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efkensm\Desktop\Twiplomacy 2016\Instagram\"/>
    </mc:Choice>
  </mc:AlternateContent>
  <bookViews>
    <workbookView xWindow="0" yWindow="0" windowWidth="19200" windowHeight="7340" firstSheet="1" activeTab="1"/>
  </bookViews>
  <sheets>
    <sheet name="Countries on Instagram" sheetId="3" r:id="rId1"/>
    <sheet name="Instagram Data Sheet" sheetId="1" r:id="rId2"/>
  </sheets>
  <definedNames>
    <definedName name="_xlnm._FilterDatabase" localSheetId="1" hidden="1">'Instagram Data Sheet'!$A$2:$X$2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4" i="1" l="1"/>
  <c r="N313" i="1"/>
  <c r="N312" i="1"/>
  <c r="N311" i="1"/>
  <c r="M314" i="1"/>
  <c r="M313" i="1"/>
  <c r="M312" i="1"/>
  <c r="M311" i="1"/>
  <c r="L314" i="1"/>
  <c r="L313" i="1"/>
  <c r="L312" i="1"/>
  <c r="L311" i="1"/>
  <c r="C215" i="3"/>
  <c r="C216" i="3"/>
  <c r="C217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K200" i="3"/>
  <c r="J200" i="3"/>
  <c r="H200" i="3"/>
  <c r="F200" i="3"/>
  <c r="E190" i="3"/>
  <c r="F187" i="3"/>
  <c r="E185" i="3"/>
  <c r="F183" i="3"/>
  <c r="I170" i="3"/>
  <c r="J162" i="3"/>
  <c r="F162" i="3"/>
  <c r="E162" i="3"/>
  <c r="F158" i="3"/>
  <c r="F157" i="3"/>
  <c r="E157" i="3"/>
  <c r="F155" i="3"/>
  <c r="F152" i="3"/>
  <c r="F151" i="3"/>
  <c r="F150" i="3"/>
  <c r="E150" i="3"/>
  <c r="J141" i="3"/>
  <c r="F141" i="3"/>
  <c r="J140" i="3"/>
  <c r="E139" i="3"/>
  <c r="J138" i="3"/>
  <c r="G137" i="3"/>
  <c r="E136" i="3"/>
  <c r="F134" i="3"/>
  <c r="H132" i="3"/>
  <c r="G132" i="3"/>
  <c r="E131" i="3"/>
  <c r="J128" i="3"/>
  <c r="G128" i="3"/>
  <c r="G124" i="3"/>
  <c r="E122" i="3"/>
  <c r="G121" i="3"/>
  <c r="H120" i="3"/>
  <c r="J119" i="3"/>
  <c r="F115" i="3"/>
  <c r="G112" i="3"/>
  <c r="H108" i="3"/>
  <c r="J104" i="3"/>
  <c r="J103" i="3"/>
  <c r="P89" i="3"/>
  <c r="J89" i="3"/>
  <c r="I89" i="3"/>
  <c r="H89" i="3"/>
  <c r="G89" i="3"/>
  <c r="J88" i="3"/>
  <c r="F86" i="3"/>
  <c r="G83" i="3"/>
  <c r="M75" i="3"/>
  <c r="F74" i="3"/>
  <c r="G73" i="3"/>
  <c r="J70" i="3"/>
  <c r="I70" i="3"/>
  <c r="J69" i="3"/>
  <c r="F69" i="3"/>
  <c r="J68" i="3"/>
  <c r="F68" i="3"/>
  <c r="E68" i="3"/>
  <c r="P66" i="3"/>
  <c r="J66" i="3"/>
  <c r="H66" i="3"/>
  <c r="I65" i="3"/>
  <c r="G64" i="3"/>
  <c r="E64" i="3"/>
  <c r="E62" i="3"/>
  <c r="J58" i="3"/>
  <c r="I58" i="3"/>
  <c r="H58" i="3"/>
  <c r="K57" i="3"/>
  <c r="E57" i="3"/>
  <c r="F14" i="3"/>
  <c r="E9" i="3"/>
  <c r="E191" i="1"/>
  <c r="E147" i="1"/>
  <c r="E269" i="1"/>
  <c r="E185" i="1"/>
  <c r="E200" i="1"/>
  <c r="E175" i="1"/>
  <c r="E235" i="1"/>
  <c r="E20" i="1"/>
  <c r="E131" i="1"/>
  <c r="E153" i="1"/>
  <c r="E233" i="1"/>
  <c r="E123" i="1"/>
  <c r="E221" i="1"/>
  <c r="E78" i="1"/>
  <c r="E22" i="1"/>
  <c r="E270" i="1"/>
  <c r="E244" i="1"/>
  <c r="E222" i="1"/>
  <c r="E82" i="1"/>
  <c r="E81" i="1"/>
  <c r="E49" i="1"/>
  <c r="E99" i="1"/>
  <c r="E242" i="1"/>
  <c r="E260" i="1"/>
  <c r="E255" i="1"/>
  <c r="E252" i="1"/>
  <c r="E240" i="1"/>
  <c r="E209" i="1"/>
  <c r="E207" i="1"/>
  <c r="E254" i="1"/>
  <c r="E135" i="1"/>
  <c r="E61" i="1"/>
  <c r="E96" i="1"/>
  <c r="E134" i="1"/>
  <c r="E93" i="1"/>
  <c r="E127" i="1"/>
  <c r="E232" i="1"/>
  <c r="E90" i="1"/>
  <c r="E140" i="1"/>
  <c r="E179" i="1"/>
  <c r="E181" i="1"/>
  <c r="E216" i="1"/>
  <c r="E239" i="1"/>
  <c r="E117" i="1"/>
  <c r="E205" i="1"/>
  <c r="E67" i="1"/>
  <c r="E55" i="1"/>
  <c r="E92" i="1"/>
  <c r="E274" i="1"/>
  <c r="E77" i="1"/>
  <c r="E76" i="1"/>
  <c r="E293" i="1"/>
  <c r="E70" i="1"/>
  <c r="E300" i="1"/>
  <c r="E130" i="1"/>
  <c r="E84" i="1"/>
  <c r="E157" i="1"/>
  <c r="E159" i="1"/>
  <c r="E156" i="1"/>
  <c r="E155" i="1"/>
  <c r="E199" i="1"/>
  <c r="E164" i="1"/>
  <c r="E101" i="1"/>
  <c r="E54" i="1"/>
  <c r="E284" i="1"/>
  <c r="E206" i="1"/>
  <c r="E282" i="1"/>
  <c r="E214" i="1"/>
  <c r="E141" i="1"/>
  <c r="E268" i="1"/>
  <c r="E56" i="1"/>
  <c r="E50" i="1"/>
  <c r="E11" i="1"/>
  <c r="E74" i="1"/>
  <c r="E86" i="1"/>
  <c r="E133" i="1"/>
</calcChain>
</file>

<file path=xl/sharedStrings.xml><?xml version="1.0" encoding="utf-8"?>
<sst xmlns="http://schemas.openxmlformats.org/spreadsheetml/2006/main" count="3706" uniqueCount="1583">
  <si>
    <t>Continent</t>
  </si>
  <si>
    <t>Country</t>
  </si>
  <si>
    <t>Africa</t>
  </si>
  <si>
    <t>Algeria</t>
  </si>
  <si>
    <t>https://instagram.com/abdelaziz_bouteflika/</t>
  </si>
  <si>
    <t>Dormant</t>
  </si>
  <si>
    <t>Morocco</t>
  </si>
  <si>
    <t>https://instagram.com/abdelilahbenkirane/</t>
  </si>
  <si>
    <t>Asia</t>
  </si>
  <si>
    <t>United Arab Emirates</t>
  </si>
  <si>
    <t>Active</t>
  </si>
  <si>
    <t>Saudi Arabia</t>
  </si>
  <si>
    <t>https://instagram.com/adel.aljubeir/</t>
  </si>
  <si>
    <t>Inactive</t>
  </si>
  <si>
    <t>Ivory Coast</t>
  </si>
  <si>
    <t>https://instagram.com/AdoSolutions</t>
  </si>
  <si>
    <t>North America</t>
  </si>
  <si>
    <t>Puerto Rico</t>
  </si>
  <si>
    <t>https://instagram.com/agarciapadilla/</t>
  </si>
  <si>
    <t>Europe</t>
  </si>
  <si>
    <t>Turkey</t>
  </si>
  <si>
    <t>https://instagram.com/ahmet_davutoglu/</t>
  </si>
  <si>
    <t>Kazakhstan</t>
  </si>
  <si>
    <t>Presidency</t>
  </si>
  <si>
    <t>Albania</t>
  </si>
  <si>
    <t>Foreign Ministry</t>
  </si>
  <si>
    <t>https://instagram.com/albanianmfa/</t>
  </si>
  <si>
    <t>Serbia</t>
  </si>
  <si>
    <t>https://instagram.com/aleksandar_vucic/</t>
  </si>
  <si>
    <t>Greece</t>
  </si>
  <si>
    <t>https://instagram.com/alexis_tsipras_/</t>
  </si>
  <si>
    <t>Iraq</t>
  </si>
  <si>
    <t>Egypt</t>
  </si>
  <si>
    <t>Cyprus</t>
  </si>
  <si>
    <t>https://instagram.com/AnastasiadesCY</t>
  </si>
  <si>
    <t>Slovakia</t>
  </si>
  <si>
    <t>https://instagram.com/andrejkiska/</t>
  </si>
  <si>
    <t>Poland</t>
  </si>
  <si>
    <t>https://instagram.com/andrzej.duda/</t>
  </si>
  <si>
    <t>Active* Stopped when becoming president</t>
  </si>
  <si>
    <t>Malawi</t>
  </si>
  <si>
    <t>https://instagram.com/APMutharika</t>
  </si>
  <si>
    <t>Ireland</t>
  </si>
  <si>
    <t>https://instagram.com/aras_an_uachtarain/</t>
  </si>
  <si>
    <t>Afghanistan</t>
  </si>
  <si>
    <t>https://instagram.com/ARG1880</t>
  </si>
  <si>
    <t>Ukraine</t>
  </si>
  <si>
    <t>https://instagram.com/arseniy_yatsenyuk/</t>
  </si>
  <si>
    <t>https://instagram.com/ashrafghaniahmadzai/</t>
  </si>
  <si>
    <t>South America</t>
  </si>
  <si>
    <t>Colombia</t>
  </si>
  <si>
    <t>https://instagram.com/asistencia_cancilleriacol/</t>
  </si>
  <si>
    <t>Kosovo</t>
  </si>
  <si>
    <t>https://instagram.com/atifetejahjaga/</t>
  </si>
  <si>
    <t>Myanmar</t>
  </si>
  <si>
    <t>https://instagram.com/aungsansuukyii/</t>
  </si>
  <si>
    <t>Dormant* Not sure it's official</t>
  </si>
  <si>
    <t>Germany</t>
  </si>
  <si>
    <t>https://instagram.com/auswaertigesamt/</t>
  </si>
  <si>
    <t>Private</t>
  </si>
  <si>
    <t>Azerbaijan</t>
  </si>
  <si>
    <t>Israel</t>
  </si>
  <si>
    <t>https://instagram.com/b.netanyahu/</t>
  </si>
  <si>
    <t>Bahrain</t>
  </si>
  <si>
    <t>Royal Court</t>
  </si>
  <si>
    <t>https://instagram.com/BahrainCPnews</t>
  </si>
  <si>
    <t>Bosnia and Herzegovina</t>
  </si>
  <si>
    <t>https://instagram.com/bakeizy/</t>
  </si>
  <si>
    <t>United States</t>
  </si>
  <si>
    <t>Government</t>
  </si>
  <si>
    <t>https://instagram.com/basbakanlikbyegm/</t>
  </si>
  <si>
    <t>Tunisia</t>
  </si>
  <si>
    <t>https://instagram.com/BejiCEOfficial</t>
  </si>
  <si>
    <t>Belarus</t>
  </si>
  <si>
    <t>Tanzania</t>
  </si>
  <si>
    <t>https://instagram.com/bernardmembe/</t>
  </si>
  <si>
    <t>Czech Republic</t>
  </si>
  <si>
    <t>https://instagram.com/bohuslav_sobotka/</t>
  </si>
  <si>
    <t>Slovenia</t>
  </si>
  <si>
    <t>Bulgaria</t>
  </si>
  <si>
    <t>https://instagram.com/BoykoBorissov</t>
  </si>
  <si>
    <t>Active* Not sure it's official</t>
  </si>
  <si>
    <t>Latvia</t>
  </si>
  <si>
    <t>https://instagram.com/Brivibas36</t>
  </si>
  <si>
    <t>https://instagram.com/bundeskanzlerin/</t>
  </si>
  <si>
    <t>Ecuador</t>
  </si>
  <si>
    <t>https://instagram.com/cancilleria_ecuador/</t>
  </si>
  <si>
    <t>Argentina</t>
  </si>
  <si>
    <t>South Korea</t>
  </si>
  <si>
    <t>https://instagram.com/cheongwadae/</t>
  </si>
  <si>
    <t>https://instagram.com/comunicacion_ec/</t>
  </si>
  <si>
    <t>Congo</t>
  </si>
  <si>
    <t>https://instagram.com/congo.brazzaville/</t>
  </si>
  <si>
    <t>Portugal</t>
  </si>
  <si>
    <t>https://instagram.com/CostaPS2015</t>
  </si>
  <si>
    <t>Active* No post since his election</t>
  </si>
  <si>
    <t>Mexico</t>
  </si>
  <si>
    <t>https://instagram.com/cruizmassieu/</t>
  </si>
  <si>
    <t>Lithuania</t>
  </si>
  <si>
    <t>https://instagram.com/daliagrybauskaite/</t>
  </si>
  <si>
    <t>Russia</t>
  </si>
  <si>
    <t>https://instagram.com/daniel.mitov/</t>
  </si>
  <si>
    <t>Dominican Republic</t>
  </si>
  <si>
    <t>https://instagram.com/DaniloMedina</t>
  </si>
  <si>
    <t>Spain</t>
  </si>
  <si>
    <t>https://instagram.com/desdelamoncloa</t>
  </si>
  <si>
    <t>Oceania</t>
  </si>
  <si>
    <t>Australia</t>
  </si>
  <si>
    <t>https://instagram.com/dfat</t>
  </si>
  <si>
    <t>Private &amp; inactive</t>
  </si>
  <si>
    <t>Belgium</t>
  </si>
  <si>
    <t>https://instagram.com/didierreynders/</t>
  </si>
  <si>
    <t>Brazil</t>
  </si>
  <si>
    <t>South Africa</t>
  </si>
  <si>
    <t>https://instagram.com/DIRCOza</t>
  </si>
  <si>
    <t>Malta</t>
  </si>
  <si>
    <t>https://instagram.com/doimalta/</t>
  </si>
  <si>
    <t>Palestine</t>
  </si>
  <si>
    <t>https://instagram.com/dr_rami_hamdallah/</t>
  </si>
  <si>
    <t>Trinidad and Tobago</t>
  </si>
  <si>
    <t>https://instagram.com/drkeithrowley/</t>
  </si>
  <si>
    <t>Netherlands</t>
  </si>
  <si>
    <t>https://instagram.com/dutchmfa/</t>
  </si>
  <si>
    <t>Tajikistan</t>
  </si>
  <si>
    <t>https://instagram.com/e.rahmon/</t>
  </si>
  <si>
    <t>Active* Not sure if it is official</t>
  </si>
  <si>
    <t>https://instagram.com/EconEngage</t>
  </si>
  <si>
    <t>https://instagram.com/edgarsrinkevics</t>
  </si>
  <si>
    <t>https://instagram.com/ediramaal/</t>
  </si>
  <si>
    <t>Mongolia</t>
  </si>
  <si>
    <t>https://instagram.com/elbegdorj</t>
  </si>
  <si>
    <t>France</t>
  </si>
  <si>
    <t>https://instagram.com/endakennytd/</t>
  </si>
  <si>
    <t>Norway</t>
  </si>
  <si>
    <t>EU</t>
  </si>
  <si>
    <t>Commission</t>
  </si>
  <si>
    <t>Haiti</t>
  </si>
  <si>
    <t>https://instagram.com/evans_paul_pm/</t>
  </si>
  <si>
    <t>https://instagram.com/federica.mogherini/</t>
  </si>
  <si>
    <t xml:space="preserve">Private </t>
  </si>
  <si>
    <t>https://instagram.com/ffenseibert51d6/</t>
  </si>
  <si>
    <t>https://instagram.com/fhollande/</t>
  </si>
  <si>
    <t>https://instagram.com/fico2014</t>
  </si>
  <si>
    <t>Fiji</t>
  </si>
  <si>
    <t>https://instagram.com/FijianGovernment</t>
  </si>
  <si>
    <t>https://instagram.com/fijiforeignaffairs/</t>
  </si>
  <si>
    <t>Mozambique</t>
  </si>
  <si>
    <t>https://instagram.com/FilipeNyusi</t>
  </si>
  <si>
    <t>Jordan</t>
  </si>
  <si>
    <t>Kenya</t>
  </si>
  <si>
    <t>https://instagram.com/ForeignOfficeKE</t>
  </si>
  <si>
    <t>https://instagram.com/fortalezapr</t>
  </si>
  <si>
    <t>https://instagram.com/francediplo/</t>
  </si>
  <si>
    <t>Lebanon</t>
  </si>
  <si>
    <t>https://instagram.com/GebranBassil/</t>
  </si>
  <si>
    <t>Barbados</t>
  </si>
  <si>
    <t>https://instagram.com/gisbarbados/</t>
  </si>
  <si>
    <t>Chile</t>
  </si>
  <si>
    <t>https://instagram.com/gobiernodechile</t>
  </si>
  <si>
    <t>Guatemala</t>
  </si>
  <si>
    <t>https://instagram.com/gobiernodeguatemala/</t>
  </si>
  <si>
    <t>https://instagram.com/gobmx</t>
  </si>
  <si>
    <t>Belize</t>
  </si>
  <si>
    <t>https://instagram.com/gobpressoffice/</t>
  </si>
  <si>
    <t>https://instagram.com/gouvernementfr/</t>
  </si>
  <si>
    <t>Guinea</t>
  </si>
  <si>
    <t>https://instagram.com/GouvGN</t>
  </si>
  <si>
    <t>Singapore</t>
  </si>
  <si>
    <t>https://instagram.com/gov_sg/</t>
  </si>
  <si>
    <t>Brunei</t>
  </si>
  <si>
    <t>https://instagram.com/govbn/</t>
  </si>
  <si>
    <t>https://instagram.com/govdigitalmoz/</t>
  </si>
  <si>
    <t>Georgia</t>
  </si>
  <si>
    <t>https://instagram.com/government_geo/</t>
  </si>
  <si>
    <t>https://instagram.com/GovernmentZA</t>
  </si>
  <si>
    <t>Philippines</t>
  </si>
  <si>
    <t>https://instagram.com/govph/</t>
  </si>
  <si>
    <t>https://instagram.com/govpt/</t>
  </si>
  <si>
    <t>Iceland</t>
  </si>
  <si>
    <t>https://instagram.com/gunnarbragi</t>
  </si>
  <si>
    <t>Monaco</t>
  </si>
  <si>
    <t>https://instagram.com/GvtMonaco</t>
  </si>
  <si>
    <t>https://instagram.com/HashimThaciOfficial/</t>
  </si>
  <si>
    <t>Bhutan</t>
  </si>
  <si>
    <t>https://instagram.com/his_majesty_king_of_bhutan/</t>
  </si>
  <si>
    <t>Paraguay</t>
  </si>
  <si>
    <t>Iran</t>
  </si>
  <si>
    <t>Qatar</t>
  </si>
  <si>
    <t>https://instagram.com/hukoomi.qatar/</t>
  </si>
  <si>
    <t>Mali</t>
  </si>
  <si>
    <t>https://instagram.com/IBK_2013</t>
  </si>
  <si>
    <t>India</t>
  </si>
  <si>
    <t>https://instagram.com/indiandiplomacy/</t>
  </si>
  <si>
    <t>https://instagram.com/infodept.bn/</t>
  </si>
  <si>
    <t>https://instagram.com/irishpresident/</t>
  </si>
  <si>
    <t>Panama</t>
  </si>
  <si>
    <t>https://instagram.com/isabelsaintmalo/</t>
  </si>
  <si>
    <t>Indonesia</t>
  </si>
  <si>
    <t>https://instagram.com/IstanaUntukRakyat</t>
  </si>
  <si>
    <t>https://instagram.com/itamaratygovbr/</t>
  </si>
  <si>
    <t>Jamaica</t>
  </si>
  <si>
    <t>https://instagram.com/jamaica_house/</t>
  </si>
  <si>
    <t>https://instagram.com/jcvarelapty/</t>
  </si>
  <si>
    <t>Ghana</t>
  </si>
  <si>
    <t>https://instagram.com/JDMahama</t>
  </si>
  <si>
    <t>https://instagram.com/jimmymoralesgt/</t>
  </si>
  <si>
    <t>https://instagram.com/jmkikwete/</t>
  </si>
  <si>
    <t>New Zealand</t>
  </si>
  <si>
    <t>https://instagram.com/johnkeypm/</t>
  </si>
  <si>
    <t>https://instagram.com/johnmahama/</t>
  </si>
  <si>
    <t>https://instagram.com/jokowi/</t>
  </si>
  <si>
    <t>https://instagram.com/JosephMuscat_JM</t>
  </si>
  <si>
    <t>https://instagram.com/juanmanuelsantos/</t>
  </si>
  <si>
    <t>Honduras</t>
  </si>
  <si>
    <t>https://instagram.com/juanorlandoh</t>
  </si>
  <si>
    <t>Canada</t>
  </si>
  <si>
    <t>https://instagram.com/justinpjtrudeau/</t>
  </si>
  <si>
    <t>https://instagram.com/kamudiplomasisi/</t>
  </si>
  <si>
    <t>Japan</t>
  </si>
  <si>
    <t>https://instagram.com/Kantei_Saigai</t>
  </si>
  <si>
    <t>https://instagram.com/karim_massimov/</t>
  </si>
  <si>
    <t>Kuwait</t>
  </si>
  <si>
    <t>https://instagram.com/Khamenei_ar</t>
  </si>
  <si>
    <t>https://instagram.com/king1salman/</t>
  </si>
  <si>
    <t>Romania</t>
  </si>
  <si>
    <t>https://instagram.com/koninklijkhuis/</t>
  </si>
  <si>
    <t>Benin</t>
  </si>
  <si>
    <t>https://instagram.com/KoupakiOfficiel</t>
  </si>
  <si>
    <t>Denmark</t>
  </si>
  <si>
    <t>https://instagram.com/kristianjensenum/</t>
  </si>
  <si>
    <t>Sweden</t>
  </si>
  <si>
    <t>https://instagram.com/kungahuset/</t>
  </si>
  <si>
    <t>https://instagram.com/larsloekke</t>
  </si>
  <si>
    <t>https://instagram.com/latvianmfa/</t>
  </si>
  <si>
    <t>https://instagram.com/laurentfabius/</t>
  </si>
  <si>
    <t>https://instagram.com/lener_renauld/</t>
  </si>
  <si>
    <t>Costa Rica</t>
  </si>
  <si>
    <t>F.Y.R.O.M.</t>
  </si>
  <si>
    <t>https://instagram.com/macedonianpresident</t>
  </si>
  <si>
    <t>Senegal</t>
  </si>
  <si>
    <t>https://instagram.com/macky_sall</t>
  </si>
  <si>
    <t>Sri Lanka</t>
  </si>
  <si>
    <t>https://instagram.com/maithripalas/</t>
  </si>
  <si>
    <t>Malaysia</t>
  </si>
  <si>
    <t>https://instagram.com/Malaysia_Gov</t>
  </si>
  <si>
    <t>https://instagram.com/manuel.valls/</t>
  </si>
  <si>
    <t>Italy</t>
  </si>
  <si>
    <t>https://instagram.com/mauriciomacri/</t>
  </si>
  <si>
    <t>https://instagram.com/mbz_photos/</t>
  </si>
  <si>
    <t>https://instagram.com/mevlutcavusoglu07/</t>
  </si>
  <si>
    <t>https://instagram.com/MFA_Afghanistan</t>
  </si>
  <si>
    <t>Austria</t>
  </si>
  <si>
    <t>Armenia</t>
  </si>
  <si>
    <t>https://instagram.com/mfa_of_armenia/</t>
  </si>
  <si>
    <t>https://instagram.com/mfarussia/</t>
  </si>
  <si>
    <t>Thailand</t>
  </si>
  <si>
    <t>https://instagram.com/miloszeman/</t>
  </si>
  <si>
    <t>Bolivia</t>
  </si>
  <si>
    <t>https://instagram.com/mincombolivia</t>
  </si>
  <si>
    <t>https://instagram.com/MinPres</t>
  </si>
  <si>
    <t>https://instagram.com/MIREXRD</t>
  </si>
  <si>
    <t>https://instagram.com/mirocerar/</t>
  </si>
  <si>
    <t>https://instagram.com/mjmartelly/</t>
  </si>
  <si>
    <t>https://instagram.com/mofaksa/</t>
  </si>
  <si>
    <t>Oman</t>
  </si>
  <si>
    <t>https://instagram.com/MofaOman</t>
  </si>
  <si>
    <t>Guyana</t>
  </si>
  <si>
    <t>https://instagram.com/MOTPGuyana/</t>
  </si>
  <si>
    <t>https://instagram.com/NasserJudeh</t>
  </si>
  <si>
    <t>Nigeria</t>
  </si>
  <si>
    <t>https://instagram.com/NGRPresident</t>
  </si>
  <si>
    <t>https://instagram.com/ngruevski/</t>
  </si>
  <si>
    <t>Venezuela</t>
  </si>
  <si>
    <t>https://instagram.com/nicolasmaduro/</t>
  </si>
  <si>
    <t>https://instagram.com/noynoyaquino_/</t>
  </si>
  <si>
    <t>Peru</t>
  </si>
  <si>
    <t>https://instagram.com/ollanta_humalat/</t>
  </si>
  <si>
    <t>https://instagram.com/opm_tt/</t>
  </si>
  <si>
    <t>https://instagram.com/opmguyana</t>
  </si>
  <si>
    <t>Hungary</t>
  </si>
  <si>
    <t>https://instagram.com/orbanviktor/</t>
  </si>
  <si>
    <t>https://instagram.com/palaciodoplanalto/</t>
  </si>
  <si>
    <t>https://instagram.com/paologentiloni/</t>
  </si>
  <si>
    <t>Rwanda</t>
  </si>
  <si>
    <t>President Paul Kagame</t>
  </si>
  <si>
    <t>https://instagram.com/paulkagame/</t>
  </si>
  <si>
    <t>https://instagram.com/PCMPERU</t>
  </si>
  <si>
    <t>https://instagram.com/pgmc.ps/</t>
  </si>
  <si>
    <t>Burundi</t>
  </si>
  <si>
    <t>https://instagram.com/pierrenkurunziza/</t>
  </si>
  <si>
    <t>https://instagram.com/pministreci/</t>
  </si>
  <si>
    <t>Pakistan</t>
  </si>
  <si>
    <t>https://instagram.com/PMNawazSharif</t>
  </si>
  <si>
    <t>https://instagram.com/pmoindia/</t>
  </si>
  <si>
    <t>https://instagram.com/polska.pl/</t>
  </si>
  <si>
    <t>https://instagram.com/poroshenkopetro/</t>
  </si>
  <si>
    <t>https://instagram.com/portalbrasil/</t>
  </si>
  <si>
    <t>Croatia</t>
  </si>
  <si>
    <t>https://instagram.com/predsjednicarh/</t>
  </si>
  <si>
    <t>https://instagram.com/prensamichelle/</t>
  </si>
  <si>
    <t>https://instagram.com/Presidence_gn</t>
  </si>
  <si>
    <t>https://instagram.com/presidenciaec/</t>
  </si>
  <si>
    <t>https://instagram.com/presidencialven/</t>
  </si>
  <si>
    <t>https://instagram.com/presidenciaperu</t>
  </si>
  <si>
    <t>Maldives</t>
  </si>
  <si>
    <t>https://instagram.com/president.mt/</t>
  </si>
  <si>
    <t>https://instagram.com/president.of.tajikistan/</t>
  </si>
  <si>
    <t>Zambia</t>
  </si>
  <si>
    <t>https://instagram.com/president_edgar_chagwa_lungu/</t>
  </si>
  <si>
    <t>https://instagram.com/presidentofiraq/</t>
  </si>
  <si>
    <t>https://instagram.com/primature_haiti/</t>
  </si>
  <si>
    <t>https://instagram.com/primeminister.kz</t>
  </si>
  <si>
    <t>https://instagram.com/primeministerkr/</t>
  </si>
  <si>
    <t>https://instagram.com/quirinale/</t>
  </si>
  <si>
    <t>Nauru</t>
  </si>
  <si>
    <t>https://instagram.com/republic_nauru/</t>
  </si>
  <si>
    <t>Togo</t>
  </si>
  <si>
    <t>https://instagram.com/republicoftogo</t>
  </si>
  <si>
    <t>https://instagram.com/rouhani.ir</t>
  </si>
  <si>
    <t>Saint Lucia</t>
  </si>
  <si>
    <t>https://instagram.com/SaintLuciaGovernment</t>
  </si>
  <si>
    <t>El Salvador</t>
  </si>
  <si>
    <t>Samoa</t>
  </si>
  <si>
    <t>https://instagram.com/samoagovt/</t>
  </si>
  <si>
    <t>https://instagram.com/saudiportal</t>
  </si>
  <si>
    <t>https://instagram.com/sckastana/</t>
  </si>
  <si>
    <t>https://instagram.com/SerbianPM</t>
  </si>
  <si>
    <t>https://instagram.com/sgovpr/</t>
  </si>
  <si>
    <t>https://instagram.com/shinzo.abe</t>
  </si>
  <si>
    <t>Saint Kitts and Nevis</t>
  </si>
  <si>
    <t>https://instagram.com/skngov/</t>
  </si>
  <si>
    <t>https://instagram.com/sremx/</t>
  </si>
  <si>
    <t>Sierra Leone</t>
  </si>
  <si>
    <t>https://instagram.com/StateHouseSL</t>
  </si>
  <si>
    <t>https://instagram.com/stefanlofven</t>
  </si>
  <si>
    <t>Estonia</t>
  </si>
  <si>
    <t>https://instagram.com/stenbockimaja</t>
  </si>
  <si>
    <t>https://instagram.com/sushmabjp/</t>
  </si>
  <si>
    <t>Syria</t>
  </si>
  <si>
    <t>https://instagram.com/tameem.althani/</t>
  </si>
  <si>
    <t>https://instagram.com/tccumhurbaskanligi/</t>
  </si>
  <si>
    <t>https://instagram.com/tcdisisleri/</t>
  </si>
  <si>
    <t>https://instagram.com/teamkurz/</t>
  </si>
  <si>
    <t>https://instagram.com/teamwallstrom/</t>
  </si>
  <si>
    <t>https://instagram.com/thai_khu_fah/</t>
  </si>
  <si>
    <t>United Kingdom</t>
  </si>
  <si>
    <t>https://instagram.com/theasorock/</t>
  </si>
  <si>
    <t>https://instagram.com/thisisbuhari/</t>
  </si>
  <si>
    <t>Finland</t>
  </si>
  <si>
    <t>https://instagram.com/TPKanslia</t>
  </si>
  <si>
    <t>https://instagram.com/trpresidency</t>
  </si>
  <si>
    <t>https://instagram.com/turnbullmalcolm/</t>
  </si>
  <si>
    <t>https://instagram.com/uae_gov/</t>
  </si>
  <si>
    <t>https://instagram.com/USAdarFarsi</t>
  </si>
  <si>
    <t>https://instagram.com/valsts_prezidents/</t>
  </si>
  <si>
    <t>https://instagram.com/vencancilleria/</t>
  </si>
  <si>
    <t>Somalia</t>
  </si>
  <si>
    <t>https://instagram.com/villasomalia/</t>
  </si>
  <si>
    <t>https://instagram.com/vivianbalakrishnan/</t>
  </si>
  <si>
    <t>https://instagram.com/wernerfaymann/</t>
  </si>
  <si>
    <t>https://instagram.com/wismaputra_malaysia/</t>
  </si>
  <si>
    <t>Luxembourg</t>
  </si>
  <si>
    <t>Uganda</t>
  </si>
  <si>
    <t>https://instagram.com/yowerikmuseveni/</t>
  </si>
  <si>
    <t>https://instagram.com/zarif_javad/</t>
  </si>
  <si>
    <t>Institution</t>
  </si>
  <si>
    <t>Personal/Institutional</t>
  </si>
  <si>
    <t>President</t>
  </si>
  <si>
    <t>Personal</t>
  </si>
  <si>
    <t>Prime Minister</t>
  </si>
  <si>
    <t>Foreign Minister</t>
  </si>
  <si>
    <t>Governor</t>
  </si>
  <si>
    <t>Institutional</t>
  </si>
  <si>
    <t>Chancellor</t>
  </si>
  <si>
    <t>EU Council</t>
  </si>
  <si>
    <t>Office of the Governor</t>
  </si>
  <si>
    <t>Royal</t>
  </si>
  <si>
    <t>Religious Leader</t>
  </si>
  <si>
    <t>Royal House</t>
  </si>
  <si>
    <t>Royal Household</t>
  </si>
  <si>
    <t>Queen</t>
  </si>
  <si>
    <t>State Department</t>
  </si>
  <si>
    <t>Gambia</t>
  </si>
  <si>
    <t>Kyrgyzstan</t>
  </si>
  <si>
    <t>King</t>
  </si>
  <si>
    <t>King Hamad bin Isa Al Khalifa</t>
  </si>
  <si>
    <t>Emir</t>
  </si>
  <si>
    <t>Sheikh Sabah Al Ahmad Al Sabah</t>
  </si>
  <si>
    <t>Djibouti</t>
  </si>
  <si>
    <t>Angola</t>
  </si>
  <si>
    <t>Democratic Republic of Congo</t>
  </si>
  <si>
    <t>Mauritania</t>
  </si>
  <si>
    <t>Sultan</t>
  </si>
  <si>
    <t>Burkina Faso</t>
  </si>
  <si>
    <t>Instagram ID</t>
  </si>
  <si>
    <t>Username</t>
  </si>
  <si>
    <t>Full Name</t>
  </si>
  <si>
    <t>Bio</t>
  </si>
  <si>
    <t>Website</t>
  </si>
  <si>
    <t>Followers</t>
  </si>
  <si>
    <t>Following</t>
  </si>
  <si>
    <t>Post Count</t>
  </si>
  <si>
    <t>Posts</t>
  </si>
  <si>
    <t>Likes per Post</t>
  </si>
  <si>
    <t>Comments per Post</t>
  </si>
  <si>
    <t>Effectiveness (Interactions per Post)</t>
  </si>
  <si>
    <t>Total Interactions per Follower</t>
  </si>
  <si>
    <t>Engagement Rate (Interactions per Post per Follower)</t>
  </si>
  <si>
    <t>abdelaziz_bouteflika</t>
  </si>
  <si>
    <t>أول حساب رسمي لسيد رأيس الجمهورية الجزائرية الديمقراطية الشعبية</t>
  </si>
  <si>
    <t>abdelilahbenkirane</t>
  </si>
  <si>
    <t>Abdelilah Benkirane (OFFICIEL)</t>
  </si>
  <si>
    <t>رئيس الحكومة المغربية 
Chef du gouvernement du Maroc</t>
  </si>
  <si>
    <t>http://www.cg.gov.ma</t>
  </si>
  <si>
    <t>abzayed</t>
  </si>
  <si>
    <t>عبدالله بن زايد</t>
  </si>
  <si>
    <t>Yes</t>
  </si>
  <si>
    <t>agarciapadilla</t>
  </si>
  <si>
    <t>Alejandro García Padilla</t>
  </si>
  <si>
    <t>Perfil oficial del Gobernador de Puerto Rico. Official Profile of Puerto Rico's Governor. Posts del Gobernador son firmados -AGP</t>
  </si>
  <si>
    <t>http://www.alejandrogarciapadilla.com</t>
  </si>
  <si>
    <t>ahmet_davutoglu</t>
  </si>
  <si>
    <t>Ahmet Davutoğlu</t>
  </si>
  <si>
    <t>Türkiye Cumhuriyeti Başbakanı - Adalet ve Kalkınma Partisi Genel Başkanı</t>
  </si>
  <si>
    <t>http://www.basbakanlik.gov.tr</t>
  </si>
  <si>
    <t>akordapress</t>
  </si>
  <si>
    <t>AkordaPress</t>
  </si>
  <si>
    <t>Қазақстан Республикасы Президентінің Баспасөз қызметі 
Press Office of The President of the Republic of Kazakhstan
Қазақстан Республикасы, Астана</t>
  </si>
  <si>
    <t>http://www.akorda.kz</t>
  </si>
  <si>
    <t>albanianmfa</t>
  </si>
  <si>
    <t>Albanian MFA</t>
  </si>
  <si>
    <t>Official Instagram account of the Ministry of Foreign Affairs of the Republic of Albania</t>
  </si>
  <si>
    <t>http://www.punetejashtme.gov.al</t>
  </si>
  <si>
    <t>aleksandar_vucic</t>
  </si>
  <si>
    <t>aljaffaary</t>
  </si>
  <si>
    <t>إبراهيم الأشيقر الجعفري</t>
  </si>
  <si>
    <t>تواصل معنا على الفيس بوك وعلى الرابط 
Fb.com\Dr. Aljaffaary</t>
  </si>
  <si>
    <t>http://www.al-jaffaary.net</t>
  </si>
  <si>
    <t>alsisiofficial</t>
  </si>
  <si>
    <t>Abdelfattah Elsisi</t>
  </si>
  <si>
    <t>الحساب الرسمي للرئيس/ عبد الفتاح السيسي 
رئيس جمهورية مصر العربية</t>
  </si>
  <si>
    <t>http://www.sisi2014.net</t>
  </si>
  <si>
    <t>anastasiadescy</t>
  </si>
  <si>
    <t>Nicos Anastasiades</t>
  </si>
  <si>
    <t>President of the Republic of Cyprus</t>
  </si>
  <si>
    <t>http://www.presidency.gov.cy</t>
  </si>
  <si>
    <t>andrejkiska</t>
  </si>
  <si>
    <t>Andrej Kiska</t>
  </si>
  <si>
    <t>Prezident Slovenskej republiky</t>
  </si>
  <si>
    <t>http://www.prezident.sk</t>
  </si>
  <si>
    <t>andrzej.duda</t>
  </si>
  <si>
    <t>Andrzej Duda</t>
  </si>
  <si>
    <t>Oficjalny profil KW Kandydata na Prezydenta RP Andrzeja Dudy</t>
  </si>
  <si>
    <t>apmutharika</t>
  </si>
  <si>
    <t>Arthur Peter Mutharika</t>
  </si>
  <si>
    <t>State President | Government of the Republic of Malawi</t>
  </si>
  <si>
    <t>http://www.statehouse.mw</t>
  </si>
  <si>
    <t>aras_an_uachtarain</t>
  </si>
  <si>
    <t>President of Ireland</t>
  </si>
  <si>
    <t>Áras an Uachtaráin: the official residence of the President of Ireland in the Phoenix Park, Dublin. Photos of Presidential engagements.</t>
  </si>
  <si>
    <t>http://www.president.ie</t>
  </si>
  <si>
    <t>arg1880</t>
  </si>
  <si>
    <t>ARG</t>
  </si>
  <si>
    <t>President of the Islamic Republic of Afghanistan</t>
  </si>
  <si>
    <t>http://president.gov.af</t>
  </si>
  <si>
    <t>arseniy_yatsenyuk</t>
  </si>
  <si>
    <t>Арсеній Яценюк</t>
  </si>
  <si>
    <t>Прем'єр-міністр України / Prime Minister of Ukraine</t>
  </si>
  <si>
    <t>http://facebook.com/yatsenyuk.arseniy</t>
  </si>
  <si>
    <t>ashrafghaniahmadzai</t>
  </si>
  <si>
    <t>Dr. Ashraf Ghani Ahmadzai</t>
  </si>
  <si>
    <t>asistencia_cancilleriacol</t>
  </si>
  <si>
    <t>Asistencia Cancillería COL</t>
  </si>
  <si>
    <t>La Cancillería promueve tanto los intereses nacionales a través de la política exterior, como los vínculos con colombianos que viven fuera del país</t>
  </si>
  <si>
    <t>http://cancilleria.gov.co</t>
  </si>
  <si>
    <t>atifetejahjaga</t>
  </si>
  <si>
    <t>Atifete Jahjaga</t>
  </si>
  <si>
    <t>This is the official account of the President of the Republic of #Kosovo, Madam Atifete Jahjaga, on Instagram.</t>
  </si>
  <si>
    <t>http://www.president-ksgov.net</t>
  </si>
  <si>
    <t>aungsansuukyii</t>
  </si>
  <si>
    <t>Aung San Suu Kyi</t>
  </si>
  <si>
    <t>azpresident</t>
  </si>
  <si>
    <t>İlham Əliyev</t>
  </si>
  <si>
    <t>Azərbaycan Respublikasının Prezidenti</t>
  </si>
  <si>
    <t>b.netanyahu</t>
  </si>
  <si>
    <t>Benjamin  Netanyahu</t>
  </si>
  <si>
    <t>bahdiplomatic</t>
  </si>
  <si>
    <t>Ministry of Foreign Affairs وزارة خارجية البحرين</t>
  </si>
  <si>
    <t>Kingdom of Bahrain مملكة البحرين</t>
  </si>
  <si>
    <t>http://www.mofa.gov.bh</t>
  </si>
  <si>
    <t>bahraincpnews</t>
  </si>
  <si>
    <t>اخبار سمو ولي العهد</t>
  </si>
  <si>
    <t>يتبع هذا الحساب ديوان ولي العهد.
This account is run by the Court of the Crown Prince.
مملكة البحرين
Kingdom of Bahrain</t>
  </si>
  <si>
    <t>barackobama</t>
  </si>
  <si>
    <t>Barack Obama</t>
  </si>
  <si>
    <t>This account is run by Organizing for Action staff.</t>
  </si>
  <si>
    <t>http://ofa.bo/b5ba</t>
  </si>
  <si>
    <t>basbakanlikbyegm</t>
  </si>
  <si>
    <t>Basın Yayın ve Enformasyon</t>
  </si>
  <si>
    <t>T.C. Başbakanlık Basın Yayın ve Enformasyon Genel Müdürlüğü (BYEGM) Resmi Hesabı</t>
  </si>
  <si>
    <t>http://www.byegm.gov.tr/</t>
  </si>
  <si>
    <t>bejiceofficial</t>
  </si>
  <si>
    <t>belarusmfa</t>
  </si>
  <si>
    <t>Foreign Ministry of Belarus</t>
  </si>
  <si>
    <t>Official account of the Ministry of Foreign Affairs of the Republic of Belarus / Официальный аккаунт Министерства иностранных дел Республики Беларусь</t>
  </si>
  <si>
    <t>http://mfa.gov.by</t>
  </si>
  <si>
    <t>bernardmembe</t>
  </si>
  <si>
    <t>Bernard Membe</t>
  </si>
  <si>
    <t>Member of Parliament
Tanzania</t>
  </si>
  <si>
    <t>bohuslav_sobotka</t>
  </si>
  <si>
    <t>Bohuslav Sobotka</t>
  </si>
  <si>
    <t>borutpahor</t>
  </si>
  <si>
    <t>Borut Pahor</t>
  </si>
  <si>
    <t>boykoborissov</t>
  </si>
  <si>
    <t>Бойко Борисов</t>
  </si>
  <si>
    <t>http://boykoborissov.bg</t>
  </si>
  <si>
    <t>brivibas36</t>
  </si>
  <si>
    <t>Ministru kabinets</t>
  </si>
  <si>
    <t>bundeskanzlerin</t>
  </si>
  <si>
    <t>Angela Merkel</t>
  </si>
  <si>
    <t>Einblicke in die politische Arbeit von Bundeskanzlerin Angela Merkel durch das Objektiv der offiziellen Fotografen der Bundesregierung.</t>
  </si>
  <si>
    <t>http://bit.ly/BKlerin_Impressum</t>
  </si>
  <si>
    <t>cancilleria_ecuador</t>
  </si>
  <si>
    <t>Cancillería Ecuador</t>
  </si>
  <si>
    <t>Cuenta Oficial de Instagram del Ministerio de Relaciones Exteriores y Movilidad Humana del Ecuador. MREMH</t>
  </si>
  <si>
    <t>http://cancilleria.gob.ec</t>
  </si>
  <si>
    <t>casarosadaargentina</t>
  </si>
  <si>
    <t>Casa Rosada</t>
  </si>
  <si>
    <t>Comienza un tiempo de diálogo. ¡Bienvenidos a Casa Rosada!</t>
  </si>
  <si>
    <t>http://www.casarosada.gob.ar</t>
  </si>
  <si>
    <t>cheongwadae</t>
  </si>
  <si>
    <t>comunicacion_ec</t>
  </si>
  <si>
    <t>SECOM</t>
  </si>
  <si>
    <t>Secretaría Nacional de Comunicación de Ecuador</t>
  </si>
  <si>
    <t>http://www.comunicacion.gob.ec/</t>
  </si>
  <si>
    <t>costaps2015</t>
  </si>
  <si>
    <t>cruizmassieu</t>
  </si>
  <si>
    <t>Claudia Ruiz Massieu</t>
  </si>
  <si>
    <t>Secretaria de Relaciones Exteriores.
Maestra en Políticas Públicas Comparadas por la FLACSO y abogada egresada de la Universidad Iberoamericana</t>
  </si>
  <si>
    <t>damedvedev</t>
  </si>
  <si>
    <t>Дмитрий Медведев</t>
  </si>
  <si>
    <t>Председатель Правительства России
Prime Minister, Government of Russia</t>
  </si>
  <si>
    <t>http://government.ru</t>
  </si>
  <si>
    <t>daniel.mitov</t>
  </si>
  <si>
    <t>Daniel</t>
  </si>
  <si>
    <t>danilomedina</t>
  </si>
  <si>
    <t>Danilo Medina</t>
  </si>
  <si>
    <t>Contacto Oficial Campaña @DaniloRD2016 
&gt;&gt; Agréganos por WhatsApp: 849-881-7712</t>
  </si>
  <si>
    <t>http://d16.do/lanzamiento-dm</t>
  </si>
  <si>
    <t>didierreynders</t>
  </si>
  <si>
    <t>Didier Reynders</t>
  </si>
  <si>
    <t>http://www.didierreynders.be</t>
  </si>
  <si>
    <t>dilmarousseff</t>
  </si>
  <si>
    <t>Dilma Rousseff</t>
  </si>
  <si>
    <t>Perfil da presidenta do Brasil</t>
  </si>
  <si>
    <t>dircoza</t>
  </si>
  <si>
    <t>DIRCOZA</t>
  </si>
  <si>
    <t>We are committed to promoting South Africa’s national interests and values, the African Renaissance and the creation of a better world for all.</t>
  </si>
  <si>
    <t>http://www.dirco.gov.za</t>
  </si>
  <si>
    <t>doimalta</t>
  </si>
  <si>
    <t>DOI</t>
  </si>
  <si>
    <t>http://www.doi.gov.mt</t>
  </si>
  <si>
    <t>dr_rami_hamdallah</t>
  </si>
  <si>
    <t>Official Page of Prime Minister Dr. Rami Hamdallah</t>
  </si>
  <si>
    <t>drkeithrowley</t>
  </si>
  <si>
    <t>Keith Rowley</t>
  </si>
  <si>
    <t>http://pnm.org.tt/index.php/history/dr-keith-rowley.html</t>
  </si>
  <si>
    <t>e.rahmon</t>
  </si>
  <si>
    <t>Эмомали  Рахмон</t>
  </si>
  <si>
    <t>Официальная Страница Президента Таджикистана  в Инстаграм.
Тел/Факс: (+992 37)2212520</t>
  </si>
  <si>
    <t>http://www.president.tj</t>
  </si>
  <si>
    <t>econengage</t>
  </si>
  <si>
    <t>Economic and Business Affairs</t>
  </si>
  <si>
    <t>U.S. State Department's Economic &amp; Business Affairs Bureau implements global economic policy -  promotes economic security, prosperity at home, abroad</t>
  </si>
  <si>
    <t>http://www.state.gov/e/eb/index.htm</t>
  </si>
  <si>
    <t>edgarsrinkevics</t>
  </si>
  <si>
    <t>ediramaal</t>
  </si>
  <si>
    <t>Edi Rama</t>
  </si>
  <si>
    <t>Faqja Zyrtare e Kryeministrit të Republikës së Shqipërisë</t>
  </si>
  <si>
    <t>http://edirama.al</t>
  </si>
  <si>
    <t>elbegdorj</t>
  </si>
  <si>
    <t>elbegdorj_ts</t>
  </si>
  <si>
    <t>Elbegdorj Tsakhia</t>
  </si>
  <si>
    <t>This is the Official account of President of Mongolia on Instagram.
Prime Minister /1998,2004-2006/
President of Mongolia /2009-present/</t>
  </si>
  <si>
    <t>http://www.president.mn/</t>
  </si>
  <si>
    <t>elysee</t>
  </si>
  <si>
    <t>Présidence de la République</t>
  </si>
  <si>
    <t>Bienvenue sur le compte officiel de la Présidence de la République française. #InstaPR</t>
  </si>
  <si>
    <t>http://www.elysee.fr/</t>
  </si>
  <si>
    <t>endakennytd</t>
  </si>
  <si>
    <t>Enda kenny</t>
  </si>
  <si>
    <t>Taoiseach, Leader of Fine Gael, husband and father.</t>
  </si>
  <si>
    <t>https://m.youtube.com/watch?v=w6ioe1QRJVk</t>
  </si>
  <si>
    <t>erna_solberg</t>
  </si>
  <si>
    <t>Erna Solberg</t>
  </si>
  <si>
    <t>Statsminister i Norge, partileder for Høyre.</t>
  </si>
  <si>
    <t>http://www.hoyre.no</t>
  </si>
  <si>
    <t>eucouncil</t>
  </si>
  <si>
    <t>Council of the European Union</t>
  </si>
  <si>
    <t>Welcome to the Council's Instagram page: 28 EU governments working together in the European Council and the Council of the EU. #EUCO #eucouncil</t>
  </si>
  <si>
    <t>http://www.consilium.europa.eu/en/general-secretariat/jobs/traineeships/how-to-apply/</t>
  </si>
  <si>
    <t>euexternalaction</t>
  </si>
  <si>
    <t>EEAS</t>
  </si>
  <si>
    <t>The European External Action Service (EEAS) is the EU's Foreign &amp; Security Policy Service led by Federica Mogherini</t>
  </si>
  <si>
    <t>http://www.eeas.europa.eu/</t>
  </si>
  <si>
    <t>europeancommission</t>
  </si>
  <si>
    <t>European Commission</t>
  </si>
  <si>
    <t>Latest news &amp; information in pictures from the European Commission. Posts by the Social Media Team. Engaging on Team Juncker EU priorities. 🇪🇺</t>
  </si>
  <si>
    <t>http://ec.europa.eu/priorities</t>
  </si>
  <si>
    <t>evans_paul_pm</t>
  </si>
  <si>
    <t>Evans Paul</t>
  </si>
  <si>
    <t>Evans Paul, Premye Minis Repiblik Ayiti - Premier Ministre de la République d'Haïti</t>
  </si>
  <si>
    <t>http://www.primature.gouv.ht</t>
  </si>
  <si>
    <t>fhollande</t>
  </si>
  <si>
    <t>François Hollande</t>
  </si>
  <si>
    <t>Président de la République française. Snapchat : hollandefr</t>
  </si>
  <si>
    <t>https://www.snapchat.com/add/hollandefr</t>
  </si>
  <si>
    <t>fico2014</t>
  </si>
  <si>
    <t>Robert Fico</t>
  </si>
  <si>
    <t>fijiangovernment</t>
  </si>
  <si>
    <t>FijianGovernment</t>
  </si>
  <si>
    <t>http://www.fiji.gov.fj/</t>
  </si>
  <si>
    <t>fijiforeignaffairs</t>
  </si>
  <si>
    <t>Fiji Foreign  Affairs</t>
  </si>
  <si>
    <t>filipenyusi</t>
  </si>
  <si>
    <t>foreignofficeke</t>
  </si>
  <si>
    <t>Ministry Of Foreign Affairs Ke</t>
  </si>
  <si>
    <t>fortalezapr</t>
  </si>
  <si>
    <t>Fortaleza</t>
  </si>
  <si>
    <t>Cuenta oficial de la Oficina del Gobernador del Estado Libre Asociado de Puerto Rico</t>
  </si>
  <si>
    <t>http://www.fortaleza.pr.gov</t>
  </si>
  <si>
    <t>francediplo</t>
  </si>
  <si>
    <t>France Diplomatie</t>
  </si>
  <si>
    <t>Compte officiel du Ministère des Affaires étrangères et du Développement international - Quai d'Orsay</t>
  </si>
  <si>
    <t>http://www.diplomatie.gouv.fr</t>
  </si>
  <si>
    <t>gebranbassil</t>
  </si>
  <si>
    <t>Gebran Bassil</t>
  </si>
  <si>
    <t>Minister of Foreign Affairs and Emigrants - Lebanon . Head of the Free Patriotic Movement.</t>
  </si>
  <si>
    <t>http://www.gebranbassil.com</t>
  </si>
  <si>
    <t>gisbarbados</t>
  </si>
  <si>
    <t>Connecting Barbados . #mybarbados</t>
  </si>
  <si>
    <t>http://www.gisbarbados.gov.bb</t>
  </si>
  <si>
    <t>gobiernodeguatemala</t>
  </si>
  <si>
    <t>Gobierno de Guatemala</t>
  </si>
  <si>
    <t>http://www.guatemala.gob.gt</t>
  </si>
  <si>
    <t>gobmx</t>
  </si>
  <si>
    <t>SUBSECRETARIA DE GOBIERNO</t>
  </si>
  <si>
    <t>gobpressoffice</t>
  </si>
  <si>
    <t>Govt of Belize Press Office</t>
  </si>
  <si>
    <t>gouvernementfr</t>
  </si>
  <si>
    <t>Gouvernement</t>
  </si>
  <si>
    <t>Les coulisses de la vie gouvernementale #InstaGouv</t>
  </si>
  <si>
    <t>http://www.gouvernement.fr</t>
  </si>
  <si>
    <t>gouvgn</t>
  </si>
  <si>
    <t>Gouvernement Guinéen</t>
  </si>
  <si>
    <t>Compte Officiel du Gouvernement Guinéen. La vie Gouvernementale autrement. #InstaGouvGN #Gouv224 #GouvGN</t>
  </si>
  <si>
    <t>http://www.gouvernement.gov.gn</t>
  </si>
  <si>
    <t>gov_sg</t>
  </si>
  <si>
    <t>govbn</t>
  </si>
  <si>
    <t>govdigitalmoz</t>
  </si>
  <si>
    <t>GOVdigitalMZ</t>
  </si>
  <si>
    <t>Este ė o Governo Digital, espaço no qual ficarás mais próximo das acções do Governo de Moçambique.</t>
  </si>
  <si>
    <t>government_geo</t>
  </si>
  <si>
    <t>Georgian Government</t>
  </si>
  <si>
    <t>http://e.gov.ge</t>
  </si>
  <si>
    <t>governmentza</t>
  </si>
  <si>
    <t>South African Government</t>
  </si>
  <si>
    <t>Official account of the South African Government</t>
  </si>
  <si>
    <t>http://www.gov.za</t>
  </si>
  <si>
    <t>govph</t>
  </si>
  <si>
    <t>http://www.gov.ph</t>
  </si>
  <si>
    <t>govpt</t>
  </si>
  <si>
    <t>República Portuguesa</t>
  </si>
  <si>
    <t>http://portugal.gov.pt</t>
  </si>
  <si>
    <t>gunnarbragi</t>
  </si>
  <si>
    <t>Gunnar Bragi Sveinsson</t>
  </si>
  <si>
    <t>Þingflokksformaður Framsóknar</t>
  </si>
  <si>
    <t>http://www.gunnarbragi.is</t>
  </si>
  <si>
    <t>hashimthaciofficial</t>
  </si>
  <si>
    <t>Hashim Thaçi</t>
  </si>
  <si>
    <t>Hashim Thaçi është zëvendëskryeministër i parë dhe ministër i Punëve të Jashtme i Republikës së Kosovës.
Postimet e z. Thaçi nënshkruhen me H.TH.</t>
  </si>
  <si>
    <t>hhshkmohd</t>
  </si>
  <si>
    <t>Mohammed bin Rashid Al Maktoum</t>
  </si>
  <si>
    <t>The official Instagram feed of His Highness Sheikh Mohammed bin Rashid Al Maktoum UAE Vice President, Prime Minister and Ruler of Dubai</t>
  </si>
  <si>
    <t>http://sheikhmohammed.ae</t>
  </si>
  <si>
    <t>his_majesty_king_of_bhutan</t>
  </si>
  <si>
    <t>His Majesty King Jigme Khesar</t>
  </si>
  <si>
    <t>His Majesty The Druk Gyalpo Jigme Khesar Namgyel Wangchuck is the Fifth and Reigning King of Bhutan</t>
  </si>
  <si>
    <t>http://www.facebook.com/KingJigmeKhesar</t>
  </si>
  <si>
    <t>horaciocartespy</t>
  </si>
  <si>
    <t>Horacio Cartes Presidente</t>
  </si>
  <si>
    <t>Cuenta oficial del Presidente Constitucional de la República del Paraguay, Horacio Cartes.</t>
  </si>
  <si>
    <t>http://www.presidencia.gov.py</t>
  </si>
  <si>
    <t>hrouhani</t>
  </si>
  <si>
    <t>Hassan Rouhani</t>
  </si>
  <si>
    <t>President of the Islamic Republic of Iran.
Twitter: @HassanRouhani</t>
  </si>
  <si>
    <t>http://rouhani.ir/</t>
  </si>
  <si>
    <t>hukoomi.qatar</t>
  </si>
  <si>
    <t>بوابة حكومي - قطر</t>
  </si>
  <si>
    <t>‏الحساب الرسمي لبوابة حكومة ‏‫قطر‬‏ الإلكترونية - حكومي‬‏
The official account of ‎‪Qatar‬‏ e-Gov Portal - ‎‪Hukoomi‬‏</t>
  </si>
  <si>
    <t>http://www.gov.qa</t>
  </si>
  <si>
    <t>indiandiplomacy</t>
  </si>
  <si>
    <t>Indian Diplomacy</t>
  </si>
  <si>
    <t>Indian Diplomacy -  features images &amp; videos to keep you updated on the latest events, activities &amp; news from the world of Indian foreign policy</t>
  </si>
  <si>
    <t>http://www.indiandiplomacy.in</t>
  </si>
  <si>
    <t>infodept.bn</t>
  </si>
  <si>
    <t>Jabatan Penerangan Brunei</t>
  </si>
  <si>
    <t>Information Department Brunei Darussalam
🔹www.information.gov.bn🔹
Pelita Brunei news</t>
  </si>
  <si>
    <t>http://www.pelitabrunei.gov.bn</t>
  </si>
  <si>
    <t>infopresidencia</t>
  </si>
  <si>
    <t>Presidencia de Colombia</t>
  </si>
  <si>
    <t>Colombia en paz, con equidad y educada - 
Cuenta oficial de la Presidencia de la República de Colombia - Secretaría de Prensa.</t>
  </si>
  <si>
    <t>http://www.presidencia.gov.co</t>
  </si>
  <si>
    <t>irishpresident</t>
  </si>
  <si>
    <t>Michael D Higgins</t>
  </si>
  <si>
    <t>President of The Republic of Ireland</t>
  </si>
  <si>
    <t>isabelsaintmalo</t>
  </si>
  <si>
    <t>Isabel Saint Malo de Alvarado</t>
  </si>
  <si>
    <t>israelipm</t>
  </si>
  <si>
    <t>Benjamin Netanyahu</t>
  </si>
  <si>
    <t>The official Instagram of the Prime Minister of Israel 
האינסטגרם הרשמי של ראש ממשלת ישראל
צילומים: לע"מ | Photos: GPO</t>
  </si>
  <si>
    <t>http://www.pmo.gov.il/English/</t>
  </si>
  <si>
    <t>israelmfa</t>
  </si>
  <si>
    <t>Israel Ministry of Foreign Affairs</t>
  </si>
  <si>
    <t>Official Instagram of Israel's Ministry of Foreign Affairs._x000D_
_x000D_
Follow us on twitter:</t>
  </si>
  <si>
    <t>http://www.twitter.com/Israelmfa</t>
  </si>
  <si>
    <t>istanauntukrakyat</t>
  </si>
  <si>
    <t>Istana untuk Rakyat</t>
  </si>
  <si>
    <t>itamaratygovbr</t>
  </si>
  <si>
    <t>MRE Brasil – Itamaraty</t>
  </si>
  <si>
    <t>Ministério das Relações Exteriores do Brasil. Twitter: @ItamaratyGovBr</t>
  </si>
  <si>
    <t>http://www.itamaraty.gov.br</t>
  </si>
  <si>
    <t>jamaica_house</t>
  </si>
  <si>
    <t>Jamaica House</t>
  </si>
  <si>
    <t>Office of the Prime Minister</t>
  </si>
  <si>
    <t>http://opm.gov.jm</t>
  </si>
  <si>
    <t>jcvarelapty</t>
  </si>
  <si>
    <t>Juan Carlos Varela</t>
  </si>
  <si>
    <t>Twitter: @jc_varela</t>
  </si>
  <si>
    <t>http://JuanCarlosVarela.com</t>
  </si>
  <si>
    <t>jdmahama</t>
  </si>
  <si>
    <t>John D. Mahama</t>
  </si>
  <si>
    <t>Account of H.E. John Dramani Mahama, President of the Republic of Ghana, run by UGAG. #selfies by H.E. are sign – JM.</t>
  </si>
  <si>
    <t>http://johnmahama.org</t>
  </si>
  <si>
    <t>jimmymoralesgt</t>
  </si>
  <si>
    <t>Jimmy Morales</t>
  </si>
  <si>
    <t>http://www.jimmymorales.gt</t>
  </si>
  <si>
    <t>jmkikwete</t>
  </si>
  <si>
    <t>Jakaya Kikwete</t>
  </si>
  <si>
    <t>The President Of The United Republic of Tanzania. twitter:@jmkikwete, jkikwete.com</t>
  </si>
  <si>
    <t>http://tanzania.go.tz</t>
  </si>
  <si>
    <t>johnkeypm</t>
  </si>
  <si>
    <t>John Key</t>
  </si>
  <si>
    <t>Prime Minister of New Zealand and Leader of the NZ National Party. Authorised by John Key MP, Executive Wing, Parliament, Molesworth St, Wellington</t>
  </si>
  <si>
    <t>http://www.johnkey.co.nz</t>
  </si>
  <si>
    <t>johnmahama</t>
  </si>
  <si>
    <t>John Dramani Mahama</t>
  </si>
  <si>
    <t>President of the Republic of Ghana</t>
  </si>
  <si>
    <t>http://www.johnmahama.org</t>
  </si>
  <si>
    <t>jokowi</t>
  </si>
  <si>
    <t>Joko Widodo</t>
  </si>
  <si>
    <t>juanmanuelsantos</t>
  </si>
  <si>
    <t>Juan Manuel Santos</t>
  </si>
  <si>
    <t>Presidente de Colombia</t>
  </si>
  <si>
    <t>http://juanmanuelsantos.com</t>
  </si>
  <si>
    <t>juanorlandoh</t>
  </si>
  <si>
    <t>Juan Orlando Hernández</t>
  </si>
  <si>
    <t>Cuenta oficial del Presidente de la República de Honduras. 2014 -2018.
Twitter: @JuanOrlandoH</t>
  </si>
  <si>
    <t>http://www.juanorlando.com</t>
  </si>
  <si>
    <t>juliebishopmp</t>
  </si>
  <si>
    <t>The Hon Julie Bishop MP</t>
  </si>
  <si>
    <t>Minister for Foreign Affairs, Deputy Leader of the Liberal Party &amp; Federal Member for Curtin</t>
  </si>
  <si>
    <t>http://www.juliebishop.com.au</t>
  </si>
  <si>
    <t>justinpjtrudeau</t>
  </si>
  <si>
    <t>Justin Trudeau</t>
  </si>
  <si>
    <t>23rd Prime Minister of Canada • 23e premier ministre du Canada</t>
  </si>
  <si>
    <t>http://www.pm.gc.ca</t>
  </si>
  <si>
    <t>kamudiplomasisi</t>
  </si>
  <si>
    <t>T.C. Başbakanlık KDK</t>
  </si>
  <si>
    <t>T.C. Başbakanlık Kamu Diplomasisi Koordinatörlüğü / Republic of Turkey, Prime Ministry, Office of Public Diplomacy</t>
  </si>
  <si>
    <t>http://kdk.gov.tr/</t>
  </si>
  <si>
    <t>kasnms</t>
  </si>
  <si>
    <t>Khaled Al-Abdullah Al-Sabah</t>
  </si>
  <si>
    <t>Chief of Amiri Protocol and Chamberlains - State of Kuwait
رئيس المراسم والتشريفات الاميرية - دولة الكويت
~هذا الحساب لعرض صور اسرتي ال الصباح~</t>
  </si>
  <si>
    <t>http://www.da.gov.kw</t>
  </si>
  <si>
    <t>khalid_bin_ahmad</t>
  </si>
  <si>
    <t>Khalid Alkhalifa</t>
  </si>
  <si>
    <t>My pics are alive .. Read them
Pudding.to : khalidalkhalkhalifa</t>
  </si>
  <si>
    <t>http://twitter.com/khalidalkhalifa</t>
  </si>
  <si>
    <t>khamenei_ir</t>
  </si>
  <si>
    <t>Ayatollah Seyed Ali Khamenei</t>
  </si>
  <si>
    <t>حضرت آیت‌الله حاج سیدعلی حسینی خامنه‌ای
رهبر انقلاب اسلامی</t>
  </si>
  <si>
    <t>http://telegram.me/joinchat/BVJQOTudY702teu92Y-2ow</t>
  </si>
  <si>
    <t>king1salman</t>
  </si>
  <si>
    <t>الملك سلمان بن عبدالعزيز</t>
  </si>
  <si>
    <t>Custodian of the Two Holy Mosques King Salman bin Abdulaziz Al Saud of Saudi Arabia</t>
  </si>
  <si>
    <t>http://www.twitter.com/kingsalman</t>
  </si>
  <si>
    <t>klausiohannis</t>
  </si>
  <si>
    <t>Presedintele Romaniei</t>
  </si>
  <si>
    <t>Pagina oficială a Președintelui României, Klaus Iohannis.</t>
  </si>
  <si>
    <t>http://facebook.com/klausiohannis</t>
  </si>
  <si>
    <t>koninklijkhuis</t>
  </si>
  <si>
    <t>Kingdom of Netherlands</t>
  </si>
  <si>
    <t>http://www.koninklijkhuis.nl</t>
  </si>
  <si>
    <t>koupakiofficiel</t>
  </si>
  <si>
    <t>Pascal I. Koupaki</t>
  </si>
  <si>
    <t>Économiste et homme politique béninois. Ancien premier ministre de la république du Benin.</t>
  </si>
  <si>
    <t>http://www.pascalkoupaki.com</t>
  </si>
  <si>
    <t>kristianjensenum</t>
  </si>
  <si>
    <t>Kristian Jensen</t>
  </si>
  <si>
    <t>Udenrigsminister, næstformand i Venstre, far til 3, gift med 1, Liverpool fan, skihaj. Bringer billeder om og fra politik.</t>
  </si>
  <si>
    <t>http://www.facebook.com/kristianjensen.venstre</t>
  </si>
  <si>
    <t>kungahuset</t>
  </si>
  <si>
    <t>Kungahuset</t>
  </si>
  <si>
    <t>Kungahusets officiella Instagramkonto. // The Swedish Royal Court's official Instagram account</t>
  </si>
  <si>
    <t>http://www.kungahuset.se</t>
  </si>
  <si>
    <t>larsloekke</t>
  </si>
  <si>
    <t>Lars Løkke Rasmussen</t>
  </si>
  <si>
    <t>Statsminister og formand for Venstre, Danmarks Liberale Parti</t>
  </si>
  <si>
    <t>http://larsloekke.dk</t>
  </si>
  <si>
    <t>laurentfabius</t>
  </si>
  <si>
    <t>Laurent Fabius</t>
  </si>
  <si>
    <t>Ministre des Affaires étrangères et du Développement international / Foreign Affairs and International Development 
www.laurentfabius.fr/</t>
  </si>
  <si>
    <t>leehsienloong</t>
  </si>
  <si>
    <t>Lee Hsien Loong</t>
  </si>
  <si>
    <t>Prime Minister of Singapore, and leader of @PAPSingapore. This account is maintained by the Prime Minister’s Office. Updates by Mr Lee are signed LHL.</t>
  </si>
  <si>
    <t>http://www.youtube.com/pmosingapore</t>
  </si>
  <si>
    <t>lener_renauld</t>
  </si>
  <si>
    <t>Lener Renauld</t>
  </si>
  <si>
    <t>Ministre de la Défense et Ministre des affaires étrangères à.i</t>
  </si>
  <si>
    <t>http://www.md.gouv.ht</t>
  </si>
  <si>
    <t>luisguillermosr</t>
  </si>
  <si>
    <t>Luis Guillermo Solís</t>
  </si>
  <si>
    <t>Primer Servidor de la República de Costa Rica 2014 - 2018</t>
  </si>
  <si>
    <t>http://www.presidencia.go.cr/</t>
  </si>
  <si>
    <t>macedonianpresident</t>
  </si>
  <si>
    <t>Gjorge Ivanov</t>
  </si>
  <si>
    <t>http://ivanov.mk</t>
  </si>
  <si>
    <t>macky_sall</t>
  </si>
  <si>
    <t>Macky Sall</t>
  </si>
  <si>
    <t>Page officielle du Président de la République du Sénégal</t>
  </si>
  <si>
    <t>http://www.presidence.sn</t>
  </si>
  <si>
    <t>maithripalas</t>
  </si>
  <si>
    <t>Maithripala Sirisena</t>
  </si>
  <si>
    <t>Official Instagram profile of President of The Democratic Socialist Republic of Sri Lanka</t>
  </si>
  <si>
    <t>http://president.gov.lk</t>
  </si>
  <si>
    <t>malaysia_gov</t>
  </si>
  <si>
    <t>government.malaysia</t>
  </si>
  <si>
    <t>Government of Malaysia</t>
  </si>
  <si>
    <t>http://www.pmo.gov.my</t>
  </si>
  <si>
    <t>marianorajoy</t>
  </si>
  <si>
    <t>Mariano Rajoy Brey</t>
  </si>
  <si>
    <t>Presidente del Gobierno en funciones y del PP. Casado, padre de dos hijos. Lidero un proyecto estable para #España. Sumemos.</t>
  </si>
  <si>
    <t>http://www.españaenserio.es</t>
  </si>
  <si>
    <t>matteorenzi</t>
  </si>
  <si>
    <t>Matteo Renzi</t>
  </si>
  <si>
    <t>Account ufficiale di Matteo Renzi, presidente del consiglio, segretario del PD</t>
  </si>
  <si>
    <t>http://www.matteorenzi.it</t>
  </si>
  <si>
    <t>mauriciomacri</t>
  </si>
  <si>
    <t>Mauricio Macri</t>
  </si>
  <si>
    <t>Presidente de la República Argentina. Casado. 4 hijos. Hincha de Boca.</t>
  </si>
  <si>
    <t>http://www.mauriciomacri.com.ar</t>
  </si>
  <si>
    <t>mbz_photos</t>
  </si>
  <si>
    <t>Mbz</t>
  </si>
  <si>
    <t>merrionstreet</t>
  </si>
  <si>
    <t>Merrionstreet</t>
  </si>
  <si>
    <t>MerrionStreet.ie : the Irish Government News Service is a service provided from Government Buildings on Merrion Street.</t>
  </si>
  <si>
    <t>https://youtu.be/5US_aBYDuGk</t>
  </si>
  <si>
    <t>mevlutcavusoglu07</t>
  </si>
  <si>
    <t>Mevlüt Çavuşoğlu</t>
  </si>
  <si>
    <t>TC Dışişleri Bakanı, Antalya MV, AKPM Onursal Başkanı – Minister of Foreign Affairs of Republic of Turkey, MP for Antalya, Hon. President of the PACE</t>
  </si>
  <si>
    <t>http://www.mevlutcavusoglu.com</t>
  </si>
  <si>
    <t>mfa_austria</t>
  </si>
  <si>
    <t>Außenministerium Österreich</t>
  </si>
  <si>
    <t>Official account of the Austrian Ministry for Europe, Integration &amp; Foreign Affairs
Twitter: @MFA_Austria
Facebook: Österreichisches Außenministerium</t>
  </si>
  <si>
    <t>http://www.bmeia.gv.at</t>
  </si>
  <si>
    <t>mfa_kz</t>
  </si>
  <si>
    <t>Kazakhstan Foreign Ministry</t>
  </si>
  <si>
    <t>Facebook.com/KazakhstanMFA</t>
  </si>
  <si>
    <t>http://mfa.gov.kz</t>
  </si>
  <si>
    <t>mfa_of_armenia</t>
  </si>
  <si>
    <t>MFA Armenia</t>
  </si>
  <si>
    <t>Official account of the Ministry of Foreign Affairs of the Republic of Armenia</t>
  </si>
  <si>
    <t>http://www.mfa.am</t>
  </si>
  <si>
    <t>mfa_ukraine</t>
  </si>
  <si>
    <t>МЗС України/MFA of Ukraine</t>
  </si>
  <si>
    <t>Photofacts from MFA_Ukraine life.
Let's talk by photos!</t>
  </si>
  <si>
    <t>http://www.mfa.gov.ua</t>
  </si>
  <si>
    <t>mfathai</t>
  </si>
  <si>
    <t>Ministry of Foreign Affairs</t>
  </si>
  <si>
    <t>miloszeman</t>
  </si>
  <si>
    <t>Miloš Zeman</t>
  </si>
  <si>
    <t>Prezident dolních deseti milionů České republiky.</t>
  </si>
  <si>
    <t>http://www.hrad.cz</t>
  </si>
  <si>
    <t>mincombolivia</t>
  </si>
  <si>
    <t>Bolivia Min. de Comunicación</t>
  </si>
  <si>
    <t>INSTAGRAM OFICIAL del Ministerio de Comunicación del Estado Plurinacional de Bolivia.</t>
  </si>
  <si>
    <t>http://www.comunicacion.gob.bo</t>
  </si>
  <si>
    <t>minpres</t>
  </si>
  <si>
    <t>Instagram account van minister-president Rutte</t>
  </si>
  <si>
    <t>http://rijksoverheid.nl</t>
  </si>
  <si>
    <t>mirexrd</t>
  </si>
  <si>
    <t>Cancillería RD</t>
  </si>
  <si>
    <t>Ministerio de Relaciones Exteriores República Dominicana. #CancilleríaRD #NuevaPolíticaExterior 📞809.987.7001</t>
  </si>
  <si>
    <t>http://www.mirex.gob.do</t>
  </si>
  <si>
    <t>mjmartelly</t>
  </si>
  <si>
    <t>Michel J Martelly</t>
  </si>
  <si>
    <t>mofakuwait</t>
  </si>
  <si>
    <t>وزارة الخارجية - دولة الكويت</t>
  </si>
  <si>
    <t>الحساب الرسمي لوزارة الخارجية - دولة الكويت 
The Official Account of Ministry of Foreign Affairs - State of Kuwait</t>
  </si>
  <si>
    <t>http://www.mofa.gov.kw</t>
  </si>
  <si>
    <t>mofaoman</t>
  </si>
  <si>
    <t>وزارة الخارجية  - سلطنة عمان</t>
  </si>
  <si>
    <t>The official Account of Ministry of Foreign Affairs - Sultanate of Oman</t>
  </si>
  <si>
    <t>http://www.mofa.gov.om</t>
  </si>
  <si>
    <t>mofauae</t>
  </si>
  <si>
    <t>MOFAUAE</t>
  </si>
  <si>
    <t>الحساب الرسمي لوزارة الخارجية - الإمارات العربية المتحدة 
The Official account for MOFAUAE</t>
  </si>
  <si>
    <t>http://www.mofa.gov.ae</t>
  </si>
  <si>
    <t>motpguyana</t>
  </si>
  <si>
    <t>MOTPGuyana</t>
  </si>
  <si>
    <t>The Ministry of the Presidency is the ministerial department of the Cooperative Republic of Guyana, which houses the Office of the President</t>
  </si>
  <si>
    <t>najib_razak</t>
  </si>
  <si>
    <t>Najib Razak</t>
  </si>
  <si>
    <t>Official account of Najib Razak, Prime Minister of Malaysia.</t>
  </si>
  <si>
    <t>http://najibrazak.com</t>
  </si>
  <si>
    <t>narendramodi</t>
  </si>
  <si>
    <t>Narendra Modi</t>
  </si>
  <si>
    <t>Official Instagram account of the Prime Minister of India, Narendra Modi.</t>
  </si>
  <si>
    <t>http://www.narendramodi.in</t>
  </si>
  <si>
    <t>nasserjudeh</t>
  </si>
  <si>
    <t>Abu Tariq</t>
  </si>
  <si>
    <t>A picture is worth a thousand words! Twitter: @NasserJudeh</t>
  </si>
  <si>
    <t>ngrpresident</t>
  </si>
  <si>
    <t>Muhammadu Buhari</t>
  </si>
  <si>
    <t>ngruevski</t>
  </si>
  <si>
    <t>Nikola Gruevski</t>
  </si>
  <si>
    <t>http://vlada.mk/</t>
  </si>
  <si>
    <t>nicolasmaduro</t>
  </si>
  <si>
    <t>Nicolás Maduro</t>
  </si>
  <si>
    <t>Presidente de la República Bolivariana de Venezuela. Hijo de Chávez.  Construyendo la Patria con eficiencia revolucionaria.</t>
  </si>
  <si>
    <t>http://www.twitter.com/NicolasMaduro</t>
  </si>
  <si>
    <t>noynoyaquino_</t>
  </si>
  <si>
    <t>noynoy aquino</t>
  </si>
  <si>
    <t>Office of the president</t>
  </si>
  <si>
    <t>ofmuae</t>
  </si>
  <si>
    <t>Office of Foreign Minister</t>
  </si>
  <si>
    <t>الحساب الرسمي لمكتب وزير الخارجية The official account for the Office of the Foreign Minister</t>
  </si>
  <si>
    <t>http://mofa.gov.ae</t>
  </si>
  <si>
    <t>opm_tt</t>
  </si>
  <si>
    <t>The Office of the Prime Minister of Trinidad and Tobago provides professional and other support to the Prime Minister and the Cabinet.</t>
  </si>
  <si>
    <t>opmguyana</t>
  </si>
  <si>
    <t>OPM Guyana</t>
  </si>
  <si>
    <t>Office of The Honourable Moses V. Nagamootoo, Prime Minister of The Cooperative Republic of Guyana</t>
  </si>
  <si>
    <t>http://www.opm.gov.gy</t>
  </si>
  <si>
    <t>orbanviktor</t>
  </si>
  <si>
    <t>Orbán Viktor</t>
  </si>
  <si>
    <t>http://fb.com/orbanviktor</t>
  </si>
  <si>
    <t>palaciodoplanalto</t>
  </si>
  <si>
    <t>Palácio do Planalto</t>
  </si>
  <si>
    <t>Instagram da Presidência da República do Brasil, com imagens do dia a dia da presidenta Dilma Rousseff. Fotos: Roberto Stuckert Filho/ PR.</t>
  </si>
  <si>
    <t>http://www.planalto.gov.br</t>
  </si>
  <si>
    <t>paologentiloni</t>
  </si>
  <si>
    <t>Paolo Gentiloni</t>
  </si>
  <si>
    <t>Ministro degli Esteri e della Cooperazione Internazionale. Account gestito dallo staff / Italian Foreign Affairs Minister. Account managed by staff</t>
  </si>
  <si>
    <t>paulkagame</t>
  </si>
  <si>
    <t>President of the Republic of Rwanda</t>
  </si>
  <si>
    <t>https://www.paulkagame.com</t>
  </si>
  <si>
    <t>pcmperu</t>
  </si>
  <si>
    <t>PCMPERU</t>
  </si>
  <si>
    <t>Instagram de la Presidencia del Consejo de Ministros administrada por la Oficina de Prensa e Imagen Institucional</t>
  </si>
  <si>
    <t>http://www.pcm.gob.pe/</t>
  </si>
  <si>
    <t>penanieto</t>
  </si>
  <si>
    <t>Enrique Peña Nieto</t>
  </si>
  <si>
    <t>Presidente Constitucional de los Estados Unidos Mexicanos</t>
  </si>
  <si>
    <t>http://www.peñanieto.com</t>
  </si>
  <si>
    <t>pgmc.ps</t>
  </si>
  <si>
    <t>PGMC</t>
  </si>
  <si>
    <t>Palestinian Government Media Center- Office of the Prime Minister
المركز الإعلامي الحكومي الفلسطيني- مكتب رئيس الوزراء</t>
  </si>
  <si>
    <t>http://www.pgmc.ps</t>
  </si>
  <si>
    <t>photogovernment</t>
  </si>
  <si>
    <t>Краснопресненская, 2</t>
  </si>
  <si>
    <t>Official and unofficial photos of the Russian Government 🇷🇺 Обращения граждан на сайте</t>
  </si>
  <si>
    <t>https://government.ru</t>
  </si>
  <si>
    <t>pmnawazsharif</t>
  </si>
  <si>
    <t>PM Nawaz Sharif</t>
  </si>
  <si>
    <t>3rd time Prime Minister of the Islamic Republic of Pakistan. President Pakistan Muslim League (N)</t>
  </si>
  <si>
    <t>pmoindia</t>
  </si>
  <si>
    <t>Prime Minister of India</t>
  </si>
  <si>
    <t>PMO India Official Instagram account.</t>
  </si>
  <si>
    <t>http://www.pmindia.gov.in</t>
  </si>
  <si>
    <t>polska.pl</t>
  </si>
  <si>
    <t>.:POLSKA::.:POLAND:.</t>
  </si>
  <si>
    <t>Bardzo prosimy o fotki dla naszej strony. Please, tag us in your photos of Poland. Follow us, like our photos, and tag your friends!</t>
  </si>
  <si>
    <t>http://www.polska.pl</t>
  </si>
  <si>
    <t>poroshenkopetro</t>
  </si>
  <si>
    <t>Петро Порошенко</t>
  </si>
  <si>
    <t>Президент України</t>
  </si>
  <si>
    <t>https://www.facebook.com/PetroPoroshenko</t>
  </si>
  <si>
    <t>portalbrasil</t>
  </si>
  <si>
    <t>Portal Brasil</t>
  </si>
  <si>
    <t>Canal com notícias em tempo real, prestação de serviços e convergência de conteúdos do Governo Federal.</t>
  </si>
  <si>
    <t>http://www.brasil.gov.br</t>
  </si>
  <si>
    <t>predsednikrs</t>
  </si>
  <si>
    <t>Томислав Николић</t>
  </si>
  <si>
    <t>predsjednicarh</t>
  </si>
  <si>
    <t>Kolinda Grabar-Kitarović</t>
  </si>
  <si>
    <t>Dobrodošli na službeni Instagram profil predsjednice Republike Hrvatske</t>
  </si>
  <si>
    <t>http://www.predsjednica.hr</t>
  </si>
  <si>
    <t>prensamichelle</t>
  </si>
  <si>
    <t>Prensa Michelle</t>
  </si>
  <si>
    <t>Este es el canal oficial del Departamento de Prensa de la Presidenta Electa, Michelle Bachelet.
Chile.</t>
  </si>
  <si>
    <t>http://michellebachelet.cl</t>
  </si>
  <si>
    <t>presidenciacr</t>
  </si>
  <si>
    <t>Casa Presidencial Costa Rica</t>
  </si>
  <si>
    <t>Cuenta oficial de la Casa Presidencial de Costa Rica.</t>
  </si>
  <si>
    <t>http://facebook.com/casapresidencial</t>
  </si>
  <si>
    <t>presidenciaec</t>
  </si>
  <si>
    <t>Presidencia Ecuador</t>
  </si>
  <si>
    <t>Cuenta oficial de Instagram de la Presidencia de la República del Ecuador</t>
  </si>
  <si>
    <t>http://www.presidencia.gob.ec</t>
  </si>
  <si>
    <t>presidenciahonduras</t>
  </si>
  <si>
    <t>Casa Presidencial.</t>
  </si>
  <si>
    <t>Cuenta Oficial de la Casa Presidencial de Honduras.</t>
  </si>
  <si>
    <t>http://www.presidencia.gob.hn</t>
  </si>
  <si>
    <t>presidencialven</t>
  </si>
  <si>
    <t>Prensa Presidencial</t>
  </si>
  <si>
    <t>presidenciamx</t>
  </si>
  <si>
    <t>Presidencia de la República</t>
  </si>
  <si>
    <t>Oficina de la Presidencia de la República 2012-2018</t>
  </si>
  <si>
    <t>http://www.presidencia.gob.mx/</t>
  </si>
  <si>
    <t>presidenciaperu</t>
  </si>
  <si>
    <t>presidenciapma</t>
  </si>
  <si>
    <t>Presidencia de Panamá</t>
  </si>
  <si>
    <t>Cuenta Oficial de la Presidencia de la República de Panamá</t>
  </si>
  <si>
    <t>http://www.presidencia.gob.pa</t>
  </si>
  <si>
    <t>presidenciard</t>
  </si>
  <si>
    <t>Presidencia Dominicana</t>
  </si>
  <si>
    <t>Instagram oficial de la Presidencia de la República Dominicana.</t>
  </si>
  <si>
    <t>http://www.presidencia.gob.do/</t>
  </si>
  <si>
    <t>presidencymv</t>
  </si>
  <si>
    <t>The President's Office</t>
  </si>
  <si>
    <t>Official Instagram account of The President's Office, Republic of Maldives.</t>
  </si>
  <si>
    <t>http://www.presidencymaldives.gov.mv</t>
  </si>
  <si>
    <t>president.mt</t>
  </si>
  <si>
    <t>Marie-Louise Coleiro Preca</t>
  </si>
  <si>
    <t>This is the official Instagram account of H.E. Marie-Louise Coleiro Preca | President of Malta</t>
  </si>
  <si>
    <t>http://www.president.gov.mt</t>
  </si>
  <si>
    <t>president_edgar_chagwa_lungu</t>
  </si>
  <si>
    <t>President Edgar Chagwa Lungu</t>
  </si>
  <si>
    <t>presidentaz</t>
  </si>
  <si>
    <t>Prezident İlham Əliyevin Instagram səhifəsi 
***
Instagram account of President Ilham Aliyev</t>
  </si>
  <si>
    <t>primeminister.kz</t>
  </si>
  <si>
    <t>ИА Primeminister.kz</t>
  </si>
  <si>
    <t>Официальная страница сайта Премьер-Министра Республики Казахстан</t>
  </si>
  <si>
    <t>http://www.primeminister.kz</t>
  </si>
  <si>
    <t>queenrania</t>
  </si>
  <si>
    <t>Queen Rania Al Abdullah</t>
  </si>
  <si>
    <t>الملكة رانيا العبدالله - المملكة الأردنية الهاشمية #حب_الأردن 
A mum and a wife with a really cool day job</t>
  </si>
  <si>
    <t>http://twitter.com/QueenRania</t>
  </si>
  <si>
    <t>quirinale</t>
  </si>
  <si>
    <t>Quirinale</t>
  </si>
  <si>
    <t>Account Ufficiale della Presidenza della Repubblica Italiana  ---
Presidency of the Italian Republic - Official Account</t>
  </si>
  <si>
    <t>http://www.quirinale.it/</t>
  </si>
  <si>
    <t>republic_nauru</t>
  </si>
  <si>
    <t>Republic Of Nauru</t>
  </si>
  <si>
    <t>The official account of the Government of Nauru. Operated by Government Information Office.</t>
  </si>
  <si>
    <t>http://www.naurugov.nr</t>
  </si>
  <si>
    <t>republicoftogo</t>
  </si>
  <si>
    <t>République Togolaise</t>
  </si>
  <si>
    <t>http://republicoftogo.com</t>
  </si>
  <si>
    <t>rhcjo</t>
  </si>
  <si>
    <t>Royal Hashemite Court</t>
  </si>
  <si>
    <t>الحساب الرسمي للديوان الملكي الهاشمي 
Welcome to the official Instagram page for the Royal Hashemite Court
Twitter: @RHCJO</t>
  </si>
  <si>
    <t>http://www.facebook.com/RHCJO</t>
  </si>
  <si>
    <t>rouhani.ir</t>
  </si>
  <si>
    <t>rterdogan</t>
  </si>
  <si>
    <t>Recep Tayyip Erdoğan</t>
  </si>
  <si>
    <t>Türkiye Cumhuriyeti Cumhurbaşkanı - President of the Republic of Turkey</t>
  </si>
  <si>
    <t>salvadorpresidente</t>
  </si>
  <si>
    <t>Salvador Sánchez Cerén</t>
  </si>
  <si>
    <t>Salvadoreño, comprometido con los cambios sociales, Presidente de El Salvador para el periodo 2014-2019</t>
  </si>
  <si>
    <t>http://www.presidencia.gob.sv</t>
  </si>
  <si>
    <t>samoagovt</t>
  </si>
  <si>
    <t>Government of Samoa</t>
  </si>
  <si>
    <t>Official Instagram of the Government of Samoa. 
Twitter: @samoagovt
Facebook: www.facebook.com/samoagovt</t>
  </si>
  <si>
    <t>http://www.samoagovt.ws</t>
  </si>
  <si>
    <t>saudiportal</t>
  </si>
  <si>
    <t>البوابة السعودية</t>
  </si>
  <si>
    <t>https://twitter.com/SaudiPortal</t>
  </si>
  <si>
    <t>sckastana</t>
  </si>
  <si>
    <t>СЦК при Президенте РК</t>
  </si>
  <si>
    <t>Целью СЦК является создание эффективного механизма кооперации информационной работы государственных органов</t>
  </si>
  <si>
    <t>http://ortcom.kz</t>
  </si>
  <si>
    <t>serbianpm</t>
  </si>
  <si>
    <t>SerbianPM</t>
  </si>
  <si>
    <t>Председник Владе Републике Србије / Prime Minister of the Republic of Serbia</t>
  </si>
  <si>
    <t>http://www.twitter.com/SerbianPM</t>
  </si>
  <si>
    <t>sgovpr</t>
  </si>
  <si>
    <t>Secretaria de Governo</t>
  </si>
  <si>
    <t>Perfil oficial da Secretaria de Governo da Presidência da República. Fotos: Naiara Pontes/SG</t>
  </si>
  <si>
    <t>http://www.sg.gov.br</t>
  </si>
  <si>
    <t>shinzo.abe</t>
  </si>
  <si>
    <t>安倍 晋三 Prime Minister of Japan</t>
  </si>
  <si>
    <t>日本の総理大臣 公式説明 Official Instagram of the Prime Minister of The Unitary Parliamentary Constitutional Monarchy of Japan</t>
  </si>
  <si>
    <t>http://www.kantei.go.jp/index.html</t>
  </si>
  <si>
    <t>sremx</t>
  </si>
  <si>
    <t>SRE</t>
  </si>
  <si>
    <t>Secretaría de Relaciones Exteriores - La política exterior de #MéxicoGlobal</t>
  </si>
  <si>
    <t>http://www.gob.mx/sre</t>
  </si>
  <si>
    <t>statedept</t>
  </si>
  <si>
    <t>U.S. Department of State</t>
  </si>
  <si>
    <t>http://www.state.gov</t>
  </si>
  <si>
    <t>statehouseke</t>
  </si>
  <si>
    <t>Presidency Kenya</t>
  </si>
  <si>
    <t>The Official State House Kenya and Government of Kenya Instagram account</t>
  </si>
  <si>
    <t>http://www.presidency.go.ke</t>
  </si>
  <si>
    <t>statehousesl</t>
  </si>
  <si>
    <t>State House Freetown</t>
  </si>
  <si>
    <t>State House, Office of the President of Sierra Leone._x000D_
_x000D_
Twitter @StateHouseSL and @CommsUnitSL_x000D_
_x000D_
A/Cs managed by Communications Unit..._x000D_
_x000D_
_x000D_
....</t>
  </si>
  <si>
    <t>http://www.statehouse.gov.sl</t>
  </si>
  <si>
    <t>stateofisrael</t>
  </si>
  <si>
    <t>Israel's official channel on Instagram.
Let's see Israel, together.
Follow us on Twitter:</t>
  </si>
  <si>
    <t>http://www.twitter.com/israel</t>
  </si>
  <si>
    <t>stenbockimaja</t>
  </si>
  <si>
    <t>Stenbocki maja</t>
  </si>
  <si>
    <t>Valitsuse kommunikatsioonibüroo raporteerib.</t>
  </si>
  <si>
    <t>sushmabjp</t>
  </si>
  <si>
    <t>Sushma Swaraj</t>
  </si>
  <si>
    <t>I am the External Affairs Minister of India. Having contested 11 direct elections from four states of India.</t>
  </si>
  <si>
    <t>http://www.bjp.org/</t>
  </si>
  <si>
    <t>swedenabroad</t>
  </si>
  <si>
    <t>Sweden MFA</t>
  </si>
  <si>
    <t>MFA Strategic Communication. Developing digital diplomacy.</t>
  </si>
  <si>
    <t>http://swemfa.se</t>
  </si>
  <si>
    <t>syrianpresidency</t>
  </si>
  <si>
    <t>Syrian Presidency</t>
  </si>
  <si>
    <t>Welcome to the official Instagram account for the Presidency of the Syrian Arab Republic - حساب رئاسة الجمهورية العربية السورية على إينستاغرام</t>
  </si>
  <si>
    <t>tcdisisleri</t>
  </si>
  <si>
    <t>T.C. Dışişleri Bakanlığı</t>
  </si>
  <si>
    <t>/ Ministry of Foreign Affairs of Turkey</t>
  </si>
  <si>
    <t>http://www.mfa.gov.tr</t>
  </si>
  <si>
    <t>teamkurz</t>
  </si>
  <si>
    <t>Team&gt;Kurz</t>
  </si>
  <si>
    <t>Wir - das Team rund um Sebastian Kurz - geben Dir Einblick in seine Arbeit &amp; hinter die Kulissen seines politischen Alltags. #instapolitics #teamkurz</t>
  </si>
  <si>
    <t>http://www.sebastian-kurz.at</t>
  </si>
  <si>
    <t>teamwallstrom</t>
  </si>
  <si>
    <t>Margot Wallström</t>
  </si>
  <si>
    <t>Bakom kulisserna i utrikesministerns vardag. Kontot drivs av Margot Wallströms stab. Inlägg av Margot Wallström är signerade med -MW.</t>
  </si>
  <si>
    <t>http://facebook.com/margotwallstrom</t>
  </si>
  <si>
    <t>thai_khu_fah</t>
  </si>
  <si>
    <t>Thai khu fah</t>
  </si>
  <si>
    <t>http://www.thaigov.go.th/</t>
  </si>
  <si>
    <t>the_british_monarchy</t>
  </si>
  <si>
    <t>The British Monarchy</t>
  </si>
  <si>
    <t>Photos and videos from inside Buckingham Palace about the work and activities of The Queen and the Royal Family.</t>
  </si>
  <si>
    <t>http://www.royal.gov.uk</t>
  </si>
  <si>
    <t>theasorock</t>
  </si>
  <si>
    <t>Aso Rock</t>
  </si>
  <si>
    <t>thisisbuhari</t>
  </si>
  <si>
    <t>The official Instagram account of Muhammadu Buhari, President of Nigeria</t>
  </si>
  <si>
    <t>http://www.mbuhari.ng</t>
  </si>
  <si>
    <t>tpkanslia</t>
  </si>
  <si>
    <t>Tasavallan presidentin kanslia</t>
  </si>
  <si>
    <t>Tasavallan presidentin kanslian virallinen tili. Republikens presidents kansli. Office of the President of the Republic of Finland Sauli Niinistö.</t>
  </si>
  <si>
    <t>http://www.presidentti.fi</t>
  </si>
  <si>
    <t>troivas</t>
  </si>
  <si>
    <t>Taavi Rõivas</t>
  </si>
  <si>
    <t>trpresidency</t>
  </si>
  <si>
    <t>Turkish Presidency</t>
  </si>
  <si>
    <t>Presidency of the Republic of Turkey</t>
  </si>
  <si>
    <t>http://www.tccb.gov.tr/en/</t>
  </si>
  <si>
    <t>turnbullmalcolm</t>
  </si>
  <si>
    <t>Malcolm Turnbull</t>
  </si>
  <si>
    <t>Prime Minister of Australia</t>
  </si>
  <si>
    <t>http://www.malcolmturnbull.com.au</t>
  </si>
  <si>
    <t>uaemgov</t>
  </si>
  <si>
    <t>UAEmGov</t>
  </si>
  <si>
    <t>الحساب الرسمي لحكومة الامارات الذكية / The Official Mobile UAE Government</t>
  </si>
  <si>
    <t>http://government.ae</t>
  </si>
  <si>
    <t>ukenyatta</t>
  </si>
  <si>
    <t>Uhuru Kenyatta 🇰🇪</t>
  </si>
  <si>
    <t>President of the Republic of Kenya</t>
  </si>
  <si>
    <t>http://presidency.go.ke</t>
  </si>
  <si>
    <t>ukforeignoffice</t>
  </si>
  <si>
    <t>Foreign &amp; Commonwealth Office</t>
  </si>
  <si>
    <t>http://gov.uk/fco</t>
  </si>
  <si>
    <t>usadarfarsi</t>
  </si>
  <si>
    <t>USAdarFarsi</t>
  </si>
  <si>
    <t>وزارت امور خارجه ايالات متحده آمريكا</t>
  </si>
  <si>
    <t>http://iran.usembassy.gov/</t>
  </si>
  <si>
    <t>utanrikisraduneytid</t>
  </si>
  <si>
    <t>Utanríkisráðuneytið</t>
  </si>
  <si>
    <t>http://www.utanrikisraduneyti.is/</t>
  </si>
  <si>
    <t>utenriksdept</t>
  </si>
  <si>
    <t>Utenriksdepartementet</t>
  </si>
  <si>
    <t>Det norske utenriksdepartementet på Instagram. #utenriksdept</t>
  </si>
  <si>
    <t>http://www.regjeringen.no/ud</t>
  </si>
  <si>
    <t>valsts_prezidents</t>
  </si>
  <si>
    <t>Valsts prezidents</t>
  </si>
  <si>
    <t>Latvijas Valsts prezidenta oficiālais Instagram konts</t>
  </si>
  <si>
    <t>http://www.president.lv</t>
  </si>
  <si>
    <t>vejonisr</t>
  </si>
  <si>
    <t>Raimonds Vejonis</t>
  </si>
  <si>
    <t>villasomalia</t>
  </si>
  <si>
    <t>The Villasomalia State House</t>
  </si>
  <si>
    <t>This is the official villasomalia account on instagram</t>
  </si>
  <si>
    <t>vivianbalakrishnan</t>
  </si>
  <si>
    <t>Vivian Balakrishnan</t>
  </si>
  <si>
    <t>Minister for Foreign Affairs
Singapore</t>
  </si>
  <si>
    <t>http://vivian.balakrishnan.sg</t>
  </si>
  <si>
    <t>whitehouse</t>
  </si>
  <si>
    <t>The White House</t>
  </si>
  <si>
    <t>This is the official White House account on Instagram. Comments posted on White House pages may be archived. Learn more at wh.gov/privacy</t>
  </si>
  <si>
    <t>http://wpo.st/PKP61</t>
  </si>
  <si>
    <t>wismaputra_malaysia</t>
  </si>
  <si>
    <t>Wisma Putra, Kem. Luar Negeri</t>
  </si>
  <si>
    <t>Ministry of Foreign Affairs Malaysia.Located at Precinct 2, Putrajaya Malaysia
Don't forget to like our FB page : https://www.facebook.com/WismaPutra1</t>
  </si>
  <si>
    <t>http://www.kln.gov.my/web/guest/home</t>
  </si>
  <si>
    <t>wwwvladahr</t>
  </si>
  <si>
    <t>Vlada Republike Hrvatske</t>
  </si>
  <si>
    <t>Government of the Republic of Croatia - official Instagram account. Vlada RH obavlja izvršnu vlast u RH - pa i na Instagramu!</t>
  </si>
  <si>
    <t>http://www.vlada.gov.hr</t>
  </si>
  <si>
    <t>xavierbettel</t>
  </si>
  <si>
    <t>Xavier Bettel</t>
  </si>
  <si>
    <t>https://instagram.com/yahya.jammeh/</t>
  </si>
  <si>
    <t>yahya.jammeh</t>
  </si>
  <si>
    <t>zarif_javad</t>
  </si>
  <si>
    <t>محمد جواد ظریف
Javad zarif</t>
  </si>
  <si>
    <t>((گرهزاران دام باشد هرقدم،،،،چون تو بامایی نباشدهیچ غم))</t>
  </si>
  <si>
    <t>http://www.mfa.ir</t>
  </si>
  <si>
    <t>adel.aljubeir</t>
  </si>
  <si>
    <t>عادل بن احمد الجبير</t>
  </si>
  <si>
    <t>adosolutions</t>
  </si>
  <si>
    <t>Alassane Dramane Ouattara</t>
  </si>
  <si>
    <t>Président de la république de côte d'ivoire .</t>
  </si>
  <si>
    <t>http://www.ado.ci</t>
  </si>
  <si>
    <t>alexis_tsipras_</t>
  </si>
  <si>
    <t>https://instagram.com/alphaconde2015/</t>
  </si>
  <si>
    <t>alphaconde2015</t>
  </si>
  <si>
    <t>#AlphaConde2015 #VoteAlpha2015</t>
  </si>
  <si>
    <t>http://www.votealpha2015.com</t>
  </si>
  <si>
    <t>https://instagram.com/atambayev/</t>
  </si>
  <si>
    <t>atambayev</t>
  </si>
  <si>
    <t>Алмазбек Атамбаев</t>
  </si>
  <si>
    <t>Президент Кыргызской Республики</t>
  </si>
  <si>
    <t>http://president.kg</t>
  </si>
  <si>
    <t>auswaertigesamt</t>
  </si>
  <si>
    <t>bakeizy</t>
  </si>
  <si>
    <t>Bakir Izetbegovic</t>
  </si>
  <si>
    <t>congo.brazzaville</t>
  </si>
  <si>
    <t>Gouvernement Congo/Brazzaville</t>
  </si>
  <si>
    <t>António Costa</t>
  </si>
  <si>
    <t>http://www.costa2015.pt</t>
  </si>
  <si>
    <t>daliagrybauskaite</t>
  </si>
  <si>
    <t>Dalia Grybauskaitė</t>
  </si>
  <si>
    <t>President of the Republic of Lithuania</t>
  </si>
  <si>
    <t>http://president.lt</t>
  </si>
  <si>
    <t>desdelamoncloa</t>
  </si>
  <si>
    <t>La Moncloa</t>
  </si>
  <si>
    <t>Secretaría de Estado de Comunicación. Ministerio de la Presidencia. Gobierno de España. Normas de uso: lamoncloa.gob.es/VARIOS/Redesso…</t>
  </si>
  <si>
    <t>dfat</t>
  </si>
  <si>
    <t>dutchmfa</t>
  </si>
  <si>
    <t>Dutch MFA</t>
  </si>
  <si>
    <t>This is the official Instagram account of the Dutch Ministry of Foreign Affairs.</t>
  </si>
  <si>
    <t>http://www.government.nl/bz</t>
  </si>
  <si>
    <t>egovbahrain</t>
  </si>
  <si>
    <t>iGaBahrain</t>
  </si>
  <si>
    <t>https://www.instagram.com/igabahrain</t>
  </si>
  <si>
    <t>eucounciltvnews</t>
  </si>
  <si>
    <t>EU Council TVNewsroom</t>
  </si>
  <si>
    <t>http://eucouncil.tv</t>
  </si>
  <si>
    <t>federica.mogherini</t>
  </si>
  <si>
    <t>ffenseibert51d6</t>
  </si>
  <si>
    <t>Steffen Seibert</t>
  </si>
  <si>
    <t>Hier twittert Steffen Seibert Sprecher der Bundesregierung und Chef des Bundespresseamtes BPA Tweets seiner Mitarbeiterinnen enden mit dem Krzel BPA</t>
  </si>
  <si>
    <t>foreignministry</t>
  </si>
  <si>
    <t>The Foreign Ministry of the Hashemite Kingdom of Jordan Tel:5735160-5735150 Fax:5733176</t>
  </si>
  <si>
    <t>http://www.mfa.gov.jo</t>
  </si>
  <si>
    <t>gobiernodechile</t>
  </si>
  <si>
    <t>GOVBN</t>
  </si>
  <si>
    <t>Your first stop for the latest official information, announcements and news on the Government of Brunei Darussalam</t>
  </si>
  <si>
    <t>http://www.gov.bn</t>
  </si>
  <si>
    <t>gvtmonaco</t>
  </si>
  <si>
    <t>GvtMonaco</t>
  </si>
  <si>
    <t>https://instagram.com/haider.alabadi/</t>
  </si>
  <si>
    <t>haider.alabadi</t>
  </si>
  <si>
    <t>الدكتور حيدر العبادي</t>
  </si>
  <si>
    <t>الصفحه الرسميه لرئيس الوزراء الدكتور حيدر العبادي
الصفحه المخوله الوحيده للسيد العبادي
تاريخ تاسيس الصفحه : ٢٠١٥/١/١٥</t>
  </si>
  <si>
    <t>https://instagram.com/hamadbinisa/</t>
  </si>
  <si>
    <t>hamadbinisa</t>
  </si>
  <si>
    <t>Account displays Pictures &amp; Video's of His Majesty King Hamad bin Isa Al Khalifa, King of Bahrain</t>
  </si>
  <si>
    <t>https://instagram.com/hhshksabah/</t>
  </si>
  <si>
    <t>hhshksabah</t>
  </si>
  <si>
    <t>🇰🇼His Highness Sheikh Sabah Al Ahmad Al Jaber Al Sabah, Emir of the State of KUWAIT🇰🇼</t>
  </si>
  <si>
    <t>ibk_2013</t>
  </si>
  <si>
    <t>Ibrahim B. Keita</t>
  </si>
  <si>
    <t>Candidat à la Présidence du Mali en 2013.
2013 Malian Presidential Candidate</t>
  </si>
  <si>
    <t>http://www.ibk2013.com</t>
  </si>
  <si>
    <t>https://instagram.com/ismaelomarguelleh/</t>
  </si>
  <si>
    <t>ismaelomarguelleh</t>
  </si>
  <si>
    <t>IOG</t>
  </si>
  <si>
    <t>https://instagram.com/jose_eduardosantos/</t>
  </si>
  <si>
    <t>jose_eduardosantos</t>
  </si>
  <si>
    <t>Jose Eduardo dos Santos</t>
  </si>
  <si>
    <t>josephmuscat_jm</t>
  </si>
  <si>
    <t>Joseph Muscat</t>
  </si>
  <si>
    <t>Prime Minister and Leader of the Labour Party - Malta. This profile is run by the PL campaign team.</t>
  </si>
  <si>
    <t>http://josephmuscat.com</t>
  </si>
  <si>
    <t>https://instagram.com/kabilajoseph/</t>
  </si>
  <si>
    <t>kabilajoseph</t>
  </si>
  <si>
    <t>Joseph Kabila</t>
  </si>
  <si>
    <t>http://presidentrdc.cd</t>
  </si>
  <si>
    <t>kantei_saigai</t>
  </si>
  <si>
    <t>本アカウントは首相官邸の公式アカウントです。 首相官邸から災害関連の政府活動情報をお届けいたします。</t>
  </si>
  <si>
    <t>http://www.kantei.go.jp/</t>
  </si>
  <si>
    <t>karim_massimov</t>
  </si>
  <si>
    <t>Karim Massimov</t>
  </si>
  <si>
    <t>https://instagram.com/kbzayed/</t>
  </si>
  <si>
    <t>kbzayed</t>
  </si>
  <si>
    <t>خليفة بن زايد آل نهيان</t>
  </si>
  <si>
    <t>Khalifa Bin Zayed Al-Nahyan
رئيس دولة الامارات العربية المتحدة
مبادرة شاركنا حبك للقائد/ حساب غير رسمي 
kik : H.kbzayed
Snapchat : kbzayed.ae</t>
  </si>
  <si>
    <t>https://twitter.com/KBZayed</t>
  </si>
  <si>
    <t>khamenei_ar</t>
  </si>
  <si>
    <t>سماحة آية الله السيد علي الحسيني الخامنئي 
قائد الثورة الاسلامية
khamenei_ar</t>
  </si>
  <si>
    <t>latvianmfa</t>
  </si>
  <si>
    <t>Latvian MFA</t>
  </si>
  <si>
    <t>The Ministry of Foreign Affairs develops and carries out Latvias foreign policy to strengthen international security and domestic political stability</t>
  </si>
  <si>
    <t>manuel.valls</t>
  </si>
  <si>
    <t>mfa_afghanistan</t>
  </si>
  <si>
    <t>Ministry of Foreign Affairs AF</t>
  </si>
  <si>
    <t>http://www.mfa.gov.af</t>
  </si>
  <si>
    <t>mfarussia</t>
  </si>
  <si>
    <t>MFA Russia</t>
  </si>
  <si>
    <t>https://instagram.com/michellebacheletpdta/</t>
  </si>
  <si>
    <t>michellebacheletpdta</t>
  </si>
  <si>
    <t>Michelle Bachelet</t>
  </si>
  <si>
    <t>Cuenta oficial de la Presidenta Electa 2014-2018 Michelle Bachelet</t>
  </si>
  <si>
    <t>http://www.michellebachelet.cl</t>
  </si>
  <si>
    <t>mirocerar</t>
  </si>
  <si>
    <t>mofaksa</t>
  </si>
  <si>
    <t>https://instagram.com/nawaz_sharif_/</t>
  </si>
  <si>
    <t>nawaz_sharif_</t>
  </si>
  <si>
    <t>nawaz sharif</t>
  </si>
  <si>
    <t>The official account of nawaz sharif
Prime minister of pakistan</t>
  </si>
  <si>
    <t>https://instagram.com/nazarbayev_nursultan/</t>
  </si>
  <si>
    <t>nazarbayev_nursultan</t>
  </si>
  <si>
    <t>Nursultan Nazarbayev</t>
  </si>
  <si>
    <t>I am the first president of the Republic of Kazakhstan</t>
  </si>
  <si>
    <t>https://instagram.com/nicolasmaduroofficial/</t>
  </si>
  <si>
    <t>nicolasmaduroofficial</t>
  </si>
  <si>
    <t>Nicolas Maduro</t>
  </si>
  <si>
    <t>Presidente electo por mayoría de la República Bolivariana de Venezuela. HIJO DE CHÁVEZ "cuenta manejada por NICOLAS hijo"</t>
  </si>
  <si>
    <t>http://Presidencia.gob.ve</t>
  </si>
  <si>
    <t>ollanta_humalat</t>
  </si>
  <si>
    <t>Ollanta Humala Tasso</t>
  </si>
  <si>
    <t>Presidente Constitucional de la República del Perú. Oficial (r) del Ejército, felizmente casado y orgulloso padre de Illariy, Nayra y Samin.</t>
  </si>
  <si>
    <t>http://www.presidencia.gob.pe/</t>
  </si>
  <si>
    <t>pierrenkurunziza</t>
  </si>
  <si>
    <t>pministreci</t>
  </si>
  <si>
    <t>Primature CI</t>
  </si>
  <si>
    <t>presidence_gn</t>
  </si>
  <si>
    <t>PRG</t>
  </si>
  <si>
    <t>Avec l’élection d’Alpha Condé, en novembre 2010, Sékhoutouréya redevient enfin le siège de la Présidence de la République de Guinée.</t>
  </si>
  <si>
    <t>http://www.presidence.gov.gn</t>
  </si>
  <si>
    <t>president.of.tajikistan</t>
  </si>
  <si>
    <t>https://instagram.com/presidentaziz/</t>
  </si>
  <si>
    <t>presidentaziz</t>
  </si>
  <si>
    <t>Mohamed Ould Abdelaziz</t>
  </si>
  <si>
    <t>رئيس الجمهورية الإسلامية الموريتانية</t>
  </si>
  <si>
    <t>presidentofiraq</t>
  </si>
  <si>
    <t>Fuad Masum</t>
  </si>
  <si>
    <t>primature_haiti</t>
  </si>
  <si>
    <t>primeministerkr</t>
  </si>
  <si>
    <t>국무총리실</t>
  </si>
  <si>
    <t>https://instagram.com/qaboos_bin_said_al.said/</t>
  </si>
  <si>
    <t>qaboos_bin_said_al.said</t>
  </si>
  <si>
    <t>قابوس بن سعيد آل سعيد</t>
  </si>
  <si>
    <t>حساب يحكي لكم مسيرة القائد الاعظم لهذا الوطن</t>
  </si>
  <si>
    <t>https://instagram.com/rochkaborepf/</t>
  </si>
  <si>
    <t>rochkaborepf</t>
  </si>
  <si>
    <t>ROCH MARC CHRISTIAN KABORE |PF</t>
  </si>
  <si>
    <t>Profil instagram Officiel du Président du FASO, son Excellence Monsieur ROCH MARC CHRISTIAN KABORE</t>
  </si>
  <si>
    <t>http://rochkabore.bf</t>
  </si>
  <si>
    <t>saintluciagovernment</t>
  </si>
  <si>
    <t>Government of Saint Lucia</t>
  </si>
  <si>
    <t>http://www.govt.lc</t>
  </si>
  <si>
    <t>skngov</t>
  </si>
  <si>
    <t>SKN Government</t>
  </si>
  <si>
    <t>The official Instagram account of the government of St. Kitts and Nevis.</t>
  </si>
  <si>
    <t>stefanlofven</t>
  </si>
  <si>
    <t>Stefan Löfven</t>
  </si>
  <si>
    <t>Socialdemokraternas partiordförande.</t>
  </si>
  <si>
    <t>http://www.socialdemokraterna.se/stefanlofven</t>
  </si>
  <si>
    <t>tameem.althani</t>
  </si>
  <si>
    <t>tccumhurbaskanligi</t>
  </si>
  <si>
    <t>T.C. Cumhurbaşkanlığı</t>
  </si>
  <si>
    <t>Türkiye Cumhuriyeti Cumhurbaşkanlığı - 
Presidency of the Republic of Turkey</t>
  </si>
  <si>
    <t>http://www.tccb.gov.tr</t>
  </si>
  <si>
    <t>https://instagram.com/therepublicofazerbaijan/</t>
  </si>
  <si>
    <t>therepublicofazerbaijan</t>
  </si>
  <si>
    <t>Ilham Aliyev</t>
  </si>
  <si>
    <t>İlham Heydər oğlu Əliyev 24.12.1961-ci il Bakı şəhərində anadan olmuşdur.2003-cü il oktyabrın 15-də Azərbaycanin Respub-nin Prezidenti secilmisdir.</t>
  </si>
  <si>
    <t>uae_gov</t>
  </si>
  <si>
    <t>https://instagram.com/uhuru.kenyatta/</t>
  </si>
  <si>
    <t>uhuru.kenyatta</t>
  </si>
  <si>
    <t>Uhuru Kenyatta</t>
  </si>
  <si>
    <t>https://instagram.com/ukprimeminister/</t>
  </si>
  <si>
    <t>ukprimeminister</t>
  </si>
  <si>
    <t>UK Prime Minister</t>
  </si>
  <si>
    <t>The official account of Prime Minister David Cameron's Office, based at 10 Downing Street.</t>
  </si>
  <si>
    <t>http://www.number10.gov.uk</t>
  </si>
  <si>
    <t>vencancilleria</t>
  </si>
  <si>
    <t>Cancilleria Vzla</t>
  </si>
  <si>
    <t>wernerfaymann</t>
  </si>
  <si>
    <t>Werner Faymann</t>
  </si>
  <si>
    <t>yowerikmuseveni</t>
  </si>
  <si>
    <t>Yoweri K Museveni</t>
  </si>
  <si>
    <t>President of the Republic of Uganda.
Official Instagram account.</t>
  </si>
  <si>
    <t>https://www.yowerikmuseveni.com/</t>
  </si>
  <si>
    <t>Posts per Day (Oldest Post Date -&gt; Data Pull Date)</t>
  </si>
  <si>
    <t>UN Members Countries (193)</t>
  </si>
  <si>
    <t>Continents</t>
  </si>
  <si>
    <t>Countries on Instagram</t>
  </si>
  <si>
    <t>Not on Instagram</t>
  </si>
  <si>
    <t>Presidents (Personal)</t>
  </si>
  <si>
    <t>Presidencies (Institutional)</t>
  </si>
  <si>
    <t>Prime Ministers (Personal)</t>
  </si>
  <si>
    <t>Governments (Institutional)</t>
  </si>
  <si>
    <t>Foreign Ministers</t>
  </si>
  <si>
    <t>Foreign Ministries</t>
  </si>
  <si>
    <t>Secondary Accounts for Presidents (Personal)</t>
  </si>
  <si>
    <t>Secondary accounts for Presidencies (Institutional)</t>
  </si>
  <si>
    <t>Secondary accounts for Prime Ministers (Personal)</t>
  </si>
  <si>
    <t>Secondary accounts of Governments (Institutional)</t>
  </si>
  <si>
    <t>Secondary Accounts for Foreign Ministers</t>
  </si>
  <si>
    <t>Secondary accounts of Foreign Ministries</t>
  </si>
  <si>
    <t>KoupakiOfficiel</t>
  </si>
  <si>
    <t>Congo, Republic of the...</t>
  </si>
  <si>
    <t>JDMahama</t>
  </si>
  <si>
    <t>Presidence_gn</t>
  </si>
  <si>
    <t>GouvGN</t>
  </si>
  <si>
    <t>AdoSolutions</t>
  </si>
  <si>
    <t>ForeignOfficeKE</t>
  </si>
  <si>
    <t>APMutharika</t>
  </si>
  <si>
    <t>IBK_2013</t>
  </si>
  <si>
    <t>Morrocco</t>
  </si>
  <si>
    <t>FilipeNyusi</t>
  </si>
  <si>
    <t>NGRPresident</t>
  </si>
  <si>
    <t>Seychelles</t>
  </si>
  <si>
    <t>StateHouseSL</t>
  </si>
  <si>
    <t>GovernmentZA</t>
  </si>
  <si>
    <t>DIRCOza</t>
  </si>
  <si>
    <t>BejiCEOfficial</t>
  </si>
  <si>
    <t>Botswana</t>
  </si>
  <si>
    <t>Cameroon</t>
  </si>
  <si>
    <t>Cape Verde</t>
  </si>
  <si>
    <t>Central African Republic</t>
  </si>
  <si>
    <t>Chad</t>
  </si>
  <si>
    <t>Comoros</t>
  </si>
  <si>
    <t>Democratic Republic of the Congo</t>
  </si>
  <si>
    <t>Ethiopia</t>
  </si>
  <si>
    <t>Gabon</t>
  </si>
  <si>
    <t>Guinea-Bissau</t>
  </si>
  <si>
    <t>Lesotho</t>
  </si>
  <si>
    <t>Liberia</t>
  </si>
  <si>
    <t>Libya</t>
  </si>
  <si>
    <t>Madagascar</t>
  </si>
  <si>
    <t>Namibia</t>
  </si>
  <si>
    <t>Niger</t>
  </si>
  <si>
    <t>Sao Tome and Principe</t>
  </si>
  <si>
    <t>South Sudan</t>
  </si>
  <si>
    <t>Equatorial Guinea</t>
  </si>
  <si>
    <t>Eritrea</t>
  </si>
  <si>
    <t>Sudan</t>
  </si>
  <si>
    <t>Swaziland</t>
  </si>
  <si>
    <t>Zimbabwe</t>
  </si>
  <si>
    <t>ARG1880</t>
  </si>
  <si>
    <t>MFA_Afghanistan</t>
  </si>
  <si>
    <t>Azerbaidjan</t>
  </si>
  <si>
    <t>BahrainCPnews</t>
  </si>
  <si>
    <t>Brunei Darussalam</t>
  </si>
  <si>
    <t>IstanaUntukRakyat</t>
  </si>
  <si>
    <t>Khamenei_ar</t>
  </si>
  <si>
    <t>Kantei_Saigai</t>
  </si>
  <si>
    <t>NasserJudeh</t>
  </si>
  <si>
    <t>GebranBassil</t>
  </si>
  <si>
    <t>Malaysia_Gov</t>
  </si>
  <si>
    <t>MofaOman</t>
  </si>
  <si>
    <t>PMNawazSharif</t>
  </si>
  <si>
    <t>Papua New Guinea</t>
  </si>
  <si>
    <t>Bangladesh</t>
  </si>
  <si>
    <t>Cambodia</t>
  </si>
  <si>
    <t>China</t>
  </si>
  <si>
    <t>East Timor</t>
  </si>
  <si>
    <t>Laos</t>
  </si>
  <si>
    <t>Mauritius</t>
  </si>
  <si>
    <t>Nepal</t>
  </si>
  <si>
    <t>North Korea</t>
  </si>
  <si>
    <t>Turkmenistan</t>
  </si>
  <si>
    <t>Uzbekistan</t>
  </si>
  <si>
    <t>Viet Nam</t>
  </si>
  <si>
    <t>Vietnam</t>
  </si>
  <si>
    <t>Yemen</t>
  </si>
  <si>
    <t>BoykoBorissov</t>
  </si>
  <si>
    <t>AnastasiadesCY</t>
  </si>
  <si>
    <t>F.Y.R.O.M</t>
  </si>
  <si>
    <t>TPKanslia</t>
  </si>
  <si>
    <t>Brivibas36</t>
  </si>
  <si>
    <t>JosephMuscat_JM</t>
  </si>
  <si>
    <t>MinPres</t>
  </si>
  <si>
    <t>CostaPS2015</t>
  </si>
  <si>
    <t>San Marino</t>
  </si>
  <si>
    <t>Andorra</t>
  </si>
  <si>
    <t>Liechtenstein</t>
  </si>
  <si>
    <t>Moldova</t>
  </si>
  <si>
    <t>Montenegro</t>
  </si>
  <si>
    <t>Switzerland</t>
  </si>
  <si>
    <t>DaniloMedina</t>
  </si>
  <si>
    <t>MIREXRD</t>
  </si>
  <si>
    <t>SaintLuciaGovernment</t>
  </si>
  <si>
    <t>EconEngage</t>
  </si>
  <si>
    <t>Antigua and Barbuda</t>
  </si>
  <si>
    <t>Bahamas</t>
  </si>
  <si>
    <t>Cuba</t>
  </si>
  <si>
    <t>Dominica</t>
  </si>
  <si>
    <t>Grenada</t>
  </si>
  <si>
    <t>Saint Vincent and the Grenadines</t>
  </si>
  <si>
    <t>Nicaragua</t>
  </si>
  <si>
    <t>Kiribati</t>
  </si>
  <si>
    <t>Marshall Islands</t>
  </si>
  <si>
    <t>Micronesia</t>
  </si>
  <si>
    <t>Palau</t>
  </si>
  <si>
    <t>Solomon Islands</t>
  </si>
  <si>
    <t>Tonga</t>
  </si>
  <si>
    <t>Tuvalu</t>
  </si>
  <si>
    <t>Vanuatu</t>
  </si>
  <si>
    <t>Suriname</t>
  </si>
  <si>
    <t>Uruguay</t>
  </si>
  <si>
    <t>TOTAL</t>
  </si>
  <si>
    <t>Not UN Members but included</t>
  </si>
  <si>
    <t>HashimThaciOfficial</t>
  </si>
  <si>
    <t>Vatican</t>
  </si>
  <si>
    <t>Palestinian Territories</t>
  </si>
  <si>
    <t>193 UN member countries</t>
  </si>
  <si>
    <t>136 countries</t>
  </si>
  <si>
    <t>57 UN countries not on Facebook</t>
  </si>
  <si>
    <t>72 Presidents (Heads of State, Personal Accounts)</t>
  </si>
  <si>
    <t>29 Presidencies (Institutional Accounts)</t>
  </si>
  <si>
    <t>43 Prime Ministers (Heads of Government, Personal Accounts)</t>
  </si>
  <si>
    <t>53 Governments (Institutional Accounts)</t>
  </si>
  <si>
    <t>25 foreign ministers</t>
  </si>
  <si>
    <t>38 foreign ministries</t>
  </si>
  <si>
    <t>UN Member Countries</t>
  </si>
  <si>
    <t>53 African countries</t>
  </si>
  <si>
    <t>47 Asian countries</t>
  </si>
  <si>
    <t>% of Asian countries on Facebook</t>
  </si>
  <si>
    <t>45 European countries</t>
  </si>
  <si>
    <t>13 Oceania countries</t>
  </si>
  <si>
    <t>12 South American countries</t>
  </si>
  <si>
    <t>Personal Pages</t>
  </si>
  <si>
    <t>Institutional pages</t>
  </si>
  <si>
    <t>The heads of state and government and foreign ministers of 136 countries have an official Instagram presence, representing 70% of all UN member states.</t>
  </si>
  <si>
    <t>The heads of state and government of 102 countries have a personal Instagram presence, representing 53% of all UN member states.</t>
  </si>
  <si>
    <t>% of all countries on Instagram (including MFAs &amp; HoG)</t>
  </si>
  <si>
    <t>% of African countries on Instagram</t>
  </si>
  <si>
    <t>% of European countries on Instagram</t>
  </si>
  <si>
    <t>% of Oceania countries on Instagram</t>
  </si>
  <si>
    <t>% of South American countries on Instagram</t>
  </si>
  <si>
    <t>Countries on Instagram (including Heads of State &amp; Govt &amp; FMs)</t>
  </si>
  <si>
    <t>Countries not on Instagram</t>
  </si>
  <si>
    <t>Total</t>
  </si>
  <si>
    <t>Average</t>
  </si>
  <si>
    <t>Standard Deviation</t>
  </si>
  <si>
    <t>Median</t>
  </si>
  <si>
    <t>Total Post Likes</t>
  </si>
  <si>
    <t>Total Post Comments</t>
  </si>
  <si>
    <t>Post Interactions</t>
  </si>
  <si>
    <t>Total Interactions</t>
  </si>
  <si>
    <t>Instagram</t>
  </si>
  <si>
    <t>Verified</t>
  </si>
  <si>
    <t>Activity</t>
  </si>
  <si>
    <r>
      <t>World Leaders on Instagram Master File</t>
    </r>
    <r>
      <rPr>
        <sz val="12"/>
        <color rgb="FF000000"/>
        <rFont val="Arial"/>
        <family val="2"/>
      </rPr>
      <t xml:space="preserve"> (Data as of 02.02.2016)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</si>
</sst>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u/>
      <sz val="12"/>
      <color rgb="FF0000FF"/>
      <name val="Calibri"/>
      <family val="2"/>
    </font>
    <font>
      <u/>
      <sz val="12"/>
      <color theme="10"/>
      <name val="Calibri"/>
      <family val="2"/>
    </font>
    <font>
      <u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B05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7" fillId="0" borderId="1" xfId="1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Fill="1" applyBorder="1"/>
    <xf numFmtId="0" fontId="8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5" fillId="0" borderId="1" xfId="0" applyFont="1" applyBorder="1" applyAlignment="1"/>
    <xf numFmtId="0" fontId="7" fillId="0" borderId="1" xfId="1" applyFill="1" applyBorder="1" applyAlignment="1"/>
    <xf numFmtId="0" fontId="7" fillId="0" borderId="1" xfId="1" applyFill="1" applyBorder="1" applyAlignment="1">
      <alignment vertical="center"/>
    </xf>
    <xf numFmtId="9" fontId="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1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7" fillId="0" borderId="1" xfId="1" applyBorder="1"/>
    <xf numFmtId="0" fontId="0" fillId="0" borderId="1" xfId="0" applyFill="1" applyBorder="1"/>
    <xf numFmtId="0" fontId="0" fillId="0" borderId="0" xfId="0" applyBorder="1"/>
    <xf numFmtId="0" fontId="5" fillId="3" borderId="1" xfId="0" applyFont="1" applyFill="1" applyBorder="1" applyAlignment="1"/>
    <xf numFmtId="0" fontId="0" fillId="0" borderId="3" xfId="0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0" fillId="0" borderId="2" xfId="0" applyBorder="1"/>
    <xf numFmtId="0" fontId="7" fillId="0" borderId="3" xfId="1" applyFill="1" applyBorder="1"/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5" xfId="0" applyBorder="1"/>
    <xf numFmtId="0" fontId="0" fillId="0" borderId="6" xfId="0" applyBorder="1"/>
    <xf numFmtId="0" fontId="4" fillId="0" borderId="1" xfId="0" applyFont="1" applyFill="1" applyBorder="1"/>
    <xf numFmtId="0" fontId="0" fillId="0" borderId="13" xfId="0" applyBorder="1"/>
    <xf numFmtId="0" fontId="0" fillId="0" borderId="14" xfId="0" applyBorder="1"/>
    <xf numFmtId="0" fontId="6" fillId="0" borderId="14" xfId="0" applyFont="1" applyFill="1" applyBorder="1" applyAlignment="1">
      <alignment vertical="center"/>
    </xf>
    <xf numFmtId="0" fontId="0" fillId="0" borderId="15" xfId="0" applyBorder="1"/>
    <xf numFmtId="0" fontId="6" fillId="0" borderId="3" xfId="0" applyFont="1" applyFill="1" applyBorder="1" applyAlignment="1">
      <alignment vertical="center"/>
    </xf>
    <xf numFmtId="0" fontId="7" fillId="0" borderId="3" xfId="1" applyFont="1" applyFill="1" applyBorder="1"/>
    <xf numFmtId="0" fontId="6" fillId="0" borderId="6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7" fillId="0" borderId="14" xfId="1" applyFill="1" applyBorder="1"/>
    <xf numFmtId="0" fontId="7" fillId="0" borderId="14" xfId="1" applyFont="1" applyFill="1" applyBorder="1" applyAlignment="1">
      <alignment vertical="center"/>
    </xf>
    <xf numFmtId="0" fontId="7" fillId="0" borderId="14" xfId="1" applyFill="1" applyBorder="1" applyAlignment="1"/>
    <xf numFmtId="0" fontId="6" fillId="0" borderId="15" xfId="0" applyFont="1" applyFill="1" applyBorder="1" applyAlignment="1">
      <alignment vertical="center"/>
    </xf>
    <xf numFmtId="0" fontId="4" fillId="0" borderId="3" xfId="0" applyFont="1" applyBorder="1" applyAlignment="1"/>
    <xf numFmtId="0" fontId="4" fillId="0" borderId="14" xfId="0" applyFont="1" applyFill="1" applyBorder="1"/>
    <xf numFmtId="0" fontId="4" fillId="0" borderId="14" xfId="0" applyFont="1" applyBorder="1"/>
    <xf numFmtId="0" fontId="4" fillId="0" borderId="3" xfId="0" applyFont="1" applyFill="1" applyBorder="1"/>
    <xf numFmtId="0" fontId="8" fillId="0" borderId="3" xfId="0" applyFont="1" applyFill="1" applyBorder="1" applyAlignment="1"/>
    <xf numFmtId="0" fontId="7" fillId="0" borderId="14" xfId="1" applyFont="1" applyFill="1" applyBorder="1"/>
    <xf numFmtId="0" fontId="7" fillId="0" borderId="15" xfId="1" applyFont="1" applyFill="1" applyBorder="1"/>
    <xf numFmtId="0" fontId="7" fillId="0" borderId="14" xfId="1" applyFill="1" applyBorder="1" applyAlignment="1">
      <alignment vertical="center"/>
    </xf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6" fillId="0" borderId="8" xfId="0" applyFont="1" applyFill="1" applyBorder="1" applyAlignment="1">
      <alignment vertical="center"/>
    </xf>
    <xf numFmtId="0" fontId="7" fillId="0" borderId="8" xfId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3" xfId="0" applyNumberFormat="1" applyBorder="1"/>
    <xf numFmtId="2" fontId="0" fillId="0" borderId="8" xfId="0" applyNumberFormat="1" applyBorder="1"/>
    <xf numFmtId="0" fontId="4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/>
    <xf numFmtId="3" fontId="3" fillId="0" borderId="0" xfId="0" applyNumberFormat="1" applyFont="1" applyAlignment="1"/>
    <xf numFmtId="0" fontId="5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0" borderId="1" xfId="1" applyFont="1" applyFill="1" applyBorder="1" applyAlignment="1"/>
    <xf numFmtId="0" fontId="4" fillId="0" borderId="5" xfId="0" applyFont="1" applyFill="1" applyBorder="1" applyAlignment="1"/>
    <xf numFmtId="0" fontId="4" fillId="4" borderId="1" xfId="0" applyFont="1" applyFill="1" applyBorder="1" applyAlignment="1"/>
    <xf numFmtId="0" fontId="11" fillId="0" borderId="0" xfId="0" applyFont="1"/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/>
    <xf numFmtId="3" fontId="11" fillId="0" borderId="1" xfId="0" applyNumberFormat="1" applyFont="1" applyBorder="1"/>
    <xf numFmtId="2" fontId="11" fillId="0" borderId="1" xfId="0" applyNumberFormat="1" applyFont="1" applyBorder="1"/>
    <xf numFmtId="0" fontId="11" fillId="0" borderId="5" xfId="0" applyFont="1" applyBorder="1" applyAlignment="1"/>
    <xf numFmtId="0" fontId="11" fillId="0" borderId="1" xfId="0" applyFont="1" applyFill="1" applyBorder="1"/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6" borderId="1" xfId="0" applyFont="1" applyFill="1" applyBorder="1"/>
    <xf numFmtId="0" fontId="11" fillId="7" borderId="1" xfId="0" applyFont="1" applyFill="1" applyBorder="1"/>
    <xf numFmtId="0" fontId="11" fillId="8" borderId="1" xfId="0" applyFont="1" applyFill="1" applyBorder="1"/>
    <xf numFmtId="1" fontId="11" fillId="0" borderId="5" xfId="0" applyNumberFormat="1" applyFont="1" applyBorder="1" applyAlignment="1"/>
    <xf numFmtId="1" fontId="11" fillId="0" borderId="1" xfId="0" applyNumberFormat="1" applyFont="1" applyBorder="1" applyAlignment="1"/>
    <xf numFmtId="0" fontId="11" fillId="0" borderId="8" xfId="0" applyFont="1" applyBorder="1"/>
    <xf numFmtId="0" fontId="11" fillId="5" borderId="1" xfId="0" applyFont="1" applyFill="1" applyBorder="1"/>
    <xf numFmtId="0" fontId="5" fillId="0" borderId="5" xfId="0" applyFont="1" applyBorder="1" applyAlignment="1"/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" fontId="11" fillId="0" borderId="8" xfId="0" applyNumberFormat="1" applyFont="1" applyBorder="1"/>
    <xf numFmtId="3" fontId="0" fillId="0" borderId="0" xfId="0" applyNumberFormat="1"/>
    <xf numFmtId="2" fontId="0" fillId="0" borderId="0" xfId="0" applyNumberFormat="1"/>
    <xf numFmtId="2" fontId="11" fillId="0" borderId="6" xfId="0" applyNumberFormat="1" applyFont="1" applyBorder="1"/>
    <xf numFmtId="2" fontId="11" fillId="0" borderId="8" xfId="0" applyNumberFormat="1" applyFont="1" applyBorder="1"/>
    <xf numFmtId="2" fontId="11" fillId="0" borderId="9" xfId="0" applyNumberFormat="1" applyFont="1" applyBorder="1"/>
    <xf numFmtId="2" fontId="9" fillId="0" borderId="0" xfId="0" applyNumberFormat="1" applyFont="1"/>
    <xf numFmtId="3" fontId="9" fillId="0" borderId="0" xfId="0" applyNumberFormat="1" applyFont="1"/>
    <xf numFmtId="0" fontId="10" fillId="9" borderId="20" xfId="0" applyFont="1" applyFill="1" applyBorder="1"/>
    <xf numFmtId="0" fontId="10" fillId="9" borderId="18" xfId="0" applyFont="1" applyFill="1" applyBorder="1"/>
    <xf numFmtId="0" fontId="10" fillId="9" borderId="17" xfId="0" applyFont="1" applyFill="1" applyBorder="1"/>
    <xf numFmtId="0" fontId="3" fillId="9" borderId="17" xfId="0" applyFont="1" applyFill="1" applyBorder="1"/>
    <xf numFmtId="164" fontId="3" fillId="10" borderId="17" xfId="0" applyNumberFormat="1" applyFont="1" applyFill="1" applyBorder="1" applyAlignment="1"/>
    <xf numFmtId="0" fontId="3" fillId="10" borderId="17" xfId="0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0" fillId="9" borderId="21" xfId="0" applyFill="1" applyBorder="1"/>
    <xf numFmtId="0" fontId="0" fillId="9" borderId="20" xfId="0" applyFill="1" applyBorder="1"/>
    <xf numFmtId="0" fontId="2" fillId="9" borderId="20" xfId="0" applyFont="1" applyFill="1" applyBorder="1" applyAlignment="1"/>
    <xf numFmtId="0" fontId="1" fillId="9" borderId="20" xfId="0" applyFont="1" applyFill="1" applyBorder="1" applyAlignment="1"/>
    <xf numFmtId="0" fontId="1" fillId="9" borderId="19" xfId="0" applyFont="1" applyFill="1" applyBorder="1" applyAlignment="1"/>
    <xf numFmtId="2" fontId="11" fillId="0" borderId="24" xfId="0" applyNumberFormat="1" applyFont="1" applyBorder="1"/>
    <xf numFmtId="2" fontId="11" fillId="0" borderId="23" xfId="0" applyNumberFormat="1" applyFont="1" applyBorder="1"/>
    <xf numFmtId="3" fontId="11" fillId="0" borderId="23" xfId="0" applyNumberFormat="1" applyFont="1" applyBorder="1"/>
    <xf numFmtId="0" fontId="11" fillId="0" borderId="23" xfId="0" applyFont="1" applyBorder="1"/>
    <xf numFmtId="0" fontId="5" fillId="0" borderId="23" xfId="0" applyFont="1" applyBorder="1" applyAlignment="1">
      <alignment horizontal="left" vertical="center"/>
    </xf>
    <xf numFmtId="0" fontId="7" fillId="0" borderId="23" xfId="1" applyFont="1" applyFill="1" applyBorder="1"/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stagram.com/gov_sg/" TargetMode="External"/><Relationship Id="rId299" Type="http://schemas.openxmlformats.org/officeDocument/2006/relationships/hyperlink" Target="https://instagram.com/MOTPGuyana/" TargetMode="External"/><Relationship Id="rId303" Type="http://schemas.openxmlformats.org/officeDocument/2006/relationships/hyperlink" Target="https://instagram.com/vencancilleria/" TargetMode="External"/><Relationship Id="rId21" Type="http://schemas.openxmlformats.org/officeDocument/2006/relationships/hyperlink" Target="https://instagram.com/ForeignOfficeKE" TargetMode="External"/><Relationship Id="rId42" Type="http://schemas.openxmlformats.org/officeDocument/2006/relationships/hyperlink" Target="https://www.instagram.com/yowerikmuseveni/" TargetMode="External"/><Relationship Id="rId63" Type="http://schemas.openxmlformats.org/officeDocument/2006/relationships/hyperlink" Target="https://instagram.com/indiandiplomacy/" TargetMode="External"/><Relationship Id="rId84" Type="http://schemas.openxmlformats.org/officeDocument/2006/relationships/hyperlink" Target="https://instagram.com/mfa_kz/" TargetMode="External"/><Relationship Id="rId138" Type="http://schemas.openxmlformats.org/officeDocument/2006/relationships/hyperlink" Target="https://instagram.com/albanianmfa/" TargetMode="External"/><Relationship Id="rId159" Type="http://schemas.openxmlformats.org/officeDocument/2006/relationships/hyperlink" Target="https://instagram.com/europeancommission/" TargetMode="External"/><Relationship Id="rId170" Type="http://schemas.openxmlformats.org/officeDocument/2006/relationships/hyperlink" Target="https://instagram.com/ffenseibert51d6/" TargetMode="External"/><Relationship Id="rId191" Type="http://schemas.openxmlformats.org/officeDocument/2006/relationships/hyperlink" Target="https://instagram.com/doimalta/" TargetMode="External"/><Relationship Id="rId205" Type="http://schemas.openxmlformats.org/officeDocument/2006/relationships/hyperlink" Target="https://instagram.com/photogovernment/" TargetMode="External"/><Relationship Id="rId226" Type="http://schemas.openxmlformats.org/officeDocument/2006/relationships/hyperlink" Target="https://instagram.com/basbakanlikbyegm/" TargetMode="External"/><Relationship Id="rId247" Type="http://schemas.openxmlformats.org/officeDocument/2006/relationships/hyperlink" Target="https://instagram.com/mjmartelly/" TargetMode="External"/><Relationship Id="rId107" Type="http://schemas.openxmlformats.org/officeDocument/2006/relationships/hyperlink" Target="https://instagram.com/noynoyaquino_/" TargetMode="External"/><Relationship Id="rId268" Type="http://schemas.openxmlformats.org/officeDocument/2006/relationships/hyperlink" Target="https://instagram.com/USAdarFarsi" TargetMode="External"/><Relationship Id="rId289" Type="http://schemas.openxmlformats.org/officeDocument/2006/relationships/hyperlink" Target="https://instagram.com/prensamichelle/" TargetMode="External"/><Relationship Id="rId11" Type="http://schemas.openxmlformats.org/officeDocument/2006/relationships/hyperlink" Target="https://instagram.com/alsisiofficial/" TargetMode="External"/><Relationship Id="rId32" Type="http://schemas.openxmlformats.org/officeDocument/2006/relationships/hyperlink" Target="https://instagram.com/macky_sall" TargetMode="External"/><Relationship Id="rId53" Type="http://schemas.openxmlformats.org/officeDocument/2006/relationships/hyperlink" Target="https://instagram.com/bahdiplomatic/" TargetMode="External"/><Relationship Id="rId74" Type="http://schemas.openxmlformats.org/officeDocument/2006/relationships/hyperlink" Target="https://www.instagram.com/b.netanyahu/" TargetMode="External"/><Relationship Id="rId128" Type="http://schemas.openxmlformats.org/officeDocument/2006/relationships/hyperlink" Target="https://instagram.com/mbz_photos/" TargetMode="External"/><Relationship Id="rId149" Type="http://schemas.openxmlformats.org/officeDocument/2006/relationships/hyperlink" Target="https://instagram.com/stenbockimaja" TargetMode="External"/><Relationship Id="rId5" Type="http://schemas.openxmlformats.org/officeDocument/2006/relationships/hyperlink" Target="https://instagram.com/jose_eduardosantos/" TargetMode="External"/><Relationship Id="rId95" Type="http://schemas.openxmlformats.org/officeDocument/2006/relationships/hyperlink" Target="https://instagram.com/najib_razak/" TargetMode="External"/><Relationship Id="rId160" Type="http://schemas.openxmlformats.org/officeDocument/2006/relationships/hyperlink" Target="https://instagram.com/eucouncil/" TargetMode="External"/><Relationship Id="rId181" Type="http://schemas.openxmlformats.org/officeDocument/2006/relationships/hyperlink" Target="https://www.instagram.com/latvianmfa/" TargetMode="External"/><Relationship Id="rId216" Type="http://schemas.openxmlformats.org/officeDocument/2006/relationships/hyperlink" Target="https://instagram.com/borutpahor/" TargetMode="External"/><Relationship Id="rId237" Type="http://schemas.openxmlformats.org/officeDocument/2006/relationships/hyperlink" Target="https://instagram.com/gisbarbados/" TargetMode="External"/><Relationship Id="rId258" Type="http://schemas.openxmlformats.org/officeDocument/2006/relationships/hyperlink" Target="https://instagram.com/isabelsaintmalo/" TargetMode="External"/><Relationship Id="rId279" Type="http://schemas.openxmlformats.org/officeDocument/2006/relationships/hyperlink" Target="https://instagram.com/johnkeypm/" TargetMode="External"/><Relationship Id="rId22" Type="http://schemas.openxmlformats.org/officeDocument/2006/relationships/hyperlink" Target="https://instagram.com/APMutharika" TargetMode="External"/><Relationship Id="rId43" Type="http://schemas.openxmlformats.org/officeDocument/2006/relationships/hyperlink" Target="https://instagram.com/president_edgar_chagwa_lungu/" TargetMode="External"/><Relationship Id="rId64" Type="http://schemas.openxmlformats.org/officeDocument/2006/relationships/hyperlink" Target="https://instagram.com/pmoindia/" TargetMode="External"/><Relationship Id="rId118" Type="http://schemas.openxmlformats.org/officeDocument/2006/relationships/hyperlink" Target="https://instagram.com/cheongwadae/" TargetMode="External"/><Relationship Id="rId139" Type="http://schemas.openxmlformats.org/officeDocument/2006/relationships/hyperlink" Target="https://instagram.com/ediramaal/" TargetMode="External"/><Relationship Id="rId290" Type="http://schemas.openxmlformats.org/officeDocument/2006/relationships/hyperlink" Target="https://instagram.com/michellebacheletpdta/" TargetMode="External"/><Relationship Id="rId304" Type="http://schemas.openxmlformats.org/officeDocument/2006/relationships/hyperlink" Target="https://instagram.com/presidencialven/" TargetMode="External"/><Relationship Id="rId85" Type="http://schemas.openxmlformats.org/officeDocument/2006/relationships/hyperlink" Target="https://instagram.com/akordapress/" TargetMode="External"/><Relationship Id="rId150" Type="http://schemas.openxmlformats.org/officeDocument/2006/relationships/hyperlink" Target="https://instagram.com/larsloekke" TargetMode="External"/><Relationship Id="rId171" Type="http://schemas.openxmlformats.org/officeDocument/2006/relationships/hyperlink" Target="https://instagram.com/bundeskanzlerin/" TargetMode="External"/><Relationship Id="rId192" Type="http://schemas.openxmlformats.org/officeDocument/2006/relationships/hyperlink" Target="https://instagram.com/xavierbettel/" TargetMode="External"/><Relationship Id="rId206" Type="http://schemas.openxmlformats.org/officeDocument/2006/relationships/hyperlink" Target="https://instagram.com/damedvedev/" TargetMode="External"/><Relationship Id="rId227" Type="http://schemas.openxmlformats.org/officeDocument/2006/relationships/hyperlink" Target="https://instagram.com/ahmet_davutoglu/" TargetMode="External"/><Relationship Id="rId248" Type="http://schemas.openxmlformats.org/officeDocument/2006/relationships/hyperlink" Target="https://instagram.com/gobiernodeguatemala/" TargetMode="External"/><Relationship Id="rId269" Type="http://schemas.openxmlformats.org/officeDocument/2006/relationships/hyperlink" Target="https://instagram.com/statedept/" TargetMode="External"/><Relationship Id="rId12" Type="http://schemas.openxmlformats.org/officeDocument/2006/relationships/hyperlink" Target="https://instagram.com/yahya.jammeh/" TargetMode="External"/><Relationship Id="rId33" Type="http://schemas.openxmlformats.org/officeDocument/2006/relationships/hyperlink" Target="https://www.instagram.com/villasomalia/" TargetMode="External"/><Relationship Id="rId108" Type="http://schemas.openxmlformats.org/officeDocument/2006/relationships/hyperlink" Target="https://instagram.com/pgmc.ps/" TargetMode="External"/><Relationship Id="rId129" Type="http://schemas.openxmlformats.org/officeDocument/2006/relationships/hyperlink" Target="https://instagram.com/ofmuae/" TargetMode="External"/><Relationship Id="rId280" Type="http://schemas.openxmlformats.org/officeDocument/2006/relationships/hyperlink" Target="https://instagram.com/casarosadaargentina/" TargetMode="External"/><Relationship Id="rId54" Type="http://schemas.openxmlformats.org/officeDocument/2006/relationships/hyperlink" Target="https://instagram.com/khalid_bin_ahmad/" TargetMode="External"/><Relationship Id="rId75" Type="http://schemas.openxmlformats.org/officeDocument/2006/relationships/hyperlink" Target="https://instagram.com/Kantei_Saigai" TargetMode="External"/><Relationship Id="rId96" Type="http://schemas.openxmlformats.org/officeDocument/2006/relationships/hyperlink" Target="https://instagram.com/GebranBassil/" TargetMode="External"/><Relationship Id="rId140" Type="http://schemas.openxmlformats.org/officeDocument/2006/relationships/hyperlink" Target="https://www.instagram.com/bakeizy/" TargetMode="External"/><Relationship Id="rId161" Type="http://schemas.openxmlformats.org/officeDocument/2006/relationships/hyperlink" Target="https://instagram.com/TPKanslia" TargetMode="External"/><Relationship Id="rId182" Type="http://schemas.openxmlformats.org/officeDocument/2006/relationships/hyperlink" Target="https://instagram.com/edgarsrinkevics" TargetMode="External"/><Relationship Id="rId217" Type="http://schemas.openxmlformats.org/officeDocument/2006/relationships/hyperlink" Target="https://instagram.com/stefanlofven" TargetMode="External"/><Relationship Id="rId6" Type="http://schemas.openxmlformats.org/officeDocument/2006/relationships/hyperlink" Target="https://instagram.com/KoupakiOfficiel" TargetMode="External"/><Relationship Id="rId238" Type="http://schemas.openxmlformats.org/officeDocument/2006/relationships/hyperlink" Target="https://instagram.com/MIREXRD" TargetMode="External"/><Relationship Id="rId259" Type="http://schemas.openxmlformats.org/officeDocument/2006/relationships/hyperlink" Target="https://instagram.com/presidenciapma/" TargetMode="External"/><Relationship Id="rId23" Type="http://schemas.openxmlformats.org/officeDocument/2006/relationships/hyperlink" Target="https://instagram.com/IBK_2013" TargetMode="External"/><Relationship Id="rId119" Type="http://schemas.openxmlformats.org/officeDocument/2006/relationships/hyperlink" Target="https://instagram.com/vivianbalakrishnan/" TargetMode="External"/><Relationship Id="rId270" Type="http://schemas.openxmlformats.org/officeDocument/2006/relationships/hyperlink" Target="https://instagram.com/whitehouse/" TargetMode="External"/><Relationship Id="rId291" Type="http://schemas.openxmlformats.org/officeDocument/2006/relationships/hyperlink" Target="https://instagram.com/asistencia_cancilleriacol/" TargetMode="External"/><Relationship Id="rId305" Type="http://schemas.openxmlformats.org/officeDocument/2006/relationships/hyperlink" Target="https://instagram.com/nicolasmaduro/" TargetMode="External"/><Relationship Id="rId44" Type="http://schemas.openxmlformats.org/officeDocument/2006/relationships/hyperlink" Target="https://instagram.com/ashrafghaniahmadzai/" TargetMode="External"/><Relationship Id="rId65" Type="http://schemas.openxmlformats.org/officeDocument/2006/relationships/hyperlink" Target="https://instagram.com/narendramodi/" TargetMode="External"/><Relationship Id="rId86" Type="http://schemas.openxmlformats.org/officeDocument/2006/relationships/hyperlink" Target="https://instagram.com/foreignministry/" TargetMode="External"/><Relationship Id="rId130" Type="http://schemas.openxmlformats.org/officeDocument/2006/relationships/hyperlink" Target="https://instagram.com/mofauae/" TargetMode="External"/><Relationship Id="rId151" Type="http://schemas.openxmlformats.org/officeDocument/2006/relationships/hyperlink" Target="https://instagram.com/troivas/" TargetMode="External"/><Relationship Id="rId172" Type="http://schemas.openxmlformats.org/officeDocument/2006/relationships/hyperlink" Target="https://www.instagram.com/quirinale/" TargetMode="External"/><Relationship Id="rId193" Type="http://schemas.openxmlformats.org/officeDocument/2006/relationships/hyperlink" Target="https://instagram.com/daliagrybauskaite/" TargetMode="External"/><Relationship Id="rId207" Type="http://schemas.openxmlformats.org/officeDocument/2006/relationships/hyperlink" Target="https://instagram.com/klausiohannis/" TargetMode="External"/><Relationship Id="rId228" Type="http://schemas.openxmlformats.org/officeDocument/2006/relationships/hyperlink" Target="https://instagram.com/rterdogan/" TargetMode="External"/><Relationship Id="rId249" Type="http://schemas.openxmlformats.org/officeDocument/2006/relationships/hyperlink" Target="https://instagram.com/jimmymoralesgt/" TargetMode="External"/><Relationship Id="rId13" Type="http://schemas.openxmlformats.org/officeDocument/2006/relationships/hyperlink" Target="https://instagram.com/alphaconde2015/" TargetMode="External"/><Relationship Id="rId109" Type="http://schemas.openxmlformats.org/officeDocument/2006/relationships/hyperlink" Target="https://instagram.com/dr_rami_hamdallah/" TargetMode="External"/><Relationship Id="rId260" Type="http://schemas.openxmlformats.org/officeDocument/2006/relationships/hyperlink" Target="https://instagram.com/jcvarelapty/" TargetMode="External"/><Relationship Id="rId281" Type="http://schemas.openxmlformats.org/officeDocument/2006/relationships/hyperlink" Target="https://instagram.com/mauriciomacri/" TargetMode="External"/><Relationship Id="rId34" Type="http://schemas.openxmlformats.org/officeDocument/2006/relationships/hyperlink" Target="https://instagram.com/StateHouseSL" TargetMode="External"/><Relationship Id="rId55" Type="http://schemas.openxmlformats.org/officeDocument/2006/relationships/hyperlink" Target="https://instagram.com/hamadbinisa/" TargetMode="External"/><Relationship Id="rId76" Type="http://schemas.openxmlformats.org/officeDocument/2006/relationships/hyperlink" Target="https://instagram.com/shinzo.abe" TargetMode="External"/><Relationship Id="rId97" Type="http://schemas.openxmlformats.org/officeDocument/2006/relationships/hyperlink" Target="https://instagram.com/wismaputra_malaysia/" TargetMode="External"/><Relationship Id="rId120" Type="http://schemas.openxmlformats.org/officeDocument/2006/relationships/hyperlink" Target="https://instagram.com/leehsienloong/" TargetMode="External"/><Relationship Id="rId141" Type="http://schemas.openxmlformats.org/officeDocument/2006/relationships/hyperlink" Target="https://instagram.com/didierreynders/" TargetMode="External"/><Relationship Id="rId7" Type="http://schemas.openxmlformats.org/officeDocument/2006/relationships/hyperlink" Target="https://instagram.com/rochkaborepf/" TargetMode="External"/><Relationship Id="rId162" Type="http://schemas.openxmlformats.org/officeDocument/2006/relationships/hyperlink" Target="https://instagram.com/francediplo/" TargetMode="External"/><Relationship Id="rId183" Type="http://schemas.openxmlformats.org/officeDocument/2006/relationships/hyperlink" Target="https://instagram.com/Brivibas36" TargetMode="External"/><Relationship Id="rId218" Type="http://schemas.openxmlformats.org/officeDocument/2006/relationships/hyperlink" Target="https://instagram.com/swedenabroad/" TargetMode="External"/><Relationship Id="rId239" Type="http://schemas.openxmlformats.org/officeDocument/2006/relationships/hyperlink" Target="https://instagram.com/DaniloMedina" TargetMode="External"/><Relationship Id="rId2" Type="http://schemas.openxmlformats.org/officeDocument/2006/relationships/hyperlink" Target="https://www.facebook.com/europeancouncilpresident" TargetMode="External"/><Relationship Id="rId29" Type="http://schemas.openxmlformats.org/officeDocument/2006/relationships/hyperlink" Target="https://www.instagram.com/theasorock/" TargetMode="External"/><Relationship Id="rId250" Type="http://schemas.openxmlformats.org/officeDocument/2006/relationships/hyperlink" Target="https://instagram.com/presidenciahonduras/" TargetMode="External"/><Relationship Id="rId255" Type="http://schemas.openxmlformats.org/officeDocument/2006/relationships/hyperlink" Target="https://instagram.com/presidenciamx/" TargetMode="External"/><Relationship Id="rId271" Type="http://schemas.openxmlformats.org/officeDocument/2006/relationships/hyperlink" Target="https://instagram.com/barackobama/" TargetMode="External"/><Relationship Id="rId276" Type="http://schemas.openxmlformats.org/officeDocument/2006/relationships/hyperlink" Target="https://instagram.com/turnbullmalcolm/" TargetMode="External"/><Relationship Id="rId292" Type="http://schemas.openxmlformats.org/officeDocument/2006/relationships/hyperlink" Target="https://instagram.com/infopresidencia/" TargetMode="External"/><Relationship Id="rId297" Type="http://schemas.openxmlformats.org/officeDocument/2006/relationships/hyperlink" Target="https://instagram.com/opmguyana" TargetMode="External"/><Relationship Id="rId306" Type="http://schemas.openxmlformats.org/officeDocument/2006/relationships/hyperlink" Target="https://instagram.com/nicolasmaduroofficial/" TargetMode="External"/><Relationship Id="rId24" Type="http://schemas.openxmlformats.org/officeDocument/2006/relationships/hyperlink" Target="https://instagram.com/presidentaziz/" TargetMode="External"/><Relationship Id="rId40" Type="http://schemas.openxmlformats.org/officeDocument/2006/relationships/hyperlink" Target="https://instagram.com/republicoftogo" TargetMode="External"/><Relationship Id="rId45" Type="http://schemas.openxmlformats.org/officeDocument/2006/relationships/hyperlink" Target="https://instagram.com/ARG1880" TargetMode="External"/><Relationship Id="rId66" Type="http://schemas.openxmlformats.org/officeDocument/2006/relationships/hyperlink" Target="https://www.instagram.com/presidentofiraq/" TargetMode="External"/><Relationship Id="rId87" Type="http://schemas.openxmlformats.org/officeDocument/2006/relationships/hyperlink" Target="https://instagram.com/rhcjo/" TargetMode="External"/><Relationship Id="rId110" Type="http://schemas.openxmlformats.org/officeDocument/2006/relationships/hyperlink" Target="https://www.instagram.com/mofaksa/" TargetMode="External"/><Relationship Id="rId115" Type="http://schemas.openxmlformats.org/officeDocument/2006/relationships/hyperlink" Target="https://instagram.com/hukoomi.qatar/" TargetMode="External"/><Relationship Id="rId131" Type="http://schemas.openxmlformats.org/officeDocument/2006/relationships/hyperlink" Target="https://instagram.com/abzayed/" TargetMode="External"/><Relationship Id="rId136" Type="http://schemas.openxmlformats.org/officeDocument/2006/relationships/hyperlink" Target="https://instagram.com/teamkurz/" TargetMode="External"/><Relationship Id="rId157" Type="http://schemas.openxmlformats.org/officeDocument/2006/relationships/hyperlink" Target="https://instagram.com/eucounciltvnews/" TargetMode="External"/><Relationship Id="rId178" Type="http://schemas.openxmlformats.org/officeDocument/2006/relationships/hyperlink" Target="https://instagram.com/irishpresident/" TargetMode="External"/><Relationship Id="rId301" Type="http://schemas.openxmlformats.org/officeDocument/2006/relationships/hyperlink" Target="https://instagram.com/PCMPERU" TargetMode="External"/><Relationship Id="rId61" Type="http://schemas.openxmlformats.org/officeDocument/2006/relationships/hyperlink" Target="https://instagram.com/IstanaUntukRakyat" TargetMode="External"/><Relationship Id="rId82" Type="http://schemas.openxmlformats.org/officeDocument/2006/relationships/hyperlink" Target="https://instagram.com/primeminister.kz" TargetMode="External"/><Relationship Id="rId152" Type="http://schemas.openxmlformats.org/officeDocument/2006/relationships/hyperlink" Target="https://instagram.com/kristianjensenum/" TargetMode="External"/><Relationship Id="rId173" Type="http://schemas.openxmlformats.org/officeDocument/2006/relationships/hyperlink" Target="https://www.instagram.com/aras_an_uachtarain/" TargetMode="External"/><Relationship Id="rId194" Type="http://schemas.openxmlformats.org/officeDocument/2006/relationships/hyperlink" Target="https://instagram.com/MinPres" TargetMode="External"/><Relationship Id="rId199" Type="http://schemas.openxmlformats.org/officeDocument/2006/relationships/hyperlink" Target="https://instagram.com/govpt/" TargetMode="External"/><Relationship Id="rId203" Type="http://schemas.openxmlformats.org/officeDocument/2006/relationships/hyperlink" Target="https://instagram.com/erna_solberg/" TargetMode="External"/><Relationship Id="rId208" Type="http://schemas.openxmlformats.org/officeDocument/2006/relationships/hyperlink" Target="https://instagram.com/SerbianPM" TargetMode="External"/><Relationship Id="rId229" Type="http://schemas.openxmlformats.org/officeDocument/2006/relationships/hyperlink" Target="https://instagram.com/ukforeignoffice/" TargetMode="External"/><Relationship Id="rId19" Type="http://schemas.openxmlformats.org/officeDocument/2006/relationships/hyperlink" Target="https://www.instagram.com/ukenyatta/" TargetMode="External"/><Relationship Id="rId224" Type="http://schemas.openxmlformats.org/officeDocument/2006/relationships/hyperlink" Target="https://instagram.com/tcdisisleri/" TargetMode="External"/><Relationship Id="rId240" Type="http://schemas.openxmlformats.org/officeDocument/2006/relationships/hyperlink" Target="https://instagram.com/salvadorpresidente/" TargetMode="External"/><Relationship Id="rId245" Type="http://schemas.openxmlformats.org/officeDocument/2006/relationships/hyperlink" Target="https://instagram.com/primature_haiti/" TargetMode="External"/><Relationship Id="rId261" Type="http://schemas.openxmlformats.org/officeDocument/2006/relationships/hyperlink" Target="https://instagram.com/fortalezapr" TargetMode="External"/><Relationship Id="rId266" Type="http://schemas.openxmlformats.org/officeDocument/2006/relationships/hyperlink" Target="https://instagram.com/drkeithrowley/" TargetMode="External"/><Relationship Id="rId287" Type="http://schemas.openxmlformats.org/officeDocument/2006/relationships/hyperlink" Target="https://instagram.com/dilmarousseff/" TargetMode="External"/><Relationship Id="rId14" Type="http://schemas.openxmlformats.org/officeDocument/2006/relationships/hyperlink" Target="https://instagram.com/Presidence_gn" TargetMode="External"/><Relationship Id="rId30" Type="http://schemas.openxmlformats.org/officeDocument/2006/relationships/hyperlink" Target="https://instagram.com/NGRPresident" TargetMode="External"/><Relationship Id="rId35" Type="http://schemas.openxmlformats.org/officeDocument/2006/relationships/hyperlink" Target="https://instagram.com/StateHouseSL" TargetMode="External"/><Relationship Id="rId56" Type="http://schemas.openxmlformats.org/officeDocument/2006/relationships/hyperlink" Target="https://www.instagram.com/his_majesty_king_of_bhutan/" TargetMode="External"/><Relationship Id="rId77" Type="http://schemas.openxmlformats.org/officeDocument/2006/relationships/hyperlink" Target="https://instagram.com/stateofisrael/" TargetMode="External"/><Relationship Id="rId100" Type="http://schemas.openxmlformats.org/officeDocument/2006/relationships/hyperlink" Target="https://instagram.com/presidencymv/" TargetMode="External"/><Relationship Id="rId105" Type="http://schemas.openxmlformats.org/officeDocument/2006/relationships/hyperlink" Target="https://instagram.com/qaboos_bin_said_al.said/" TargetMode="External"/><Relationship Id="rId126" Type="http://schemas.openxmlformats.org/officeDocument/2006/relationships/hyperlink" Target="https://www.instagram.com/thai_khu_fah/" TargetMode="External"/><Relationship Id="rId147" Type="http://schemas.openxmlformats.org/officeDocument/2006/relationships/hyperlink" Target="https://instagram.com/predsjednicarh/" TargetMode="External"/><Relationship Id="rId168" Type="http://schemas.openxmlformats.org/officeDocument/2006/relationships/hyperlink" Target="https://instagram.com/alexis_tsipras_/" TargetMode="External"/><Relationship Id="rId282" Type="http://schemas.openxmlformats.org/officeDocument/2006/relationships/hyperlink" Target="https://instagram.com/mincombolivia" TargetMode="External"/><Relationship Id="rId8" Type="http://schemas.openxmlformats.org/officeDocument/2006/relationships/hyperlink" Target="https://www.instagram.com/pierrenkurunziza/" TargetMode="External"/><Relationship Id="rId51" Type="http://schemas.openxmlformats.org/officeDocument/2006/relationships/hyperlink" Target="https://instagram.com/BahrainCPnews" TargetMode="External"/><Relationship Id="rId72" Type="http://schemas.openxmlformats.org/officeDocument/2006/relationships/hyperlink" Target="https://instagram.com/khamenei_ir/" TargetMode="External"/><Relationship Id="rId93" Type="http://schemas.openxmlformats.org/officeDocument/2006/relationships/hyperlink" Target="https://instagram.com/hhshksabah/" TargetMode="External"/><Relationship Id="rId98" Type="http://schemas.openxmlformats.org/officeDocument/2006/relationships/hyperlink" Target="https://instagram.com/elbegdorj" TargetMode="External"/><Relationship Id="rId121" Type="http://schemas.openxmlformats.org/officeDocument/2006/relationships/hyperlink" Target="https://www.instagram.com/president.of.tajikistan/" TargetMode="External"/><Relationship Id="rId142" Type="http://schemas.openxmlformats.org/officeDocument/2006/relationships/hyperlink" Target="https://instagram.com/belarusmfa/" TargetMode="External"/><Relationship Id="rId163" Type="http://schemas.openxmlformats.org/officeDocument/2006/relationships/hyperlink" Target="https://instagram.com/laurentfabius/" TargetMode="External"/><Relationship Id="rId184" Type="http://schemas.openxmlformats.org/officeDocument/2006/relationships/hyperlink" Target="https://instagram.com/valsts_prezidents/" TargetMode="External"/><Relationship Id="rId189" Type="http://schemas.openxmlformats.org/officeDocument/2006/relationships/hyperlink" Target="https://www.instagram.com/president.mt/" TargetMode="External"/><Relationship Id="rId219" Type="http://schemas.openxmlformats.org/officeDocument/2006/relationships/hyperlink" Target="https://instagram.com/teamwallstrom/" TargetMode="External"/><Relationship Id="rId3" Type="http://schemas.openxmlformats.org/officeDocument/2006/relationships/hyperlink" Target="https://www.facebook.com/DeptEstadoPR" TargetMode="External"/><Relationship Id="rId214" Type="http://schemas.openxmlformats.org/officeDocument/2006/relationships/hyperlink" Target="https://instagram.com/marianorajoy/" TargetMode="External"/><Relationship Id="rId230" Type="http://schemas.openxmlformats.org/officeDocument/2006/relationships/hyperlink" Target="https://instagram.com/the_british_monarchy/" TargetMode="External"/><Relationship Id="rId235" Type="http://schemas.openxmlformats.org/officeDocument/2006/relationships/hyperlink" Target="https://instagram.com/justinpjtrudeau/" TargetMode="External"/><Relationship Id="rId251" Type="http://schemas.openxmlformats.org/officeDocument/2006/relationships/hyperlink" Target="https://instagram.com/juanorlandoh" TargetMode="External"/><Relationship Id="rId256" Type="http://schemas.openxmlformats.org/officeDocument/2006/relationships/hyperlink" Target="https://instagram.com/penanieto/" TargetMode="External"/><Relationship Id="rId277" Type="http://schemas.openxmlformats.org/officeDocument/2006/relationships/hyperlink" Target="https://www.instagram.com/republic_nauru/" TargetMode="External"/><Relationship Id="rId298" Type="http://schemas.openxmlformats.org/officeDocument/2006/relationships/hyperlink" Target="https://instagram.com/horaciocartespy/" TargetMode="External"/><Relationship Id="rId25" Type="http://schemas.openxmlformats.org/officeDocument/2006/relationships/hyperlink" Target="https://www.instagram.com/abdelilahbenkirane/" TargetMode="External"/><Relationship Id="rId46" Type="http://schemas.openxmlformats.org/officeDocument/2006/relationships/hyperlink" Target="https://www.instagram.com/mfa_of_armenia/" TargetMode="External"/><Relationship Id="rId67" Type="http://schemas.openxmlformats.org/officeDocument/2006/relationships/hyperlink" Target="https://instagram.com/Khamenei_ar" TargetMode="External"/><Relationship Id="rId116" Type="http://schemas.openxmlformats.org/officeDocument/2006/relationships/hyperlink" Target="https://www.instagram.com/primeministerkr/" TargetMode="External"/><Relationship Id="rId137" Type="http://schemas.openxmlformats.org/officeDocument/2006/relationships/hyperlink" Target="https://instagram.com/wernerfaymann/" TargetMode="External"/><Relationship Id="rId158" Type="http://schemas.openxmlformats.org/officeDocument/2006/relationships/hyperlink" Target="https://instagram.com/euexternalaction/" TargetMode="External"/><Relationship Id="rId272" Type="http://schemas.openxmlformats.org/officeDocument/2006/relationships/hyperlink" Target="https://instagram.com/dfat" TargetMode="External"/><Relationship Id="rId293" Type="http://schemas.openxmlformats.org/officeDocument/2006/relationships/hyperlink" Target="https://instagram.com/juanmanuelsantos/" TargetMode="External"/><Relationship Id="rId302" Type="http://schemas.openxmlformats.org/officeDocument/2006/relationships/hyperlink" Target="https://instagram.com/ollanta_humalat/" TargetMode="External"/><Relationship Id="rId20" Type="http://schemas.openxmlformats.org/officeDocument/2006/relationships/hyperlink" Target="https://instagram.com/statehouseke/" TargetMode="External"/><Relationship Id="rId41" Type="http://schemas.openxmlformats.org/officeDocument/2006/relationships/hyperlink" Target="https://instagram.com/BejiCEOfficial" TargetMode="External"/><Relationship Id="rId62" Type="http://schemas.openxmlformats.org/officeDocument/2006/relationships/hyperlink" Target="https://instagram.com/jokowi/" TargetMode="External"/><Relationship Id="rId83" Type="http://schemas.openxmlformats.org/officeDocument/2006/relationships/hyperlink" Target="https://instagram.com/sckastana/" TargetMode="External"/><Relationship Id="rId88" Type="http://schemas.openxmlformats.org/officeDocument/2006/relationships/hyperlink" Target="https://instagram.com/queenrania/" TargetMode="External"/><Relationship Id="rId111" Type="http://schemas.openxmlformats.org/officeDocument/2006/relationships/hyperlink" Target="https://www.instagram.com/tameem.althani/" TargetMode="External"/><Relationship Id="rId132" Type="http://schemas.openxmlformats.org/officeDocument/2006/relationships/hyperlink" Target="https://instagram.com/hhshkmohd/" TargetMode="External"/><Relationship Id="rId153" Type="http://schemas.openxmlformats.org/officeDocument/2006/relationships/hyperlink" Target="https://instagram.com/miloszeman/" TargetMode="External"/><Relationship Id="rId174" Type="http://schemas.openxmlformats.org/officeDocument/2006/relationships/hyperlink" Target="https://instagram.com/gunnarbragi" TargetMode="External"/><Relationship Id="rId179" Type="http://schemas.openxmlformats.org/officeDocument/2006/relationships/hyperlink" Target="https://instagram.com/utanrikisraduneytid/" TargetMode="External"/><Relationship Id="rId195" Type="http://schemas.openxmlformats.org/officeDocument/2006/relationships/hyperlink" Target="https://instagram.com/GvtMonaco" TargetMode="External"/><Relationship Id="rId209" Type="http://schemas.openxmlformats.org/officeDocument/2006/relationships/hyperlink" Target="https://instagram.com/fico2014" TargetMode="External"/><Relationship Id="rId190" Type="http://schemas.openxmlformats.org/officeDocument/2006/relationships/hyperlink" Target="https://instagram.com/JosephMuscat_JM" TargetMode="External"/><Relationship Id="rId204" Type="http://schemas.openxmlformats.org/officeDocument/2006/relationships/hyperlink" Target="https://www.instagram.com/mfarussia/" TargetMode="External"/><Relationship Id="rId220" Type="http://schemas.openxmlformats.org/officeDocument/2006/relationships/hyperlink" Target="https://instagram.com/kungahuset/" TargetMode="External"/><Relationship Id="rId225" Type="http://schemas.openxmlformats.org/officeDocument/2006/relationships/hyperlink" Target="https://instagram.com/mevlutcavusoglu07/" TargetMode="External"/><Relationship Id="rId241" Type="http://schemas.openxmlformats.org/officeDocument/2006/relationships/hyperlink" Target="https://instagram.com/presidenciard/" TargetMode="External"/><Relationship Id="rId246" Type="http://schemas.openxmlformats.org/officeDocument/2006/relationships/hyperlink" Target="https://instagram.com/evans_paul_pm/" TargetMode="External"/><Relationship Id="rId267" Type="http://schemas.openxmlformats.org/officeDocument/2006/relationships/hyperlink" Target="https://instagram.com/EconEngage" TargetMode="External"/><Relationship Id="rId288" Type="http://schemas.openxmlformats.org/officeDocument/2006/relationships/hyperlink" Target="https://instagram.com/gobiernodechile" TargetMode="External"/><Relationship Id="rId15" Type="http://schemas.openxmlformats.org/officeDocument/2006/relationships/hyperlink" Target="https://instagram.com/GouvGN" TargetMode="External"/><Relationship Id="rId36" Type="http://schemas.openxmlformats.org/officeDocument/2006/relationships/hyperlink" Target="https://instagram.com/GovernmentZA" TargetMode="External"/><Relationship Id="rId57" Type="http://schemas.openxmlformats.org/officeDocument/2006/relationships/hyperlink" Target="https://instagram.com/infodept.bn/" TargetMode="External"/><Relationship Id="rId106" Type="http://schemas.openxmlformats.org/officeDocument/2006/relationships/hyperlink" Target="https://instagram.com/govph/" TargetMode="External"/><Relationship Id="rId127" Type="http://schemas.openxmlformats.org/officeDocument/2006/relationships/hyperlink" Target="https://instagram.com/uaemgov/" TargetMode="External"/><Relationship Id="rId262" Type="http://schemas.openxmlformats.org/officeDocument/2006/relationships/hyperlink" Target="https://instagram.com/skngov/" TargetMode="External"/><Relationship Id="rId283" Type="http://schemas.openxmlformats.org/officeDocument/2006/relationships/hyperlink" Target="https://instagram.com/portalbrasil/" TargetMode="External"/><Relationship Id="rId10" Type="http://schemas.openxmlformats.org/officeDocument/2006/relationships/hyperlink" Target="https://instagram.com/ismaelomarguelleh/" TargetMode="External"/><Relationship Id="rId31" Type="http://schemas.openxmlformats.org/officeDocument/2006/relationships/hyperlink" Target="https://instagram.com/paulkagame/" TargetMode="External"/><Relationship Id="rId52" Type="http://schemas.openxmlformats.org/officeDocument/2006/relationships/hyperlink" Target="https://instagram.com/egovbahrain/" TargetMode="External"/><Relationship Id="rId73" Type="http://schemas.openxmlformats.org/officeDocument/2006/relationships/hyperlink" Target="https://instagram.com/haider.alabadi/" TargetMode="External"/><Relationship Id="rId78" Type="http://schemas.openxmlformats.org/officeDocument/2006/relationships/hyperlink" Target="https://instagram.com/israelmfa/" TargetMode="External"/><Relationship Id="rId94" Type="http://schemas.openxmlformats.org/officeDocument/2006/relationships/hyperlink" Target="https://instagram.com/Malaysia_Gov" TargetMode="External"/><Relationship Id="rId99" Type="http://schemas.openxmlformats.org/officeDocument/2006/relationships/hyperlink" Target="https://instagram.com/elbegdorj_ts/" TargetMode="External"/><Relationship Id="rId101" Type="http://schemas.openxmlformats.org/officeDocument/2006/relationships/hyperlink" Target="https://instagram.com/PMNawazSharif" TargetMode="External"/><Relationship Id="rId122" Type="http://schemas.openxmlformats.org/officeDocument/2006/relationships/hyperlink" Target="https://instagram.com/e.rahmon/" TargetMode="External"/><Relationship Id="rId143" Type="http://schemas.openxmlformats.org/officeDocument/2006/relationships/hyperlink" Target="https://www.instagram.com/daniel.mitov/" TargetMode="External"/><Relationship Id="rId148" Type="http://schemas.openxmlformats.org/officeDocument/2006/relationships/hyperlink" Target="https://www.instagram.com/bohuslav_sobotka/" TargetMode="External"/><Relationship Id="rId164" Type="http://schemas.openxmlformats.org/officeDocument/2006/relationships/hyperlink" Target="https://instagram.com/gouvernementfr/" TargetMode="External"/><Relationship Id="rId169" Type="http://schemas.openxmlformats.org/officeDocument/2006/relationships/hyperlink" Target="https://instagram.com/auswaertigesamt/" TargetMode="External"/><Relationship Id="rId185" Type="http://schemas.openxmlformats.org/officeDocument/2006/relationships/hyperlink" Target="https://instagram.com/vejonisr/" TargetMode="External"/><Relationship Id="rId4" Type="http://schemas.openxmlformats.org/officeDocument/2006/relationships/hyperlink" Target="https://www.instagram.com/abdelaziz_bouteflika/" TargetMode="External"/><Relationship Id="rId9" Type="http://schemas.openxmlformats.org/officeDocument/2006/relationships/hyperlink" Target="https://www.instagram.com/congo.brazzaville/" TargetMode="External"/><Relationship Id="rId180" Type="http://schemas.openxmlformats.org/officeDocument/2006/relationships/hyperlink" Target="https://instagram.com/orbanviktor/" TargetMode="External"/><Relationship Id="rId210" Type="http://schemas.openxmlformats.org/officeDocument/2006/relationships/hyperlink" Target="https://instagram.com/andrejkiska/" TargetMode="External"/><Relationship Id="rId215" Type="http://schemas.openxmlformats.org/officeDocument/2006/relationships/hyperlink" Target="https://instagram.com/mirocerar/" TargetMode="External"/><Relationship Id="rId236" Type="http://schemas.openxmlformats.org/officeDocument/2006/relationships/hyperlink" Target="https://instagram.com/gobpressoffice/" TargetMode="External"/><Relationship Id="rId257" Type="http://schemas.openxmlformats.org/officeDocument/2006/relationships/hyperlink" Target="https://instagram.com/jamaica_house/" TargetMode="External"/><Relationship Id="rId278" Type="http://schemas.openxmlformats.org/officeDocument/2006/relationships/hyperlink" Target="https://instagram.com/samoagovt/" TargetMode="External"/><Relationship Id="rId26" Type="http://schemas.openxmlformats.org/officeDocument/2006/relationships/hyperlink" Target="https://www.instagram.com/govdigitalmoz/" TargetMode="External"/><Relationship Id="rId231" Type="http://schemas.openxmlformats.org/officeDocument/2006/relationships/hyperlink" Target="https://instagram.com/mfa_ukraine" TargetMode="External"/><Relationship Id="rId252" Type="http://schemas.openxmlformats.org/officeDocument/2006/relationships/hyperlink" Target="https://instagram.com/gobmx" TargetMode="External"/><Relationship Id="rId273" Type="http://schemas.openxmlformats.org/officeDocument/2006/relationships/hyperlink" Target="https://instagram.com/FijianGovernment" TargetMode="External"/><Relationship Id="rId294" Type="http://schemas.openxmlformats.org/officeDocument/2006/relationships/hyperlink" Target="https://www.instagram.com/comunicacion_ec/" TargetMode="External"/><Relationship Id="rId47" Type="http://schemas.openxmlformats.org/officeDocument/2006/relationships/hyperlink" Target="https://instagram.com/MFA_Afghanistan" TargetMode="External"/><Relationship Id="rId68" Type="http://schemas.openxmlformats.org/officeDocument/2006/relationships/hyperlink" Target="https://instagram.com/rouhani.ir" TargetMode="External"/><Relationship Id="rId89" Type="http://schemas.openxmlformats.org/officeDocument/2006/relationships/hyperlink" Target="https://instagram.com/nazarbayev_nursultan/" TargetMode="External"/><Relationship Id="rId112" Type="http://schemas.openxmlformats.org/officeDocument/2006/relationships/hyperlink" Target="https://instagram.com/saudiportal" TargetMode="External"/><Relationship Id="rId133" Type="http://schemas.openxmlformats.org/officeDocument/2006/relationships/hyperlink" Target="https://instagram.com/mfathai/" TargetMode="External"/><Relationship Id="rId154" Type="http://schemas.openxmlformats.org/officeDocument/2006/relationships/hyperlink" Target="https://www.instagram.com/federica.mogherini/" TargetMode="External"/><Relationship Id="rId175" Type="http://schemas.openxmlformats.org/officeDocument/2006/relationships/hyperlink" Target="https://instagram.com/matteorenzi/" TargetMode="External"/><Relationship Id="rId196" Type="http://schemas.openxmlformats.org/officeDocument/2006/relationships/hyperlink" Target="https://instagram.com/dutchmfa/" TargetMode="External"/><Relationship Id="rId200" Type="http://schemas.openxmlformats.org/officeDocument/2006/relationships/hyperlink" Target="https://instagram.com/polska.pl/" TargetMode="External"/><Relationship Id="rId16" Type="http://schemas.openxmlformats.org/officeDocument/2006/relationships/hyperlink" Target="https://instagram.com/AdoSolutions" TargetMode="External"/><Relationship Id="rId221" Type="http://schemas.openxmlformats.org/officeDocument/2006/relationships/hyperlink" Target="https://www.instagram.com/tccumhurbaskanligi/" TargetMode="External"/><Relationship Id="rId242" Type="http://schemas.openxmlformats.org/officeDocument/2006/relationships/hyperlink" Target="https://instagram.com/presidenciacr/" TargetMode="External"/><Relationship Id="rId263" Type="http://schemas.openxmlformats.org/officeDocument/2006/relationships/hyperlink" Target="https://instagram.com/agarciapadilla/" TargetMode="External"/><Relationship Id="rId284" Type="http://schemas.openxmlformats.org/officeDocument/2006/relationships/hyperlink" Target="https://instagram.com/itamaratygovbr/" TargetMode="External"/><Relationship Id="rId37" Type="http://schemas.openxmlformats.org/officeDocument/2006/relationships/hyperlink" Target="https://instagram.com/DIRCOza" TargetMode="External"/><Relationship Id="rId58" Type="http://schemas.openxmlformats.org/officeDocument/2006/relationships/hyperlink" Target="https://instagram.com/govbn/" TargetMode="External"/><Relationship Id="rId79" Type="http://schemas.openxmlformats.org/officeDocument/2006/relationships/hyperlink" Target="https://instagram.com/israelipm/" TargetMode="External"/><Relationship Id="rId102" Type="http://schemas.openxmlformats.org/officeDocument/2006/relationships/hyperlink" Target="https://instagram.com/MofaOman" TargetMode="External"/><Relationship Id="rId123" Type="http://schemas.openxmlformats.org/officeDocument/2006/relationships/hyperlink" Target="https://instagram.com/syrianpresidency/" TargetMode="External"/><Relationship Id="rId144" Type="http://schemas.openxmlformats.org/officeDocument/2006/relationships/hyperlink" Target="https://instagram.com/BoykoBorissov" TargetMode="External"/><Relationship Id="rId90" Type="http://schemas.openxmlformats.org/officeDocument/2006/relationships/hyperlink" Target="https://instagram.com/mofakuwait/" TargetMode="External"/><Relationship Id="rId165" Type="http://schemas.openxmlformats.org/officeDocument/2006/relationships/hyperlink" Target="https://instagram.com/manuel.valls/" TargetMode="External"/><Relationship Id="rId186" Type="http://schemas.openxmlformats.org/officeDocument/2006/relationships/hyperlink" Target="https://instagram.com/HashimThaciOfficial/" TargetMode="External"/><Relationship Id="rId211" Type="http://schemas.openxmlformats.org/officeDocument/2006/relationships/hyperlink" Target="https://instagram.com/aleksandar_vucic/" TargetMode="External"/><Relationship Id="rId232" Type="http://schemas.openxmlformats.org/officeDocument/2006/relationships/hyperlink" Target="https://instagram.com/arseniy_yatsenyuk/" TargetMode="External"/><Relationship Id="rId253" Type="http://schemas.openxmlformats.org/officeDocument/2006/relationships/hyperlink" Target="https://instagram.com/sremx/" TargetMode="External"/><Relationship Id="rId274" Type="http://schemas.openxmlformats.org/officeDocument/2006/relationships/hyperlink" Target="https://instagram.com/fijiforeignaffairs/" TargetMode="External"/><Relationship Id="rId295" Type="http://schemas.openxmlformats.org/officeDocument/2006/relationships/hyperlink" Target="https://instagram.com/cancilleria_ecuador/" TargetMode="External"/><Relationship Id="rId27" Type="http://schemas.openxmlformats.org/officeDocument/2006/relationships/hyperlink" Target="https://instagram.com/FilipeNyusi" TargetMode="External"/><Relationship Id="rId48" Type="http://schemas.openxmlformats.org/officeDocument/2006/relationships/hyperlink" Target="https://instagram.com/azpresident/" TargetMode="External"/><Relationship Id="rId69" Type="http://schemas.openxmlformats.org/officeDocument/2006/relationships/hyperlink" Target="https://instagram.com/aljaffaary/" TargetMode="External"/><Relationship Id="rId113" Type="http://schemas.openxmlformats.org/officeDocument/2006/relationships/hyperlink" Target="https://instagram.com/adel.aljubeir/" TargetMode="External"/><Relationship Id="rId134" Type="http://schemas.openxmlformats.org/officeDocument/2006/relationships/hyperlink" Target="https://instagram.com/kbzayed/" TargetMode="External"/><Relationship Id="rId80" Type="http://schemas.openxmlformats.org/officeDocument/2006/relationships/hyperlink" Target="https://www.instagram.com/karim_massimov/" TargetMode="External"/><Relationship Id="rId155" Type="http://schemas.openxmlformats.org/officeDocument/2006/relationships/hyperlink" Target="https://instagram.com/macedonianpresident" TargetMode="External"/><Relationship Id="rId176" Type="http://schemas.openxmlformats.org/officeDocument/2006/relationships/hyperlink" Target="https://instagram.com/merrionstreet/" TargetMode="External"/><Relationship Id="rId197" Type="http://schemas.openxmlformats.org/officeDocument/2006/relationships/hyperlink" Target="https://instagram.com/koninklijkhuis/" TargetMode="External"/><Relationship Id="rId201" Type="http://schemas.openxmlformats.org/officeDocument/2006/relationships/hyperlink" Target="https://instagram.com/andrzej.duda/" TargetMode="External"/><Relationship Id="rId222" Type="http://schemas.openxmlformats.org/officeDocument/2006/relationships/hyperlink" Target="https://instagram.com/trpresidency" TargetMode="External"/><Relationship Id="rId243" Type="http://schemas.openxmlformats.org/officeDocument/2006/relationships/hyperlink" Target="https://instagram.com/luisguillermosr/" TargetMode="External"/><Relationship Id="rId264" Type="http://schemas.openxmlformats.org/officeDocument/2006/relationships/hyperlink" Target="https://www.instagram.com/opm_tt/" TargetMode="External"/><Relationship Id="rId285" Type="http://schemas.openxmlformats.org/officeDocument/2006/relationships/hyperlink" Target="https://instagram.com/palaciodoplanalto/" TargetMode="External"/><Relationship Id="rId17" Type="http://schemas.openxmlformats.org/officeDocument/2006/relationships/hyperlink" Target="https://instagram.com/pministreci/" TargetMode="External"/><Relationship Id="rId38" Type="http://schemas.openxmlformats.org/officeDocument/2006/relationships/hyperlink" Target="https://instagram.com/bernardmembe/" TargetMode="External"/><Relationship Id="rId59" Type="http://schemas.openxmlformats.org/officeDocument/2006/relationships/hyperlink" Target="https://www.instagram.com/sushmabjp/" TargetMode="External"/><Relationship Id="rId103" Type="http://schemas.openxmlformats.org/officeDocument/2006/relationships/hyperlink" Target="https://instagram.com/aungsansuukyii/" TargetMode="External"/><Relationship Id="rId124" Type="http://schemas.openxmlformats.org/officeDocument/2006/relationships/hyperlink" Target="https://instagram.com/maithripalas/" TargetMode="External"/><Relationship Id="rId70" Type="http://schemas.openxmlformats.org/officeDocument/2006/relationships/hyperlink" Target="https://instagram.com/zarif_javad/" TargetMode="External"/><Relationship Id="rId91" Type="http://schemas.openxmlformats.org/officeDocument/2006/relationships/hyperlink" Target="https://instagram.com/kasnms/" TargetMode="External"/><Relationship Id="rId145" Type="http://schemas.openxmlformats.org/officeDocument/2006/relationships/hyperlink" Target="https://instagram.com/AnastasiadesCY" TargetMode="External"/><Relationship Id="rId166" Type="http://schemas.openxmlformats.org/officeDocument/2006/relationships/hyperlink" Target="https://instagram.com/Elysee" TargetMode="External"/><Relationship Id="rId187" Type="http://schemas.openxmlformats.org/officeDocument/2006/relationships/hyperlink" Target="https://instagram.com/atifetejahjaga/" TargetMode="External"/><Relationship Id="rId1" Type="http://schemas.openxmlformats.org/officeDocument/2006/relationships/hyperlink" Target="https://www.facebook.com/news.va.en" TargetMode="External"/><Relationship Id="rId212" Type="http://schemas.openxmlformats.org/officeDocument/2006/relationships/hyperlink" Target="https://instagram.com/predsednikrs/" TargetMode="External"/><Relationship Id="rId233" Type="http://schemas.openxmlformats.org/officeDocument/2006/relationships/hyperlink" Target="https://instagram.com/poroshenkopetro/" TargetMode="External"/><Relationship Id="rId254" Type="http://schemas.openxmlformats.org/officeDocument/2006/relationships/hyperlink" Target="https://instagram.com/cruizmassieu/" TargetMode="External"/><Relationship Id="rId28" Type="http://schemas.openxmlformats.org/officeDocument/2006/relationships/hyperlink" Target="https://instagram.com/thisisbuhari/" TargetMode="External"/><Relationship Id="rId49" Type="http://schemas.openxmlformats.org/officeDocument/2006/relationships/hyperlink" Target="https://instagram.com/therepublicofazerbaijan/" TargetMode="External"/><Relationship Id="rId114" Type="http://schemas.openxmlformats.org/officeDocument/2006/relationships/hyperlink" Target="https://instagram.com/king1salman/" TargetMode="External"/><Relationship Id="rId275" Type="http://schemas.openxmlformats.org/officeDocument/2006/relationships/hyperlink" Target="https://instagram.com/juliebishopmp/" TargetMode="External"/><Relationship Id="rId296" Type="http://schemas.openxmlformats.org/officeDocument/2006/relationships/hyperlink" Target="https://instagram.com/presidenciaec/" TargetMode="External"/><Relationship Id="rId300" Type="http://schemas.openxmlformats.org/officeDocument/2006/relationships/hyperlink" Target="https://instagram.com/presidenciaperu" TargetMode="External"/><Relationship Id="rId60" Type="http://schemas.openxmlformats.org/officeDocument/2006/relationships/hyperlink" Target="https://www.instagram.com/government_geo/" TargetMode="External"/><Relationship Id="rId81" Type="http://schemas.openxmlformats.org/officeDocument/2006/relationships/hyperlink" Target="https://instagram.com/NasserJudeh" TargetMode="External"/><Relationship Id="rId135" Type="http://schemas.openxmlformats.org/officeDocument/2006/relationships/hyperlink" Target="https://instagram.com/mfa_austria/" TargetMode="External"/><Relationship Id="rId156" Type="http://schemas.openxmlformats.org/officeDocument/2006/relationships/hyperlink" Target="https://instagram.com/ngruevski/" TargetMode="External"/><Relationship Id="rId177" Type="http://schemas.openxmlformats.org/officeDocument/2006/relationships/hyperlink" Target="https://instagram.com/endakennytd/" TargetMode="External"/><Relationship Id="rId198" Type="http://schemas.openxmlformats.org/officeDocument/2006/relationships/hyperlink" Target="https://instagram.com/CostaPS2015" TargetMode="External"/><Relationship Id="rId202" Type="http://schemas.openxmlformats.org/officeDocument/2006/relationships/hyperlink" Target="https://instagram.com/utenriksdept/" TargetMode="External"/><Relationship Id="rId223" Type="http://schemas.openxmlformats.org/officeDocument/2006/relationships/hyperlink" Target="https://instagram.com/kamudiplomasisi/" TargetMode="External"/><Relationship Id="rId244" Type="http://schemas.openxmlformats.org/officeDocument/2006/relationships/hyperlink" Target="https://www.instagram.com/lener_renauld/" TargetMode="External"/><Relationship Id="rId18" Type="http://schemas.openxmlformats.org/officeDocument/2006/relationships/hyperlink" Target="https://instagram.com/uhuru.kenyatta/" TargetMode="External"/><Relationship Id="rId39" Type="http://schemas.openxmlformats.org/officeDocument/2006/relationships/hyperlink" Target="https://instagram.com/jmkikwete/" TargetMode="External"/><Relationship Id="rId265" Type="http://schemas.openxmlformats.org/officeDocument/2006/relationships/hyperlink" Target="https://instagram.com/SaintLuciaGovernment" TargetMode="External"/><Relationship Id="rId286" Type="http://schemas.openxmlformats.org/officeDocument/2006/relationships/hyperlink" Target="https://instagram.com/sgovpr/" TargetMode="External"/><Relationship Id="rId50" Type="http://schemas.openxmlformats.org/officeDocument/2006/relationships/hyperlink" Target="https://instagram.com/presidentaz/" TargetMode="External"/><Relationship Id="rId104" Type="http://schemas.openxmlformats.org/officeDocument/2006/relationships/hyperlink" Target="https://instagram.com/nawaz_sharif_/" TargetMode="External"/><Relationship Id="rId125" Type="http://schemas.openxmlformats.org/officeDocument/2006/relationships/hyperlink" Target="https://instagram.com/uae_gov/" TargetMode="External"/><Relationship Id="rId146" Type="http://schemas.openxmlformats.org/officeDocument/2006/relationships/hyperlink" Target="https://instagram.com/wwwvladahr" TargetMode="External"/><Relationship Id="rId167" Type="http://schemas.openxmlformats.org/officeDocument/2006/relationships/hyperlink" Target="https://instagram.com/fhollande/" TargetMode="External"/><Relationship Id="rId188" Type="http://schemas.openxmlformats.org/officeDocument/2006/relationships/hyperlink" Target="https://instagram.com/paologentiloni/" TargetMode="External"/><Relationship Id="rId71" Type="http://schemas.openxmlformats.org/officeDocument/2006/relationships/hyperlink" Target="https://instagram.com/hrouhani/" TargetMode="External"/><Relationship Id="rId92" Type="http://schemas.openxmlformats.org/officeDocument/2006/relationships/hyperlink" Target="https://instagram.com/atambayev/" TargetMode="External"/><Relationship Id="rId213" Type="http://schemas.openxmlformats.org/officeDocument/2006/relationships/hyperlink" Target="https://instagram.com/desdelamoncloa" TargetMode="External"/><Relationship Id="rId234" Type="http://schemas.openxmlformats.org/officeDocument/2006/relationships/hyperlink" Target="https://instagram.com/ukprimeminister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stagram.com/portalbrasil/" TargetMode="External"/><Relationship Id="rId299" Type="http://schemas.openxmlformats.org/officeDocument/2006/relationships/hyperlink" Target="https://instagram.com/presidentaziz/" TargetMode="External"/><Relationship Id="rId303" Type="http://schemas.openxmlformats.org/officeDocument/2006/relationships/hyperlink" Target="https://instagram.com/uhuru.kenyatta/" TargetMode="External"/><Relationship Id="rId21" Type="http://schemas.openxmlformats.org/officeDocument/2006/relationships/hyperlink" Target="https://www.instagram.com/gov_sg/" TargetMode="External"/><Relationship Id="rId42" Type="http://schemas.openxmlformats.org/officeDocument/2006/relationships/hyperlink" Target="https://instagram.com/StateHouseSL" TargetMode="External"/><Relationship Id="rId63" Type="http://schemas.openxmlformats.org/officeDocument/2006/relationships/hyperlink" Target="https://instagram.com/fico2014" TargetMode="External"/><Relationship Id="rId84" Type="http://schemas.openxmlformats.org/officeDocument/2006/relationships/hyperlink" Target="https://instagram.com/opmguyana" TargetMode="External"/><Relationship Id="rId138" Type="http://schemas.openxmlformats.org/officeDocument/2006/relationships/hyperlink" Target="https://instagram.com/sremx/" TargetMode="External"/><Relationship Id="rId159" Type="http://schemas.openxmlformats.org/officeDocument/2006/relationships/hyperlink" Target="https://instagram.com/poroshenkopetro/" TargetMode="External"/><Relationship Id="rId170" Type="http://schemas.openxmlformats.org/officeDocument/2006/relationships/hyperlink" Target="https://instagram.com/mirocerar/" TargetMode="External"/><Relationship Id="rId191" Type="http://schemas.openxmlformats.org/officeDocument/2006/relationships/hyperlink" Target="https://instagram.com/atifetejahjaga/" TargetMode="External"/><Relationship Id="rId205" Type="http://schemas.openxmlformats.org/officeDocument/2006/relationships/hyperlink" Target="https://instagram.com/gouvernementfr/" TargetMode="External"/><Relationship Id="rId226" Type="http://schemas.openxmlformats.org/officeDocument/2006/relationships/hyperlink" Target="https://instagram.com/uaemgov/" TargetMode="External"/><Relationship Id="rId247" Type="http://schemas.openxmlformats.org/officeDocument/2006/relationships/hyperlink" Target="https://instagram.com/elbegdorj_ts/" TargetMode="External"/><Relationship Id="rId107" Type="http://schemas.openxmlformats.org/officeDocument/2006/relationships/hyperlink" Target="https://instagram.com/nicolasmaduro/" TargetMode="External"/><Relationship Id="rId268" Type="http://schemas.openxmlformats.org/officeDocument/2006/relationships/hyperlink" Target="https://instagram.com/pmoindia/" TargetMode="External"/><Relationship Id="rId289" Type="http://schemas.openxmlformats.org/officeDocument/2006/relationships/hyperlink" Target="https://instagram.com/hamadbinisa/" TargetMode="External"/><Relationship Id="rId11" Type="http://schemas.openxmlformats.org/officeDocument/2006/relationships/hyperlink" Target="https://www.instagram.com/latvianmfa/" TargetMode="External"/><Relationship Id="rId32" Type="http://schemas.openxmlformats.org/officeDocument/2006/relationships/hyperlink" Target="https://www.instagram.com/villasomalia/" TargetMode="External"/><Relationship Id="rId53" Type="http://schemas.openxmlformats.org/officeDocument/2006/relationships/hyperlink" Target="https://instagram.com/Malaysia_Gov" TargetMode="External"/><Relationship Id="rId74" Type="http://schemas.openxmlformats.org/officeDocument/2006/relationships/hyperlink" Target="https://instagram.com/AnastasiadesCY" TargetMode="External"/><Relationship Id="rId128" Type="http://schemas.openxmlformats.org/officeDocument/2006/relationships/hyperlink" Target="https://instagram.com/turnbullmalcolm/" TargetMode="External"/><Relationship Id="rId149" Type="http://schemas.openxmlformats.org/officeDocument/2006/relationships/hyperlink" Target="https://instagram.com/presidenciard/" TargetMode="External"/><Relationship Id="rId5" Type="http://schemas.openxmlformats.org/officeDocument/2006/relationships/hyperlink" Target="https://www.instagram.com/republic_nauru/" TargetMode="External"/><Relationship Id="rId95" Type="http://schemas.openxmlformats.org/officeDocument/2006/relationships/hyperlink" Target="https://instagram.com/gobiernodechile" TargetMode="External"/><Relationship Id="rId160" Type="http://schemas.openxmlformats.org/officeDocument/2006/relationships/hyperlink" Target="https://instagram.com/kamudiplomasisi/" TargetMode="External"/><Relationship Id="rId181" Type="http://schemas.openxmlformats.org/officeDocument/2006/relationships/hyperlink" Target="https://instagram.com/utenriksdept/" TargetMode="External"/><Relationship Id="rId216" Type="http://schemas.openxmlformats.org/officeDocument/2006/relationships/hyperlink" Target="https://instagram.com/miloszeman/" TargetMode="External"/><Relationship Id="rId237" Type="http://schemas.openxmlformats.org/officeDocument/2006/relationships/hyperlink" Target="https://instagram.com/vivianbalakrishnan/" TargetMode="External"/><Relationship Id="rId258" Type="http://schemas.openxmlformats.org/officeDocument/2006/relationships/hyperlink" Target="https://instagram.com/queenrania/" TargetMode="External"/><Relationship Id="rId279" Type="http://schemas.openxmlformats.org/officeDocument/2006/relationships/hyperlink" Target="https://instagram.com/jmkikwete/" TargetMode="External"/><Relationship Id="rId22" Type="http://schemas.openxmlformats.org/officeDocument/2006/relationships/hyperlink" Target="https://www.instagram.com/mofaksa/" TargetMode="External"/><Relationship Id="rId43" Type="http://schemas.openxmlformats.org/officeDocument/2006/relationships/hyperlink" Target="https://instagram.com/SerbianPM" TargetMode="External"/><Relationship Id="rId64" Type="http://schemas.openxmlformats.org/officeDocument/2006/relationships/hyperlink" Target="https://instagram.com/elbegdorj" TargetMode="External"/><Relationship Id="rId118" Type="http://schemas.openxmlformats.org/officeDocument/2006/relationships/hyperlink" Target="https://instagram.com/itamaratygovbr/" TargetMode="External"/><Relationship Id="rId139" Type="http://schemas.openxmlformats.org/officeDocument/2006/relationships/hyperlink" Target="https://instagram.com/cruizmassieu/" TargetMode="External"/><Relationship Id="rId290" Type="http://schemas.openxmlformats.org/officeDocument/2006/relationships/hyperlink" Target="https://instagram.com/hhshksabah/" TargetMode="External"/><Relationship Id="rId304" Type="http://schemas.openxmlformats.org/officeDocument/2006/relationships/hyperlink" Target="https://instagram.com/ukprimeminister/" TargetMode="External"/><Relationship Id="rId85" Type="http://schemas.openxmlformats.org/officeDocument/2006/relationships/hyperlink" Target="https://instagram.com/mincombolivia" TargetMode="External"/><Relationship Id="rId150" Type="http://schemas.openxmlformats.org/officeDocument/2006/relationships/hyperlink" Target="https://instagram.com/presidenciacr/" TargetMode="External"/><Relationship Id="rId171" Type="http://schemas.openxmlformats.org/officeDocument/2006/relationships/hyperlink" Target="https://instagram.com/borutpahor/" TargetMode="External"/><Relationship Id="rId192" Type="http://schemas.openxmlformats.org/officeDocument/2006/relationships/hyperlink" Target="https://instagram.com/paologentiloni/" TargetMode="External"/><Relationship Id="rId206" Type="http://schemas.openxmlformats.org/officeDocument/2006/relationships/hyperlink" Target="https://instagram.com/manuel.valls/" TargetMode="External"/><Relationship Id="rId227" Type="http://schemas.openxmlformats.org/officeDocument/2006/relationships/hyperlink" Target="https://instagram.com/mbz_photos/" TargetMode="External"/><Relationship Id="rId248" Type="http://schemas.openxmlformats.org/officeDocument/2006/relationships/hyperlink" Target="https://instagram.com/presidencymv/" TargetMode="External"/><Relationship Id="rId269" Type="http://schemas.openxmlformats.org/officeDocument/2006/relationships/hyperlink" Target="https://instagram.com/narendramodi/" TargetMode="External"/><Relationship Id="rId12" Type="http://schemas.openxmlformats.org/officeDocument/2006/relationships/hyperlink" Target="https://www.instagram.com/quirinale/" TargetMode="External"/><Relationship Id="rId33" Type="http://schemas.openxmlformats.org/officeDocument/2006/relationships/hyperlink" Target="https://www.instagram.com/theasorock/" TargetMode="External"/><Relationship Id="rId108" Type="http://schemas.openxmlformats.org/officeDocument/2006/relationships/hyperlink" Target="https://instagram.com/ollanta_humalat/" TargetMode="External"/><Relationship Id="rId129" Type="http://schemas.openxmlformats.org/officeDocument/2006/relationships/hyperlink" Target="https://instagram.com/statedept/" TargetMode="External"/><Relationship Id="rId280" Type="http://schemas.openxmlformats.org/officeDocument/2006/relationships/hyperlink" Target="https://instagram.com/paulkagame/" TargetMode="External"/><Relationship Id="rId54" Type="http://schemas.openxmlformats.org/officeDocument/2006/relationships/hyperlink" Target="https://instagram.com/macky_sall" TargetMode="External"/><Relationship Id="rId75" Type="http://schemas.openxmlformats.org/officeDocument/2006/relationships/hyperlink" Target="https://instagram.com/USAdarFarsi" TargetMode="External"/><Relationship Id="rId96" Type="http://schemas.openxmlformats.org/officeDocument/2006/relationships/hyperlink" Target="https://instagram.com/ForeignOfficeKE" TargetMode="External"/><Relationship Id="rId140" Type="http://schemas.openxmlformats.org/officeDocument/2006/relationships/hyperlink" Target="https://instagram.com/presidenciamx/" TargetMode="External"/><Relationship Id="rId161" Type="http://schemas.openxmlformats.org/officeDocument/2006/relationships/hyperlink" Target="https://instagram.com/tcdisisleri/" TargetMode="External"/><Relationship Id="rId182" Type="http://schemas.openxmlformats.org/officeDocument/2006/relationships/hyperlink" Target="https://instagram.com/erna_solberg/" TargetMode="External"/><Relationship Id="rId217" Type="http://schemas.openxmlformats.org/officeDocument/2006/relationships/hyperlink" Target="https://instagram.com/wwwvladahr" TargetMode="External"/><Relationship Id="rId6" Type="http://schemas.openxmlformats.org/officeDocument/2006/relationships/hyperlink" Target="https://www.instagram.com/opm_tt/" TargetMode="External"/><Relationship Id="rId238" Type="http://schemas.openxmlformats.org/officeDocument/2006/relationships/hyperlink" Target="https://instagram.com/leehsienloong/" TargetMode="External"/><Relationship Id="rId259" Type="http://schemas.openxmlformats.org/officeDocument/2006/relationships/hyperlink" Target="https://instagram.com/stateofisrael/" TargetMode="External"/><Relationship Id="rId23" Type="http://schemas.openxmlformats.org/officeDocument/2006/relationships/hyperlink" Target="https://www.instagram.com/tameem.althani/" TargetMode="External"/><Relationship Id="rId119" Type="http://schemas.openxmlformats.org/officeDocument/2006/relationships/hyperlink" Target="https://instagram.com/palaciodoplanalto/" TargetMode="External"/><Relationship Id="rId270" Type="http://schemas.openxmlformats.org/officeDocument/2006/relationships/hyperlink" Target="https://instagram.com/govbn/" TargetMode="External"/><Relationship Id="rId291" Type="http://schemas.openxmlformats.org/officeDocument/2006/relationships/hyperlink" Target="https://instagram.com/ismaelomarguelleh/" TargetMode="External"/><Relationship Id="rId305" Type="http://schemas.openxmlformats.org/officeDocument/2006/relationships/hyperlink" Target="https://instagram.com/yahya.jammeh/" TargetMode="External"/><Relationship Id="rId44" Type="http://schemas.openxmlformats.org/officeDocument/2006/relationships/hyperlink" Target="https://instagram.com/republicoftogo" TargetMode="External"/><Relationship Id="rId65" Type="http://schemas.openxmlformats.org/officeDocument/2006/relationships/hyperlink" Target="https://instagram.com/edgarsrinkevics" TargetMode="External"/><Relationship Id="rId86" Type="http://schemas.openxmlformats.org/officeDocument/2006/relationships/hyperlink" Target="https://instagram.com/macedonianpresident" TargetMode="External"/><Relationship Id="rId130" Type="http://schemas.openxmlformats.org/officeDocument/2006/relationships/hyperlink" Target="https://instagram.com/whitehouse/" TargetMode="External"/><Relationship Id="rId151" Type="http://schemas.openxmlformats.org/officeDocument/2006/relationships/hyperlink" Target="https://instagram.com/luisguillermosr/" TargetMode="External"/><Relationship Id="rId172" Type="http://schemas.openxmlformats.org/officeDocument/2006/relationships/hyperlink" Target="https://instagram.com/andrejkiska/" TargetMode="External"/><Relationship Id="rId193" Type="http://schemas.openxmlformats.org/officeDocument/2006/relationships/hyperlink" Target="https://instagram.com/matteorenzi/" TargetMode="External"/><Relationship Id="rId207" Type="http://schemas.openxmlformats.org/officeDocument/2006/relationships/hyperlink" Target="https://instagram.com/Elysee" TargetMode="External"/><Relationship Id="rId228" Type="http://schemas.openxmlformats.org/officeDocument/2006/relationships/hyperlink" Target="https://instagram.com/ofmuae/" TargetMode="External"/><Relationship Id="rId249" Type="http://schemas.openxmlformats.org/officeDocument/2006/relationships/hyperlink" Target="https://instagram.com/najib_razak/" TargetMode="External"/><Relationship Id="rId13" Type="http://schemas.openxmlformats.org/officeDocument/2006/relationships/hyperlink" Target="https://www.instagram.com/aras_an_uachtarain/" TargetMode="External"/><Relationship Id="rId109" Type="http://schemas.openxmlformats.org/officeDocument/2006/relationships/hyperlink" Target="https://instagram.com/horaciocartespy/" TargetMode="External"/><Relationship Id="rId260" Type="http://schemas.openxmlformats.org/officeDocument/2006/relationships/hyperlink" Target="https://instagram.com/israelmfa/" TargetMode="External"/><Relationship Id="rId281" Type="http://schemas.openxmlformats.org/officeDocument/2006/relationships/hyperlink" Target="https://instagram.com/thisisbuhari/" TargetMode="External"/><Relationship Id="rId34" Type="http://schemas.openxmlformats.org/officeDocument/2006/relationships/hyperlink" Target="https://www.instagram.com/govdigitalmoz/" TargetMode="External"/><Relationship Id="rId55" Type="http://schemas.openxmlformats.org/officeDocument/2006/relationships/hyperlink" Target="https://instagram.com/KoupakiOfficiel" TargetMode="External"/><Relationship Id="rId76" Type="http://schemas.openxmlformats.org/officeDocument/2006/relationships/hyperlink" Target="https://instagram.com/stenbockimaja" TargetMode="External"/><Relationship Id="rId97" Type="http://schemas.openxmlformats.org/officeDocument/2006/relationships/hyperlink" Target="https://instagram.com/FijianGovernment" TargetMode="External"/><Relationship Id="rId120" Type="http://schemas.openxmlformats.org/officeDocument/2006/relationships/hyperlink" Target="https://instagram.com/sgovpr/" TargetMode="External"/><Relationship Id="rId141" Type="http://schemas.openxmlformats.org/officeDocument/2006/relationships/hyperlink" Target="https://instagram.com/penanieto/" TargetMode="External"/><Relationship Id="rId7" Type="http://schemas.openxmlformats.org/officeDocument/2006/relationships/hyperlink" Target="https://www.instagram.com/lener_renauld/" TargetMode="External"/><Relationship Id="rId162" Type="http://schemas.openxmlformats.org/officeDocument/2006/relationships/hyperlink" Target="https://instagram.com/mevlutcavusoglu07/" TargetMode="External"/><Relationship Id="rId183" Type="http://schemas.openxmlformats.org/officeDocument/2006/relationships/hyperlink" Target="https://instagram.com/dutchmfa/" TargetMode="External"/><Relationship Id="rId218" Type="http://schemas.openxmlformats.org/officeDocument/2006/relationships/hyperlink" Target="https://instagram.com/predsjednicarh/" TargetMode="External"/><Relationship Id="rId239" Type="http://schemas.openxmlformats.org/officeDocument/2006/relationships/hyperlink" Target="https://instagram.com/adel.aljubeir/" TargetMode="External"/><Relationship Id="rId250" Type="http://schemas.openxmlformats.org/officeDocument/2006/relationships/hyperlink" Target="https://instagram.com/GebranBassil/" TargetMode="External"/><Relationship Id="rId271" Type="http://schemas.openxmlformats.org/officeDocument/2006/relationships/hyperlink" Target="https://instagram.com/infodept.bn/" TargetMode="External"/><Relationship Id="rId292" Type="http://schemas.openxmlformats.org/officeDocument/2006/relationships/hyperlink" Target="https://instagram.com/jose_eduardosantos/" TargetMode="External"/><Relationship Id="rId306" Type="http://schemas.openxmlformats.org/officeDocument/2006/relationships/hyperlink" Target="https://instagram.com/presidentaz/" TargetMode="External"/><Relationship Id="rId24" Type="http://schemas.openxmlformats.org/officeDocument/2006/relationships/hyperlink" Target="https://www.instagram.com/karim_massimov/" TargetMode="External"/><Relationship Id="rId40" Type="http://schemas.openxmlformats.org/officeDocument/2006/relationships/hyperlink" Target="https://instagram.com/trpresidency" TargetMode="External"/><Relationship Id="rId45" Type="http://schemas.openxmlformats.org/officeDocument/2006/relationships/hyperlink" Target="https://instagram.com/Presidence_gn" TargetMode="External"/><Relationship Id="rId66" Type="http://schemas.openxmlformats.org/officeDocument/2006/relationships/hyperlink" Target="https://instagram.com/EconEngage" TargetMode="External"/><Relationship Id="rId87" Type="http://schemas.openxmlformats.org/officeDocument/2006/relationships/hyperlink" Target="https://instagram.com/larsloekke" TargetMode="External"/><Relationship Id="rId110" Type="http://schemas.openxmlformats.org/officeDocument/2006/relationships/hyperlink" Target="https://instagram.com/MOTPGuyana/" TargetMode="External"/><Relationship Id="rId115" Type="http://schemas.openxmlformats.org/officeDocument/2006/relationships/hyperlink" Target="https://instagram.com/juanmanuelsantos/" TargetMode="External"/><Relationship Id="rId131" Type="http://schemas.openxmlformats.org/officeDocument/2006/relationships/hyperlink" Target="https://instagram.com/barackobama/" TargetMode="External"/><Relationship Id="rId136" Type="http://schemas.openxmlformats.org/officeDocument/2006/relationships/hyperlink" Target="https://instagram.com/presidenciapma/" TargetMode="External"/><Relationship Id="rId157" Type="http://schemas.openxmlformats.org/officeDocument/2006/relationships/hyperlink" Target="https://instagram.com/mfa_ukraine" TargetMode="External"/><Relationship Id="rId178" Type="http://schemas.openxmlformats.org/officeDocument/2006/relationships/hyperlink" Target="https://instagram.com/govpt/" TargetMode="External"/><Relationship Id="rId301" Type="http://schemas.openxmlformats.org/officeDocument/2006/relationships/hyperlink" Target="https://instagram.com/rochkaborepf/" TargetMode="External"/><Relationship Id="rId61" Type="http://schemas.openxmlformats.org/officeDocument/2006/relationships/hyperlink" Target="https://instagram.com/fortalezapr" TargetMode="External"/><Relationship Id="rId82" Type="http://schemas.openxmlformats.org/officeDocument/2006/relationships/hyperlink" Target="https://instagram.com/presidenciaperu" TargetMode="External"/><Relationship Id="rId152" Type="http://schemas.openxmlformats.org/officeDocument/2006/relationships/hyperlink" Target="https://instagram.com/justinpjtrudeau/" TargetMode="External"/><Relationship Id="rId173" Type="http://schemas.openxmlformats.org/officeDocument/2006/relationships/hyperlink" Target="https://instagram.com/aleksandar_vucic/" TargetMode="External"/><Relationship Id="rId194" Type="http://schemas.openxmlformats.org/officeDocument/2006/relationships/hyperlink" Target="https://instagram.com/merrionstreet/" TargetMode="External"/><Relationship Id="rId199" Type="http://schemas.openxmlformats.org/officeDocument/2006/relationships/hyperlink" Target="https://instagram.com/alexis_tsipras_/" TargetMode="External"/><Relationship Id="rId203" Type="http://schemas.openxmlformats.org/officeDocument/2006/relationships/hyperlink" Target="https://instagram.com/francediplo/" TargetMode="External"/><Relationship Id="rId208" Type="http://schemas.openxmlformats.org/officeDocument/2006/relationships/hyperlink" Target="https://instagram.com/fhollande/" TargetMode="External"/><Relationship Id="rId229" Type="http://schemas.openxmlformats.org/officeDocument/2006/relationships/hyperlink" Target="https://instagram.com/mofauae/" TargetMode="External"/><Relationship Id="rId19" Type="http://schemas.openxmlformats.org/officeDocument/2006/relationships/hyperlink" Target="https://www.instagram.com/president.of.tajikistan/" TargetMode="External"/><Relationship Id="rId224" Type="http://schemas.openxmlformats.org/officeDocument/2006/relationships/hyperlink" Target="https://instagram.com/albanianmfa/" TargetMode="External"/><Relationship Id="rId240" Type="http://schemas.openxmlformats.org/officeDocument/2006/relationships/hyperlink" Target="https://instagram.com/king1salman/" TargetMode="External"/><Relationship Id="rId245" Type="http://schemas.openxmlformats.org/officeDocument/2006/relationships/hyperlink" Target="https://instagram.com/dr_rami_hamdallah/" TargetMode="External"/><Relationship Id="rId261" Type="http://schemas.openxmlformats.org/officeDocument/2006/relationships/hyperlink" Target="https://instagram.com/israelipm/" TargetMode="External"/><Relationship Id="rId266" Type="http://schemas.openxmlformats.org/officeDocument/2006/relationships/hyperlink" Target="https://instagram.com/wismaputra_malaysia/" TargetMode="External"/><Relationship Id="rId287" Type="http://schemas.openxmlformats.org/officeDocument/2006/relationships/hyperlink" Target="https://instagram.com/atambayev/" TargetMode="External"/><Relationship Id="rId14" Type="http://schemas.openxmlformats.org/officeDocument/2006/relationships/hyperlink" Target="https://www.instagram.com/federica.mogherini/" TargetMode="External"/><Relationship Id="rId30" Type="http://schemas.openxmlformats.org/officeDocument/2006/relationships/hyperlink" Target="https://www.instagram.com/mfa_of_armenia/" TargetMode="External"/><Relationship Id="rId35" Type="http://schemas.openxmlformats.org/officeDocument/2006/relationships/hyperlink" Target="https://www.instagram.com/abdelilahbenkirane/" TargetMode="External"/><Relationship Id="rId56" Type="http://schemas.openxmlformats.org/officeDocument/2006/relationships/hyperlink" Target="https://instagram.com/Khamenei_ar" TargetMode="External"/><Relationship Id="rId77" Type="http://schemas.openxmlformats.org/officeDocument/2006/relationships/hyperlink" Target="https://instagram.com/stefanlofven" TargetMode="External"/><Relationship Id="rId100" Type="http://schemas.openxmlformats.org/officeDocument/2006/relationships/hyperlink" Target="https://instagram.com/ARG1880" TargetMode="External"/><Relationship Id="rId105" Type="http://schemas.openxmlformats.org/officeDocument/2006/relationships/hyperlink" Target="https://instagram.com/vencancilleria/" TargetMode="External"/><Relationship Id="rId126" Type="http://schemas.openxmlformats.org/officeDocument/2006/relationships/hyperlink" Target="https://instagram.com/fijiforeignaffairs/" TargetMode="External"/><Relationship Id="rId147" Type="http://schemas.openxmlformats.org/officeDocument/2006/relationships/hyperlink" Target="https://instagram.com/jimmymoralesgt/" TargetMode="External"/><Relationship Id="rId168" Type="http://schemas.openxmlformats.org/officeDocument/2006/relationships/hyperlink" Target="https://instagram.com/kungahuset/" TargetMode="External"/><Relationship Id="rId282" Type="http://schemas.openxmlformats.org/officeDocument/2006/relationships/hyperlink" Target="https://instagram.com/statehouseke/" TargetMode="External"/><Relationship Id="rId8" Type="http://schemas.openxmlformats.org/officeDocument/2006/relationships/hyperlink" Target="https://www.instagram.com/tccumhurbaskanligi/" TargetMode="External"/><Relationship Id="rId51" Type="http://schemas.openxmlformats.org/officeDocument/2006/relationships/hyperlink" Target="https://instagram.com/MinPres" TargetMode="External"/><Relationship Id="rId72" Type="http://schemas.openxmlformats.org/officeDocument/2006/relationships/hyperlink" Target="https://instagram.com/BoykoBorissov" TargetMode="External"/><Relationship Id="rId93" Type="http://schemas.openxmlformats.org/officeDocument/2006/relationships/hyperlink" Target="https://instagram.com/GovernmentZA" TargetMode="External"/><Relationship Id="rId98" Type="http://schemas.openxmlformats.org/officeDocument/2006/relationships/hyperlink" Target="https://instagram.com/DIRCOza" TargetMode="External"/><Relationship Id="rId121" Type="http://schemas.openxmlformats.org/officeDocument/2006/relationships/hyperlink" Target="https://instagram.com/dilmarousseff/" TargetMode="External"/><Relationship Id="rId142" Type="http://schemas.openxmlformats.org/officeDocument/2006/relationships/hyperlink" Target="https://instagram.com/jamaica_house/" TargetMode="External"/><Relationship Id="rId163" Type="http://schemas.openxmlformats.org/officeDocument/2006/relationships/hyperlink" Target="https://instagram.com/basbakanlikbyegm/" TargetMode="External"/><Relationship Id="rId184" Type="http://schemas.openxmlformats.org/officeDocument/2006/relationships/hyperlink" Target="https://instagram.com/koninklijkhuis/" TargetMode="External"/><Relationship Id="rId189" Type="http://schemas.openxmlformats.org/officeDocument/2006/relationships/hyperlink" Target="https://instagram.com/vejonisr/" TargetMode="External"/><Relationship Id="rId219" Type="http://schemas.openxmlformats.org/officeDocument/2006/relationships/hyperlink" Target="https://instagram.com/didierreynders/" TargetMode="External"/><Relationship Id="rId3" Type="http://schemas.openxmlformats.org/officeDocument/2006/relationships/hyperlink" Target="https://instagram.com/presidenciahonduras/" TargetMode="External"/><Relationship Id="rId214" Type="http://schemas.openxmlformats.org/officeDocument/2006/relationships/hyperlink" Target="https://instagram.com/troivas/" TargetMode="External"/><Relationship Id="rId230" Type="http://schemas.openxmlformats.org/officeDocument/2006/relationships/hyperlink" Target="https://instagram.com/abzayed/" TargetMode="External"/><Relationship Id="rId235" Type="http://schemas.openxmlformats.org/officeDocument/2006/relationships/hyperlink" Target="https://instagram.com/maithripalas/" TargetMode="External"/><Relationship Id="rId251" Type="http://schemas.openxmlformats.org/officeDocument/2006/relationships/hyperlink" Target="https://instagram.com/mofakuwait/" TargetMode="External"/><Relationship Id="rId256" Type="http://schemas.openxmlformats.org/officeDocument/2006/relationships/hyperlink" Target="https://instagram.com/foreignministry/" TargetMode="External"/><Relationship Id="rId277" Type="http://schemas.openxmlformats.org/officeDocument/2006/relationships/hyperlink" Target="https://instagram.com/president_edgar_chagwa_lungu/" TargetMode="External"/><Relationship Id="rId298" Type="http://schemas.openxmlformats.org/officeDocument/2006/relationships/hyperlink" Target="https://instagram.com/nicolasmaduroofficial/" TargetMode="External"/><Relationship Id="rId25" Type="http://schemas.openxmlformats.org/officeDocument/2006/relationships/hyperlink" Target="https://www.instagram.com/b.netanyahu/" TargetMode="External"/><Relationship Id="rId46" Type="http://schemas.openxmlformats.org/officeDocument/2006/relationships/hyperlink" Target="https://instagram.com/PMNawazSharif" TargetMode="External"/><Relationship Id="rId67" Type="http://schemas.openxmlformats.org/officeDocument/2006/relationships/hyperlink" Target="https://instagram.com/dfat" TargetMode="External"/><Relationship Id="rId116" Type="http://schemas.openxmlformats.org/officeDocument/2006/relationships/hyperlink" Target="https://instagram.com/prensamichelle/" TargetMode="External"/><Relationship Id="rId137" Type="http://schemas.openxmlformats.org/officeDocument/2006/relationships/hyperlink" Target="https://instagram.com/jcvarelapty/" TargetMode="External"/><Relationship Id="rId158" Type="http://schemas.openxmlformats.org/officeDocument/2006/relationships/hyperlink" Target="https://instagram.com/arseniy_yatsenyuk/" TargetMode="External"/><Relationship Id="rId272" Type="http://schemas.openxmlformats.org/officeDocument/2006/relationships/hyperlink" Target="https://instagram.com/egovbahrain/" TargetMode="External"/><Relationship Id="rId293" Type="http://schemas.openxmlformats.org/officeDocument/2006/relationships/hyperlink" Target="https://instagram.com/kabilajoseph/" TargetMode="External"/><Relationship Id="rId302" Type="http://schemas.openxmlformats.org/officeDocument/2006/relationships/hyperlink" Target="https://instagram.com/therepublicofazerbaijan/" TargetMode="External"/><Relationship Id="rId307" Type="http://schemas.openxmlformats.org/officeDocument/2006/relationships/printerSettings" Target="../printerSettings/printerSettings1.bin"/><Relationship Id="rId20" Type="http://schemas.openxmlformats.org/officeDocument/2006/relationships/hyperlink" Target="https://www.instagram.com/primeministerkr/" TargetMode="External"/><Relationship Id="rId41" Type="http://schemas.openxmlformats.org/officeDocument/2006/relationships/hyperlink" Target="https://instagram.com/TPKanslia" TargetMode="External"/><Relationship Id="rId62" Type="http://schemas.openxmlformats.org/officeDocument/2006/relationships/hyperlink" Target="https://instagram.com/FilipeNyusi" TargetMode="External"/><Relationship Id="rId83" Type="http://schemas.openxmlformats.org/officeDocument/2006/relationships/hyperlink" Target="https://instagram.com/PCMPERU" TargetMode="External"/><Relationship Id="rId88" Type="http://schemas.openxmlformats.org/officeDocument/2006/relationships/hyperlink" Target="https://instagram.com/juanorlandoh" TargetMode="External"/><Relationship Id="rId111" Type="http://schemas.openxmlformats.org/officeDocument/2006/relationships/hyperlink" Target="https://instagram.com/cancilleria_ecuador/" TargetMode="External"/><Relationship Id="rId132" Type="http://schemas.openxmlformats.org/officeDocument/2006/relationships/hyperlink" Target="https://instagram.com/drkeithrowley/" TargetMode="External"/><Relationship Id="rId153" Type="http://schemas.openxmlformats.org/officeDocument/2006/relationships/hyperlink" Target="https://instagram.com/gobpressoffice/" TargetMode="External"/><Relationship Id="rId174" Type="http://schemas.openxmlformats.org/officeDocument/2006/relationships/hyperlink" Target="https://instagram.com/predsednikrs/" TargetMode="External"/><Relationship Id="rId179" Type="http://schemas.openxmlformats.org/officeDocument/2006/relationships/hyperlink" Target="https://instagram.com/polska.pl/" TargetMode="External"/><Relationship Id="rId195" Type="http://schemas.openxmlformats.org/officeDocument/2006/relationships/hyperlink" Target="https://instagram.com/endakennytd/" TargetMode="External"/><Relationship Id="rId209" Type="http://schemas.openxmlformats.org/officeDocument/2006/relationships/hyperlink" Target="https://instagram.com/ngruevski/" TargetMode="External"/><Relationship Id="rId190" Type="http://schemas.openxmlformats.org/officeDocument/2006/relationships/hyperlink" Target="https://instagram.com/HashimThaciOfficial/" TargetMode="External"/><Relationship Id="rId204" Type="http://schemas.openxmlformats.org/officeDocument/2006/relationships/hyperlink" Target="https://instagram.com/laurentfabius/" TargetMode="External"/><Relationship Id="rId220" Type="http://schemas.openxmlformats.org/officeDocument/2006/relationships/hyperlink" Target="https://instagram.com/belarusmfa/" TargetMode="External"/><Relationship Id="rId225" Type="http://schemas.openxmlformats.org/officeDocument/2006/relationships/hyperlink" Target="https://instagram.com/ediramaal/" TargetMode="External"/><Relationship Id="rId241" Type="http://schemas.openxmlformats.org/officeDocument/2006/relationships/hyperlink" Target="https://instagram.com/hukoomi.qatar/" TargetMode="External"/><Relationship Id="rId246" Type="http://schemas.openxmlformats.org/officeDocument/2006/relationships/hyperlink" Target="https://instagram.com/aungsansuukyii/" TargetMode="External"/><Relationship Id="rId267" Type="http://schemas.openxmlformats.org/officeDocument/2006/relationships/hyperlink" Target="https://instagram.com/indiandiplomacy/" TargetMode="External"/><Relationship Id="rId288" Type="http://schemas.openxmlformats.org/officeDocument/2006/relationships/hyperlink" Target="https://instagram.com/haider.alabadi/" TargetMode="External"/><Relationship Id="rId15" Type="http://schemas.openxmlformats.org/officeDocument/2006/relationships/hyperlink" Target="https://www.instagram.com/bohuslav_sobotka/" TargetMode="External"/><Relationship Id="rId36" Type="http://schemas.openxmlformats.org/officeDocument/2006/relationships/hyperlink" Target="https://www.instagram.com/johnmahama/" TargetMode="External"/><Relationship Id="rId57" Type="http://schemas.openxmlformats.org/officeDocument/2006/relationships/hyperlink" Target="https://instagram.com/Kantei_Saigai" TargetMode="External"/><Relationship Id="rId106" Type="http://schemas.openxmlformats.org/officeDocument/2006/relationships/hyperlink" Target="https://instagram.com/presidencialven/" TargetMode="External"/><Relationship Id="rId127" Type="http://schemas.openxmlformats.org/officeDocument/2006/relationships/hyperlink" Target="https://instagram.com/juliebishopmp/" TargetMode="External"/><Relationship Id="rId262" Type="http://schemas.openxmlformats.org/officeDocument/2006/relationships/hyperlink" Target="https://instagram.com/aljaffaary/" TargetMode="External"/><Relationship Id="rId283" Type="http://schemas.openxmlformats.org/officeDocument/2006/relationships/hyperlink" Target="https://instagram.com/ukenyatta/" TargetMode="External"/><Relationship Id="rId10" Type="http://schemas.openxmlformats.org/officeDocument/2006/relationships/hyperlink" Target="https://www.instagram.com/president.mt/" TargetMode="External"/><Relationship Id="rId31" Type="http://schemas.openxmlformats.org/officeDocument/2006/relationships/hyperlink" Target="https://www.instagram.com/yowerikmuseveni/" TargetMode="External"/><Relationship Id="rId52" Type="http://schemas.openxmlformats.org/officeDocument/2006/relationships/hyperlink" Target="https://instagram.com/MFA_Afghanistan" TargetMode="External"/><Relationship Id="rId73" Type="http://schemas.openxmlformats.org/officeDocument/2006/relationships/hyperlink" Target="https://instagram.com/BahrainCPnews" TargetMode="External"/><Relationship Id="rId78" Type="http://schemas.openxmlformats.org/officeDocument/2006/relationships/hyperlink" Target="https://instagram.com/saudiportal" TargetMode="External"/><Relationship Id="rId94" Type="http://schemas.openxmlformats.org/officeDocument/2006/relationships/hyperlink" Target="https://instagram.com/gobmx" TargetMode="External"/><Relationship Id="rId99" Type="http://schemas.openxmlformats.org/officeDocument/2006/relationships/hyperlink" Target="https://instagram.com/BejiCEOfficial" TargetMode="External"/><Relationship Id="rId101" Type="http://schemas.openxmlformats.org/officeDocument/2006/relationships/hyperlink" Target="https://instagram.com/APMutharika" TargetMode="External"/><Relationship Id="rId122" Type="http://schemas.openxmlformats.org/officeDocument/2006/relationships/hyperlink" Target="https://instagram.com/casarosadaargentina/" TargetMode="External"/><Relationship Id="rId143" Type="http://schemas.openxmlformats.org/officeDocument/2006/relationships/hyperlink" Target="https://instagram.com/primature_haiti/" TargetMode="External"/><Relationship Id="rId148" Type="http://schemas.openxmlformats.org/officeDocument/2006/relationships/hyperlink" Target="https://instagram.com/salvadorpresidente/" TargetMode="External"/><Relationship Id="rId164" Type="http://schemas.openxmlformats.org/officeDocument/2006/relationships/hyperlink" Target="https://instagram.com/ahmet_davutoglu/" TargetMode="External"/><Relationship Id="rId169" Type="http://schemas.openxmlformats.org/officeDocument/2006/relationships/hyperlink" Target="https://instagram.com/marianorajoy/" TargetMode="External"/><Relationship Id="rId185" Type="http://schemas.openxmlformats.org/officeDocument/2006/relationships/hyperlink" Target="https://instagram.com/doimalta/" TargetMode="External"/><Relationship Id="rId4" Type="http://schemas.openxmlformats.org/officeDocument/2006/relationships/hyperlink" Target="https://www.instagram.com/comunicacion_ec/" TargetMode="External"/><Relationship Id="rId9" Type="http://schemas.openxmlformats.org/officeDocument/2006/relationships/hyperlink" Target="https://www.instagram.com/mfarussia/" TargetMode="External"/><Relationship Id="rId180" Type="http://schemas.openxmlformats.org/officeDocument/2006/relationships/hyperlink" Target="https://instagram.com/andrzej.duda/" TargetMode="External"/><Relationship Id="rId210" Type="http://schemas.openxmlformats.org/officeDocument/2006/relationships/hyperlink" Target="https://instagram.com/eucounciltvnews/" TargetMode="External"/><Relationship Id="rId215" Type="http://schemas.openxmlformats.org/officeDocument/2006/relationships/hyperlink" Target="https://instagram.com/kristianjensenum/" TargetMode="External"/><Relationship Id="rId236" Type="http://schemas.openxmlformats.org/officeDocument/2006/relationships/hyperlink" Target="https://instagram.com/cheongwadae/" TargetMode="External"/><Relationship Id="rId257" Type="http://schemas.openxmlformats.org/officeDocument/2006/relationships/hyperlink" Target="https://instagram.com/rhcjo/" TargetMode="External"/><Relationship Id="rId278" Type="http://schemas.openxmlformats.org/officeDocument/2006/relationships/hyperlink" Target="https://instagram.com/bernardmembe/" TargetMode="External"/><Relationship Id="rId26" Type="http://schemas.openxmlformats.org/officeDocument/2006/relationships/hyperlink" Target="https://www.instagram.com/presidentofiraq/" TargetMode="External"/><Relationship Id="rId231" Type="http://schemas.openxmlformats.org/officeDocument/2006/relationships/hyperlink" Target="https://instagram.com/hhshkmohd/" TargetMode="External"/><Relationship Id="rId252" Type="http://schemas.openxmlformats.org/officeDocument/2006/relationships/hyperlink" Target="https://instagram.com/kasnms/" TargetMode="External"/><Relationship Id="rId273" Type="http://schemas.openxmlformats.org/officeDocument/2006/relationships/hyperlink" Target="https://instagram.com/bahdiplomatic/" TargetMode="External"/><Relationship Id="rId294" Type="http://schemas.openxmlformats.org/officeDocument/2006/relationships/hyperlink" Target="https://instagram.com/kbzayed/" TargetMode="External"/><Relationship Id="rId47" Type="http://schemas.openxmlformats.org/officeDocument/2006/relationships/hyperlink" Target="https://instagram.com/NGRPresident" TargetMode="External"/><Relationship Id="rId68" Type="http://schemas.openxmlformats.org/officeDocument/2006/relationships/hyperlink" Target="https://instagram.com/desdelamoncloa" TargetMode="External"/><Relationship Id="rId89" Type="http://schemas.openxmlformats.org/officeDocument/2006/relationships/hyperlink" Target="https://instagram.com/JDMahama" TargetMode="External"/><Relationship Id="rId112" Type="http://schemas.openxmlformats.org/officeDocument/2006/relationships/hyperlink" Target="https://instagram.com/presidenciaec/" TargetMode="External"/><Relationship Id="rId133" Type="http://schemas.openxmlformats.org/officeDocument/2006/relationships/hyperlink" Target="https://instagram.com/skngov/" TargetMode="External"/><Relationship Id="rId154" Type="http://schemas.openxmlformats.org/officeDocument/2006/relationships/hyperlink" Target="https://instagram.com/gisbarbados/" TargetMode="External"/><Relationship Id="rId175" Type="http://schemas.openxmlformats.org/officeDocument/2006/relationships/hyperlink" Target="https://instagram.com/photogovernment/" TargetMode="External"/><Relationship Id="rId196" Type="http://schemas.openxmlformats.org/officeDocument/2006/relationships/hyperlink" Target="https://instagram.com/irishpresident/" TargetMode="External"/><Relationship Id="rId200" Type="http://schemas.openxmlformats.org/officeDocument/2006/relationships/hyperlink" Target="https://instagram.com/auswaertigesamt/" TargetMode="External"/><Relationship Id="rId16" Type="http://schemas.openxmlformats.org/officeDocument/2006/relationships/hyperlink" Target="https://www.instagram.com/daniel.mitov/" TargetMode="External"/><Relationship Id="rId221" Type="http://schemas.openxmlformats.org/officeDocument/2006/relationships/hyperlink" Target="https://instagram.com/mfa_austria/" TargetMode="External"/><Relationship Id="rId242" Type="http://schemas.openxmlformats.org/officeDocument/2006/relationships/hyperlink" Target="https://instagram.com/govph/" TargetMode="External"/><Relationship Id="rId263" Type="http://schemas.openxmlformats.org/officeDocument/2006/relationships/hyperlink" Target="https://instagram.com/zarif_javad/" TargetMode="External"/><Relationship Id="rId284" Type="http://schemas.openxmlformats.org/officeDocument/2006/relationships/hyperlink" Target="https://instagram.com/pministreci/" TargetMode="External"/><Relationship Id="rId37" Type="http://schemas.openxmlformats.org/officeDocument/2006/relationships/hyperlink" Target="https://www.instagram.com/congo.brazzaville/" TargetMode="External"/><Relationship Id="rId58" Type="http://schemas.openxmlformats.org/officeDocument/2006/relationships/hyperlink" Target="https://instagram.com/JosephMuscat_JM" TargetMode="External"/><Relationship Id="rId79" Type="http://schemas.openxmlformats.org/officeDocument/2006/relationships/hyperlink" Target="https://instagram.com/SaintLuciaGovernment" TargetMode="External"/><Relationship Id="rId102" Type="http://schemas.openxmlformats.org/officeDocument/2006/relationships/hyperlink" Target="https://instagram.com/AdoSolutions" TargetMode="External"/><Relationship Id="rId123" Type="http://schemas.openxmlformats.org/officeDocument/2006/relationships/hyperlink" Target="https://instagram.com/mauriciomacri/" TargetMode="External"/><Relationship Id="rId144" Type="http://schemas.openxmlformats.org/officeDocument/2006/relationships/hyperlink" Target="https://instagram.com/evans_paul_pm/" TargetMode="External"/><Relationship Id="rId90" Type="http://schemas.openxmlformats.org/officeDocument/2006/relationships/hyperlink" Target="https://instagram.com/IstanaUntukRakyat" TargetMode="External"/><Relationship Id="rId165" Type="http://schemas.openxmlformats.org/officeDocument/2006/relationships/hyperlink" Target="https://instagram.com/rterdogan/" TargetMode="External"/><Relationship Id="rId186" Type="http://schemas.openxmlformats.org/officeDocument/2006/relationships/hyperlink" Target="https://instagram.com/xavierbettel/" TargetMode="External"/><Relationship Id="rId211" Type="http://schemas.openxmlformats.org/officeDocument/2006/relationships/hyperlink" Target="https://instagram.com/euexternalaction/" TargetMode="External"/><Relationship Id="rId232" Type="http://schemas.openxmlformats.org/officeDocument/2006/relationships/hyperlink" Target="https://instagram.com/mfathai/" TargetMode="External"/><Relationship Id="rId253" Type="http://schemas.openxmlformats.org/officeDocument/2006/relationships/hyperlink" Target="https://instagram.com/sckastana/" TargetMode="External"/><Relationship Id="rId274" Type="http://schemas.openxmlformats.org/officeDocument/2006/relationships/hyperlink" Target="https://instagram.com/khalid_bin_ahmad/" TargetMode="External"/><Relationship Id="rId295" Type="http://schemas.openxmlformats.org/officeDocument/2006/relationships/hyperlink" Target="https://instagram.com/michellebacheletpdta/" TargetMode="External"/><Relationship Id="rId27" Type="http://schemas.openxmlformats.org/officeDocument/2006/relationships/hyperlink" Target="https://www.instagram.com/sushmabjp/" TargetMode="External"/><Relationship Id="rId48" Type="http://schemas.openxmlformats.org/officeDocument/2006/relationships/hyperlink" Target="https://instagram.com/NasserJudeh" TargetMode="External"/><Relationship Id="rId69" Type="http://schemas.openxmlformats.org/officeDocument/2006/relationships/hyperlink" Target="https://instagram.com/DaniloMedina" TargetMode="External"/><Relationship Id="rId113" Type="http://schemas.openxmlformats.org/officeDocument/2006/relationships/hyperlink" Target="https://instagram.com/asistencia_cancilleriacol/" TargetMode="External"/><Relationship Id="rId134" Type="http://schemas.openxmlformats.org/officeDocument/2006/relationships/hyperlink" Target="https://instagram.com/agarciapadilla/" TargetMode="External"/><Relationship Id="rId80" Type="http://schemas.openxmlformats.org/officeDocument/2006/relationships/hyperlink" Target="https://instagram.com/rouhani.ir" TargetMode="External"/><Relationship Id="rId155" Type="http://schemas.openxmlformats.org/officeDocument/2006/relationships/hyperlink" Target="https://instagram.com/ukforeignoffice/" TargetMode="External"/><Relationship Id="rId176" Type="http://schemas.openxmlformats.org/officeDocument/2006/relationships/hyperlink" Target="https://instagram.com/damedvedev/" TargetMode="External"/><Relationship Id="rId197" Type="http://schemas.openxmlformats.org/officeDocument/2006/relationships/hyperlink" Target="https://instagram.com/utanrikisraduneytid/" TargetMode="External"/><Relationship Id="rId201" Type="http://schemas.openxmlformats.org/officeDocument/2006/relationships/hyperlink" Target="https://instagram.com/ffenseibert51d6/" TargetMode="External"/><Relationship Id="rId222" Type="http://schemas.openxmlformats.org/officeDocument/2006/relationships/hyperlink" Target="https://instagram.com/teamkurz/" TargetMode="External"/><Relationship Id="rId243" Type="http://schemas.openxmlformats.org/officeDocument/2006/relationships/hyperlink" Target="https://instagram.com/noynoyaquino_/" TargetMode="External"/><Relationship Id="rId264" Type="http://schemas.openxmlformats.org/officeDocument/2006/relationships/hyperlink" Target="https://instagram.com/hrouhani/" TargetMode="External"/><Relationship Id="rId285" Type="http://schemas.openxmlformats.org/officeDocument/2006/relationships/hyperlink" Target="https://instagram.com/alsisiofficial/" TargetMode="External"/><Relationship Id="rId17" Type="http://schemas.openxmlformats.org/officeDocument/2006/relationships/hyperlink" Target="https://www.instagram.com/bakeizy/" TargetMode="External"/><Relationship Id="rId38" Type="http://schemas.openxmlformats.org/officeDocument/2006/relationships/hyperlink" Target="https://www.instagram.com/pierrenkurunziza/" TargetMode="External"/><Relationship Id="rId59" Type="http://schemas.openxmlformats.org/officeDocument/2006/relationships/hyperlink" Target="https://instagram.com/IBK_2013" TargetMode="External"/><Relationship Id="rId103" Type="http://schemas.openxmlformats.org/officeDocument/2006/relationships/hyperlink" Target="https://instagram.com/jokowi/" TargetMode="External"/><Relationship Id="rId124" Type="http://schemas.openxmlformats.org/officeDocument/2006/relationships/hyperlink" Target="https://instagram.com/samoagovt/" TargetMode="External"/><Relationship Id="rId70" Type="http://schemas.openxmlformats.org/officeDocument/2006/relationships/hyperlink" Target="https://instagram.com/CostaPS2015" TargetMode="External"/><Relationship Id="rId91" Type="http://schemas.openxmlformats.org/officeDocument/2006/relationships/hyperlink" Target="https://instagram.com/GvtMonaco" TargetMode="External"/><Relationship Id="rId145" Type="http://schemas.openxmlformats.org/officeDocument/2006/relationships/hyperlink" Target="https://instagram.com/mjmartelly/" TargetMode="External"/><Relationship Id="rId166" Type="http://schemas.openxmlformats.org/officeDocument/2006/relationships/hyperlink" Target="https://instagram.com/swedenabroad/" TargetMode="External"/><Relationship Id="rId187" Type="http://schemas.openxmlformats.org/officeDocument/2006/relationships/hyperlink" Target="https://instagram.com/daliagrybauskaite/" TargetMode="External"/><Relationship Id="rId1" Type="http://schemas.openxmlformats.org/officeDocument/2006/relationships/hyperlink" Target="http://polska.pl/" TargetMode="External"/><Relationship Id="rId212" Type="http://schemas.openxmlformats.org/officeDocument/2006/relationships/hyperlink" Target="https://instagram.com/europeancommission/" TargetMode="External"/><Relationship Id="rId233" Type="http://schemas.openxmlformats.org/officeDocument/2006/relationships/hyperlink" Target="https://instagram.com/e.rahmon/" TargetMode="External"/><Relationship Id="rId254" Type="http://schemas.openxmlformats.org/officeDocument/2006/relationships/hyperlink" Target="https://instagram.com/mfa_kz/" TargetMode="External"/><Relationship Id="rId28" Type="http://schemas.openxmlformats.org/officeDocument/2006/relationships/hyperlink" Target="https://www.instagram.com/government_geo/" TargetMode="External"/><Relationship Id="rId49" Type="http://schemas.openxmlformats.org/officeDocument/2006/relationships/hyperlink" Target="https://instagram.com/MofaOman" TargetMode="External"/><Relationship Id="rId114" Type="http://schemas.openxmlformats.org/officeDocument/2006/relationships/hyperlink" Target="https://instagram.com/infopresidencia/" TargetMode="External"/><Relationship Id="rId275" Type="http://schemas.openxmlformats.org/officeDocument/2006/relationships/hyperlink" Target="https://instagram.com/azpresident/" TargetMode="External"/><Relationship Id="rId296" Type="http://schemas.openxmlformats.org/officeDocument/2006/relationships/hyperlink" Target="https://instagram.com/nawaz_sharif_/" TargetMode="External"/><Relationship Id="rId300" Type="http://schemas.openxmlformats.org/officeDocument/2006/relationships/hyperlink" Target="https://instagram.com/qaboos_bin_said_al.said/" TargetMode="External"/><Relationship Id="rId60" Type="http://schemas.openxmlformats.org/officeDocument/2006/relationships/hyperlink" Target="https://instagram.com/GouvGN" TargetMode="External"/><Relationship Id="rId81" Type="http://schemas.openxmlformats.org/officeDocument/2006/relationships/hyperlink" Target="https://instagram.com/primeminister.kz" TargetMode="External"/><Relationship Id="rId135" Type="http://schemas.openxmlformats.org/officeDocument/2006/relationships/hyperlink" Target="https://instagram.com/isabelsaintmalo/" TargetMode="External"/><Relationship Id="rId156" Type="http://schemas.openxmlformats.org/officeDocument/2006/relationships/hyperlink" Target="https://instagram.com/the_british_monarchy/" TargetMode="External"/><Relationship Id="rId177" Type="http://schemas.openxmlformats.org/officeDocument/2006/relationships/hyperlink" Target="https://instagram.com/klausiohannis/" TargetMode="External"/><Relationship Id="rId198" Type="http://schemas.openxmlformats.org/officeDocument/2006/relationships/hyperlink" Target="https://instagram.com/orbanviktor/" TargetMode="External"/><Relationship Id="rId202" Type="http://schemas.openxmlformats.org/officeDocument/2006/relationships/hyperlink" Target="https://instagram.com/bundeskanzlerin/" TargetMode="External"/><Relationship Id="rId223" Type="http://schemas.openxmlformats.org/officeDocument/2006/relationships/hyperlink" Target="https://instagram.com/wernerfaymann/" TargetMode="External"/><Relationship Id="rId244" Type="http://schemas.openxmlformats.org/officeDocument/2006/relationships/hyperlink" Target="https://instagram.com/pgmc.ps/" TargetMode="External"/><Relationship Id="rId18" Type="http://schemas.openxmlformats.org/officeDocument/2006/relationships/hyperlink" Target="https://www.instagram.com/thai_khu_fah/" TargetMode="External"/><Relationship Id="rId39" Type="http://schemas.openxmlformats.org/officeDocument/2006/relationships/hyperlink" Target="https://www.instagram.com/abdelaziz_bouteflika/" TargetMode="External"/><Relationship Id="rId265" Type="http://schemas.openxmlformats.org/officeDocument/2006/relationships/hyperlink" Target="https://instagram.com/khamenei_ir/" TargetMode="External"/><Relationship Id="rId286" Type="http://schemas.openxmlformats.org/officeDocument/2006/relationships/hyperlink" Target="https://instagram.com/alphaconde2015/" TargetMode="External"/><Relationship Id="rId50" Type="http://schemas.openxmlformats.org/officeDocument/2006/relationships/hyperlink" Target="https://instagram.com/MIREXRD" TargetMode="External"/><Relationship Id="rId104" Type="http://schemas.openxmlformats.org/officeDocument/2006/relationships/hyperlink" Target="https://instagram.com/shinzo.abe" TargetMode="External"/><Relationship Id="rId125" Type="http://schemas.openxmlformats.org/officeDocument/2006/relationships/hyperlink" Target="https://instagram.com/johnkeypm/" TargetMode="External"/><Relationship Id="rId146" Type="http://schemas.openxmlformats.org/officeDocument/2006/relationships/hyperlink" Target="https://instagram.com/gobiernodeguatemala/" TargetMode="External"/><Relationship Id="rId167" Type="http://schemas.openxmlformats.org/officeDocument/2006/relationships/hyperlink" Target="https://instagram.com/teamwallstrom/" TargetMode="External"/><Relationship Id="rId188" Type="http://schemas.openxmlformats.org/officeDocument/2006/relationships/hyperlink" Target="https://instagram.com/valsts_prezidents/" TargetMode="External"/><Relationship Id="rId71" Type="http://schemas.openxmlformats.org/officeDocument/2006/relationships/hyperlink" Target="https://instagram.com/Brivibas36" TargetMode="External"/><Relationship Id="rId92" Type="http://schemas.openxmlformats.org/officeDocument/2006/relationships/hyperlink" Target="https://instagram.com/gunnarbragi" TargetMode="External"/><Relationship Id="rId213" Type="http://schemas.openxmlformats.org/officeDocument/2006/relationships/hyperlink" Target="https://instagram.com/eucouncil/" TargetMode="External"/><Relationship Id="rId234" Type="http://schemas.openxmlformats.org/officeDocument/2006/relationships/hyperlink" Target="https://instagram.com/syrianpresidency/" TargetMode="External"/><Relationship Id="rId2" Type="http://schemas.openxmlformats.org/officeDocument/2006/relationships/hyperlink" Target="https://instagram.com/uae_gov/" TargetMode="External"/><Relationship Id="rId29" Type="http://schemas.openxmlformats.org/officeDocument/2006/relationships/hyperlink" Target="https://www.instagram.com/his_majesty_king_of_bhutan/" TargetMode="External"/><Relationship Id="rId255" Type="http://schemas.openxmlformats.org/officeDocument/2006/relationships/hyperlink" Target="https://instagram.com/akordapress/" TargetMode="External"/><Relationship Id="rId276" Type="http://schemas.openxmlformats.org/officeDocument/2006/relationships/hyperlink" Target="https://instagram.com/ashrafghaniahmadzai/" TargetMode="External"/><Relationship Id="rId297" Type="http://schemas.openxmlformats.org/officeDocument/2006/relationships/hyperlink" Target="https://instagram.com/nazarbayev_nursult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8"/>
  <sheetViews>
    <sheetView workbookViewId="0">
      <selection activeCell="C194" sqref="C2:C194"/>
    </sheetView>
  </sheetViews>
  <sheetFormatPr defaultColWidth="17.26953125" defaultRowHeight="14.5" x14ac:dyDescent="0.35"/>
  <sheetData>
    <row r="1" spans="1:103" ht="18.5" customHeight="1" thickBot="1" x14ac:dyDescent="0.4">
      <c r="A1" s="35" t="s">
        <v>1421</v>
      </c>
      <c r="B1" s="36" t="s">
        <v>1422</v>
      </c>
      <c r="C1" s="36" t="s">
        <v>1423</v>
      </c>
      <c r="D1" s="36" t="s">
        <v>1424</v>
      </c>
      <c r="E1" s="36" t="s">
        <v>1425</v>
      </c>
      <c r="F1" s="36" t="s">
        <v>1426</v>
      </c>
      <c r="G1" s="36" t="s">
        <v>1427</v>
      </c>
      <c r="H1" s="36" t="s">
        <v>1428</v>
      </c>
      <c r="I1" s="36" t="s">
        <v>1429</v>
      </c>
      <c r="J1" s="36" t="s">
        <v>1430</v>
      </c>
      <c r="K1" s="36" t="s">
        <v>1431</v>
      </c>
      <c r="L1" s="36" t="s">
        <v>1432</v>
      </c>
      <c r="M1" s="36" t="s">
        <v>1433</v>
      </c>
      <c r="N1" s="36" t="s">
        <v>1434</v>
      </c>
      <c r="O1" s="36" t="s">
        <v>1435</v>
      </c>
      <c r="P1" s="37" t="s">
        <v>1436</v>
      </c>
    </row>
    <row r="2" spans="1:103" ht="18.5" customHeight="1" x14ac:dyDescent="0.35">
      <c r="A2" s="38" t="s">
        <v>3</v>
      </c>
      <c r="B2" s="34" t="s">
        <v>2</v>
      </c>
      <c r="C2" s="34" t="s">
        <v>3</v>
      </c>
      <c r="D2" s="34"/>
      <c r="E2" s="39" t="s">
        <v>408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40"/>
      <c r="CP2" s="41"/>
      <c r="CQ2" s="41"/>
      <c r="CR2" s="41"/>
      <c r="CS2" s="41"/>
      <c r="CT2" s="41"/>
      <c r="CU2" s="41"/>
      <c r="CV2" s="41"/>
      <c r="CW2" s="41"/>
      <c r="CX2" s="41"/>
      <c r="CY2" s="41"/>
    </row>
    <row r="3" spans="1:103" ht="18.5" customHeight="1" x14ac:dyDescent="0.35">
      <c r="A3" s="42" t="s">
        <v>389</v>
      </c>
      <c r="B3" s="28" t="s">
        <v>2</v>
      </c>
      <c r="C3" s="28" t="s">
        <v>389</v>
      </c>
      <c r="D3" s="28"/>
      <c r="E3" s="4" t="s">
        <v>1303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43"/>
      <c r="CP3" s="41"/>
      <c r="CQ3" s="41"/>
      <c r="CR3" s="41"/>
      <c r="CS3" s="41"/>
      <c r="CT3" s="41"/>
      <c r="CU3" s="41"/>
      <c r="CV3" s="41"/>
      <c r="CW3" s="41"/>
      <c r="CX3" s="41"/>
      <c r="CY3" s="41"/>
    </row>
    <row r="4" spans="1:103" ht="18.5" customHeight="1" x14ac:dyDescent="0.35">
      <c r="A4" s="42" t="s">
        <v>226</v>
      </c>
      <c r="B4" s="28" t="s">
        <v>2</v>
      </c>
      <c r="C4" s="28" t="s">
        <v>226</v>
      </c>
      <c r="D4" s="28"/>
      <c r="E4" s="28"/>
      <c r="F4" s="28"/>
      <c r="G4" s="9" t="s">
        <v>1437</v>
      </c>
      <c r="H4" s="28"/>
      <c r="I4" s="28"/>
      <c r="J4" s="28"/>
      <c r="K4" s="28"/>
      <c r="L4" s="28"/>
      <c r="M4" s="28"/>
      <c r="N4" s="28"/>
      <c r="O4" s="28"/>
      <c r="P4" s="43"/>
      <c r="CP4" s="41"/>
      <c r="CQ4" s="41"/>
      <c r="CR4" s="41"/>
      <c r="CS4" s="41"/>
      <c r="CT4" s="41"/>
      <c r="CU4" s="41"/>
      <c r="CV4" s="41"/>
      <c r="CW4" s="41"/>
      <c r="CX4" s="41"/>
      <c r="CY4" s="41"/>
    </row>
    <row r="5" spans="1:103" ht="18.5" customHeight="1" x14ac:dyDescent="0.35">
      <c r="A5" s="42" t="s">
        <v>393</v>
      </c>
      <c r="B5" s="28" t="s">
        <v>2</v>
      </c>
      <c r="C5" s="28" t="s">
        <v>393</v>
      </c>
      <c r="D5" s="28"/>
      <c r="E5" s="4" t="s">
        <v>1380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43"/>
      <c r="CP5" s="41"/>
      <c r="CQ5" s="41"/>
      <c r="CR5" s="41"/>
      <c r="CS5" s="41"/>
      <c r="CT5" s="41"/>
      <c r="CU5" s="41"/>
      <c r="CV5" s="41"/>
      <c r="CW5" s="41"/>
      <c r="CX5" s="41"/>
      <c r="CY5" s="41"/>
    </row>
    <row r="6" spans="1:103" ht="18.5" customHeight="1" x14ac:dyDescent="0.35">
      <c r="A6" s="42" t="s">
        <v>288</v>
      </c>
      <c r="B6" s="28" t="s">
        <v>2</v>
      </c>
      <c r="C6" s="28" t="s">
        <v>288</v>
      </c>
      <c r="D6" s="28"/>
      <c r="E6" s="4" t="s">
        <v>1358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43"/>
      <c r="CP6" s="41"/>
      <c r="CQ6" s="41"/>
      <c r="CR6" s="41"/>
      <c r="CS6" s="41"/>
      <c r="CT6" s="41"/>
      <c r="CU6" s="41"/>
      <c r="CV6" s="41"/>
      <c r="CW6" s="41"/>
      <c r="CX6" s="41"/>
      <c r="CY6" s="41"/>
    </row>
    <row r="7" spans="1:103" ht="18.5" customHeight="1" x14ac:dyDescent="0.35">
      <c r="A7" s="42" t="s">
        <v>1438</v>
      </c>
      <c r="B7" s="28" t="s">
        <v>2</v>
      </c>
      <c r="C7" s="28" t="s">
        <v>1438</v>
      </c>
      <c r="D7" s="28"/>
      <c r="E7" s="28"/>
      <c r="F7" s="28"/>
      <c r="G7" s="28"/>
      <c r="H7" s="4" t="s">
        <v>1250</v>
      </c>
      <c r="I7" s="28"/>
      <c r="J7" s="28"/>
      <c r="K7" s="28"/>
      <c r="L7" s="28"/>
      <c r="M7" s="28"/>
      <c r="N7" s="28"/>
      <c r="O7" s="28"/>
      <c r="P7" s="43"/>
      <c r="CP7" s="41"/>
      <c r="CQ7" s="41"/>
      <c r="CR7" s="41"/>
      <c r="CS7" s="41"/>
      <c r="CT7" s="41"/>
      <c r="CU7" s="41"/>
      <c r="CV7" s="41"/>
      <c r="CW7" s="41"/>
      <c r="CX7" s="41"/>
      <c r="CY7" s="41"/>
    </row>
    <row r="8" spans="1:103" ht="18.5" customHeight="1" x14ac:dyDescent="0.35">
      <c r="A8" s="42" t="s">
        <v>388</v>
      </c>
      <c r="B8" s="28" t="s">
        <v>2</v>
      </c>
      <c r="C8" s="28" t="s">
        <v>388</v>
      </c>
      <c r="D8" s="28"/>
      <c r="E8" s="4" t="s">
        <v>1300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43"/>
      <c r="CP8" s="41"/>
      <c r="CQ8" s="41"/>
      <c r="CR8" s="41"/>
      <c r="CS8" s="41"/>
      <c r="CT8" s="41"/>
      <c r="CU8" s="41"/>
      <c r="CV8" s="41"/>
      <c r="CW8" s="41"/>
      <c r="CX8" s="41"/>
      <c r="CY8" s="41"/>
    </row>
    <row r="9" spans="1:103" ht="18.5" customHeight="1" x14ac:dyDescent="0.35">
      <c r="A9" s="42" t="s">
        <v>32</v>
      </c>
      <c r="B9" s="28" t="s">
        <v>2</v>
      </c>
      <c r="C9" s="28" t="s">
        <v>32</v>
      </c>
      <c r="D9" s="28"/>
      <c r="E9" s="6" t="str">
        <f>HYPERLINK("alsisiofficial","alsisiofficial")</f>
        <v>alsisiofficial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43"/>
      <c r="CP9" s="41"/>
      <c r="CQ9" s="41"/>
      <c r="CR9" s="41"/>
      <c r="CS9" s="41"/>
      <c r="CT9" s="41"/>
      <c r="CU9" s="41"/>
      <c r="CV9" s="41"/>
      <c r="CW9" s="41"/>
      <c r="CX9" s="41"/>
      <c r="CY9" s="41"/>
    </row>
    <row r="10" spans="1:103" ht="18.5" customHeight="1" x14ac:dyDescent="0.35">
      <c r="A10" s="42" t="s">
        <v>382</v>
      </c>
      <c r="B10" s="28" t="s">
        <v>2</v>
      </c>
      <c r="C10" s="28" t="s">
        <v>382</v>
      </c>
      <c r="D10" s="28"/>
      <c r="E10" s="4" t="s">
        <v>1226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3"/>
      <c r="CP10" s="41"/>
      <c r="CQ10" s="41"/>
      <c r="CR10" s="41"/>
      <c r="CS10" s="41"/>
      <c r="CT10" s="41"/>
      <c r="CU10" s="41"/>
      <c r="CV10" s="41"/>
      <c r="CW10" s="41"/>
      <c r="CX10" s="41"/>
      <c r="CY10" s="41"/>
    </row>
    <row r="11" spans="1:103" ht="18.5" customHeight="1" x14ac:dyDescent="0.35">
      <c r="A11" s="42" t="s">
        <v>203</v>
      </c>
      <c r="B11" s="28" t="s">
        <v>2</v>
      </c>
      <c r="C11" s="28" t="s">
        <v>203</v>
      </c>
      <c r="D11" s="28"/>
      <c r="E11" s="28" t="s">
        <v>755</v>
      </c>
      <c r="F11" s="28"/>
      <c r="G11" s="28"/>
      <c r="H11" s="28"/>
      <c r="I11" s="28"/>
      <c r="J11" s="28"/>
      <c r="K11" s="28"/>
      <c r="L11" s="28" t="s">
        <v>1439</v>
      </c>
      <c r="M11" s="28"/>
      <c r="N11" s="28"/>
      <c r="O11" s="28"/>
      <c r="P11" s="43"/>
      <c r="CP11" s="41"/>
      <c r="CQ11" s="41"/>
      <c r="CR11" s="41"/>
      <c r="CS11" s="41"/>
      <c r="CT11" s="41"/>
      <c r="CU11" s="41"/>
      <c r="CV11" s="41"/>
      <c r="CW11" s="41"/>
      <c r="CX11" s="41"/>
      <c r="CY11" s="41"/>
    </row>
    <row r="12" spans="1:103" ht="18.5" customHeight="1" x14ac:dyDescent="0.35">
      <c r="A12" s="42" t="s">
        <v>165</v>
      </c>
      <c r="B12" s="28" t="s">
        <v>2</v>
      </c>
      <c r="C12" s="28" t="s">
        <v>165</v>
      </c>
      <c r="D12" s="28"/>
      <c r="E12" s="4" t="s">
        <v>1239</v>
      </c>
      <c r="F12" s="9" t="s">
        <v>1440</v>
      </c>
      <c r="G12" s="28"/>
      <c r="H12" s="9" t="s">
        <v>1441</v>
      </c>
      <c r="I12" s="28"/>
      <c r="J12" s="28"/>
      <c r="K12" s="28"/>
      <c r="L12" s="28"/>
      <c r="M12" s="28"/>
      <c r="N12" s="28"/>
      <c r="O12" s="28"/>
      <c r="P12" s="43"/>
      <c r="CP12" s="41"/>
      <c r="CQ12" s="41"/>
      <c r="CR12" s="41"/>
      <c r="CS12" s="41"/>
      <c r="CT12" s="41"/>
      <c r="CU12" s="41"/>
      <c r="CV12" s="41"/>
      <c r="CW12" s="41"/>
      <c r="CX12" s="41"/>
      <c r="CY12" s="41"/>
    </row>
    <row r="13" spans="1:103" ht="18.5" customHeight="1" x14ac:dyDescent="0.35">
      <c r="A13" s="42" t="s">
        <v>14</v>
      </c>
      <c r="B13" s="28" t="s">
        <v>2</v>
      </c>
      <c r="C13" s="28" t="s">
        <v>14</v>
      </c>
      <c r="D13" s="28"/>
      <c r="E13" s="9" t="s">
        <v>1442</v>
      </c>
      <c r="F13" s="28"/>
      <c r="G13" s="28"/>
      <c r="H13" s="6" t="s">
        <v>1359</v>
      </c>
      <c r="I13" s="28"/>
      <c r="J13" s="28"/>
      <c r="K13" s="28"/>
      <c r="L13" s="28"/>
      <c r="M13" s="28"/>
      <c r="N13" s="28"/>
      <c r="O13" s="28"/>
      <c r="P13" s="43"/>
      <c r="CP13" s="41"/>
      <c r="CQ13" s="41"/>
      <c r="CR13" s="41"/>
      <c r="CS13" s="41"/>
      <c r="CT13" s="41"/>
      <c r="CU13" s="41"/>
      <c r="CV13" s="41"/>
      <c r="CW13" s="41"/>
      <c r="CX13" s="41"/>
      <c r="CY13" s="41"/>
    </row>
    <row r="14" spans="1:103" ht="18.5" customHeight="1" x14ac:dyDescent="0.35">
      <c r="A14" s="42" t="s">
        <v>149</v>
      </c>
      <c r="B14" s="28" t="s">
        <v>2</v>
      </c>
      <c r="C14" s="28" t="s">
        <v>149</v>
      </c>
      <c r="D14" s="28"/>
      <c r="E14" s="30" t="s">
        <v>1180</v>
      </c>
      <c r="F14" s="6" t="str">
        <f>HYPERLINK("statehouseke","statehouseke")</f>
        <v>statehouseke</v>
      </c>
      <c r="G14" s="28"/>
      <c r="H14" s="28"/>
      <c r="I14" s="28"/>
      <c r="J14" s="9" t="s">
        <v>1443</v>
      </c>
      <c r="K14" s="28"/>
      <c r="L14" s="4" t="s">
        <v>1405</v>
      </c>
      <c r="M14" s="28"/>
      <c r="N14" s="28"/>
      <c r="O14" s="28"/>
      <c r="P14" s="43"/>
      <c r="CP14" s="41"/>
      <c r="CQ14" s="41"/>
      <c r="CR14" s="41"/>
      <c r="CS14" s="41"/>
      <c r="CT14" s="41"/>
      <c r="CU14" s="41"/>
      <c r="CV14" s="41"/>
      <c r="CW14" s="41"/>
      <c r="CX14" s="41"/>
      <c r="CY14" s="41"/>
    </row>
    <row r="15" spans="1:103" ht="18.5" customHeight="1" x14ac:dyDescent="0.35">
      <c r="A15" s="42" t="s">
        <v>40</v>
      </c>
      <c r="B15" s="28" t="s">
        <v>2</v>
      </c>
      <c r="C15" s="28" t="s">
        <v>40</v>
      </c>
      <c r="D15" s="28"/>
      <c r="E15" s="9" t="s">
        <v>1444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3"/>
      <c r="CP15" s="41"/>
      <c r="CQ15" s="41"/>
      <c r="CR15" s="41"/>
      <c r="CS15" s="41"/>
      <c r="CT15" s="41"/>
      <c r="CU15" s="41"/>
      <c r="CV15" s="41"/>
      <c r="CW15" s="41"/>
      <c r="CX15" s="41"/>
      <c r="CY15" s="41"/>
    </row>
    <row r="16" spans="1:103" ht="18.5" customHeight="1" x14ac:dyDescent="0.35">
      <c r="A16" s="42" t="s">
        <v>189</v>
      </c>
      <c r="B16" s="28" t="s">
        <v>2</v>
      </c>
      <c r="C16" s="28" t="s">
        <v>189</v>
      </c>
      <c r="D16" s="28"/>
      <c r="E16" s="9" t="s">
        <v>1445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3"/>
      <c r="CP16" s="41"/>
      <c r="CQ16" s="41"/>
      <c r="CR16" s="41"/>
      <c r="CS16" s="41"/>
      <c r="CT16" s="41"/>
      <c r="CU16" s="41"/>
      <c r="CV16" s="41"/>
      <c r="CW16" s="41"/>
      <c r="CX16" s="41"/>
      <c r="CY16" s="41"/>
    </row>
    <row r="17" spans="1:103" ht="18.5" customHeight="1" x14ac:dyDescent="0.35">
      <c r="A17" s="42" t="s">
        <v>391</v>
      </c>
      <c r="B17" s="28" t="s">
        <v>2</v>
      </c>
      <c r="C17" s="28" t="s">
        <v>391</v>
      </c>
      <c r="D17" s="28"/>
      <c r="E17" s="4" t="s">
        <v>1367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3"/>
      <c r="CP17" s="41"/>
      <c r="CQ17" s="41"/>
      <c r="CR17" s="41"/>
      <c r="CS17" s="41"/>
      <c r="CT17" s="41"/>
      <c r="CU17" s="41"/>
      <c r="CV17" s="41"/>
      <c r="CW17" s="41"/>
      <c r="CX17" s="41"/>
      <c r="CY17" s="41"/>
    </row>
    <row r="18" spans="1:103" ht="18.5" customHeight="1" x14ac:dyDescent="0.35">
      <c r="A18" s="42" t="s">
        <v>6</v>
      </c>
      <c r="B18" s="28" t="s">
        <v>2</v>
      </c>
      <c r="C18" s="28" t="s">
        <v>1446</v>
      </c>
      <c r="D18" s="28"/>
      <c r="E18" s="28"/>
      <c r="F18" s="28"/>
      <c r="G18" s="4" t="s">
        <v>410</v>
      </c>
      <c r="H18" s="28"/>
      <c r="I18" s="28"/>
      <c r="J18" s="28"/>
      <c r="K18" s="28"/>
      <c r="L18" s="28"/>
      <c r="M18" s="28"/>
      <c r="N18" s="28"/>
      <c r="O18" s="28"/>
      <c r="P18" s="43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8.5" customHeight="1" x14ac:dyDescent="0.35">
      <c r="A19" s="42" t="s">
        <v>146</v>
      </c>
      <c r="B19" s="28" t="s">
        <v>2</v>
      </c>
      <c r="C19" s="28" t="s">
        <v>146</v>
      </c>
      <c r="D19" s="28"/>
      <c r="E19" s="9" t="s">
        <v>1447</v>
      </c>
      <c r="F19" s="28"/>
      <c r="G19" s="28"/>
      <c r="H19" s="4" t="s">
        <v>659</v>
      </c>
      <c r="I19" s="28"/>
      <c r="J19" s="28"/>
      <c r="K19" s="28"/>
      <c r="L19" s="28"/>
      <c r="M19" s="28"/>
      <c r="N19" s="28"/>
      <c r="O19" s="28"/>
      <c r="P19" s="43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8.5" customHeight="1" x14ac:dyDescent="0.35">
      <c r="A20" s="42" t="s">
        <v>269</v>
      </c>
      <c r="B20" s="28" t="s">
        <v>2</v>
      </c>
      <c r="C20" s="28" t="s">
        <v>269</v>
      </c>
      <c r="D20" s="28"/>
      <c r="E20" s="6" t="s">
        <v>1159</v>
      </c>
      <c r="F20" s="9" t="s">
        <v>1448</v>
      </c>
      <c r="G20" s="28"/>
      <c r="H20" s="28"/>
      <c r="I20" s="28"/>
      <c r="J20" s="28"/>
      <c r="K20" s="28"/>
      <c r="L20" s="4" t="s">
        <v>1157</v>
      </c>
      <c r="M20" s="28"/>
      <c r="N20" s="28"/>
      <c r="O20" s="28"/>
      <c r="P20" s="43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8.5" customHeight="1" x14ac:dyDescent="0.35">
      <c r="A21" s="42" t="s">
        <v>283</v>
      </c>
      <c r="B21" s="28" t="s">
        <v>2</v>
      </c>
      <c r="C21" s="28" t="s">
        <v>283</v>
      </c>
      <c r="D21" s="28"/>
      <c r="E21" s="6" t="s">
        <v>965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3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8.5" customHeight="1" x14ac:dyDescent="0.35">
      <c r="A22" s="42" t="s">
        <v>239</v>
      </c>
      <c r="B22" s="28" t="s">
        <v>2</v>
      </c>
      <c r="C22" s="28" t="s">
        <v>239</v>
      </c>
      <c r="D22" s="28"/>
      <c r="E22" s="9" t="s">
        <v>838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43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8.5" customHeight="1" x14ac:dyDescent="0.35">
      <c r="A23" s="42" t="s">
        <v>1449</v>
      </c>
      <c r="B23" s="28" t="s">
        <v>2</v>
      </c>
      <c r="C23" s="28" t="s">
        <v>1449</v>
      </c>
      <c r="D23" s="28"/>
      <c r="E23" s="28"/>
      <c r="F23" s="9" t="s">
        <v>1450</v>
      </c>
      <c r="G23" s="28"/>
      <c r="H23" s="28"/>
      <c r="I23" s="28"/>
      <c r="J23" s="28"/>
      <c r="K23" s="28"/>
      <c r="L23" s="28"/>
      <c r="M23" s="28"/>
      <c r="N23" s="28"/>
      <c r="O23" s="28"/>
      <c r="P23" s="43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8.5" customHeight="1" x14ac:dyDescent="0.35">
      <c r="A24" s="42" t="s">
        <v>332</v>
      </c>
      <c r="B24" s="28" t="s">
        <v>2</v>
      </c>
      <c r="C24" s="28" t="s">
        <v>332</v>
      </c>
      <c r="D24" s="28"/>
      <c r="E24" s="28"/>
      <c r="F24" s="9" t="s">
        <v>1450</v>
      </c>
      <c r="G24" s="28"/>
      <c r="H24" s="28"/>
      <c r="I24" s="28"/>
      <c r="J24" s="28"/>
      <c r="K24" s="28"/>
      <c r="L24" s="28"/>
      <c r="M24" s="28"/>
      <c r="N24" s="28"/>
      <c r="O24" s="28"/>
      <c r="P24" s="43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8.5" customHeight="1" x14ac:dyDescent="0.35">
      <c r="A25" s="42" t="s">
        <v>356</v>
      </c>
      <c r="B25" s="28" t="s">
        <v>2</v>
      </c>
      <c r="C25" s="28" t="s">
        <v>356</v>
      </c>
      <c r="D25" s="28"/>
      <c r="E25" s="44"/>
      <c r="F25" s="4" t="s">
        <v>1204</v>
      </c>
      <c r="G25" s="28"/>
      <c r="H25" s="28"/>
      <c r="I25" s="28"/>
      <c r="J25" s="28"/>
      <c r="K25" s="28"/>
      <c r="L25" s="28"/>
      <c r="M25" s="28"/>
      <c r="N25" s="28"/>
      <c r="O25" s="28"/>
      <c r="P25" s="43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8.5" customHeight="1" x14ac:dyDescent="0.35">
      <c r="A26" s="42" t="s">
        <v>113</v>
      </c>
      <c r="B26" s="28" t="s">
        <v>2</v>
      </c>
      <c r="C26" s="28" t="s">
        <v>113</v>
      </c>
      <c r="D26" s="28"/>
      <c r="E26" s="28"/>
      <c r="F26" s="28"/>
      <c r="G26" s="28"/>
      <c r="H26" s="9" t="s">
        <v>1451</v>
      </c>
      <c r="I26" s="28"/>
      <c r="J26" s="9" t="s">
        <v>1452</v>
      </c>
      <c r="K26" s="28"/>
      <c r="L26" s="28"/>
      <c r="M26" s="28"/>
      <c r="N26" s="28"/>
      <c r="O26" s="28"/>
      <c r="P26" s="43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103" ht="18.5" customHeight="1" x14ac:dyDescent="0.35">
      <c r="A27" s="42" t="s">
        <v>74</v>
      </c>
      <c r="B27" s="28" t="s">
        <v>2</v>
      </c>
      <c r="C27" s="28" t="s">
        <v>74</v>
      </c>
      <c r="D27" s="28"/>
      <c r="E27" s="6" t="s">
        <v>747</v>
      </c>
      <c r="F27" s="28"/>
      <c r="G27" s="28"/>
      <c r="H27" s="28"/>
      <c r="I27" s="7" t="s">
        <v>506</v>
      </c>
      <c r="J27" s="28"/>
      <c r="K27" s="28"/>
      <c r="L27" s="28"/>
      <c r="M27" s="28"/>
      <c r="N27" s="28"/>
      <c r="O27" s="28"/>
      <c r="P27" s="43"/>
      <c r="CP27" s="41"/>
      <c r="CQ27" s="41"/>
      <c r="CR27" s="41"/>
      <c r="CS27" s="41"/>
      <c r="CT27" s="41"/>
      <c r="CU27" s="41"/>
      <c r="CV27" s="41"/>
      <c r="CW27" s="41"/>
      <c r="CX27" s="41"/>
      <c r="CY27" s="41"/>
    </row>
    <row r="28" spans="1:103" ht="18.5" customHeight="1" x14ac:dyDescent="0.35">
      <c r="A28" s="42" t="s">
        <v>316</v>
      </c>
      <c r="B28" s="28" t="s">
        <v>2</v>
      </c>
      <c r="C28" s="28" t="s">
        <v>316</v>
      </c>
      <c r="D28" s="28"/>
      <c r="E28" s="28"/>
      <c r="F28" s="28"/>
      <c r="G28" s="28"/>
      <c r="H28" s="9" t="s">
        <v>1068</v>
      </c>
      <c r="I28" s="28"/>
      <c r="J28" s="28"/>
      <c r="K28" s="28"/>
      <c r="L28" s="28"/>
      <c r="M28" s="28"/>
      <c r="N28" s="28"/>
      <c r="O28" s="28"/>
      <c r="P28" s="43"/>
      <c r="CP28" s="41"/>
      <c r="CQ28" s="41"/>
      <c r="CR28" s="41"/>
      <c r="CS28" s="41"/>
      <c r="CT28" s="41"/>
      <c r="CU28" s="41"/>
      <c r="CV28" s="41"/>
      <c r="CW28" s="41"/>
      <c r="CX28" s="41"/>
      <c r="CY28" s="41"/>
    </row>
    <row r="29" spans="1:103" ht="18.5" customHeight="1" x14ac:dyDescent="0.35">
      <c r="A29" s="42" t="s">
        <v>71</v>
      </c>
      <c r="B29" s="28" t="s">
        <v>2</v>
      </c>
      <c r="C29" s="28" t="s">
        <v>71</v>
      </c>
      <c r="D29" s="28"/>
      <c r="E29" s="9" t="s">
        <v>1453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3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1:103" ht="18.5" customHeight="1" x14ac:dyDescent="0.35">
      <c r="A30" s="42" t="s">
        <v>362</v>
      </c>
      <c r="B30" s="28" t="s">
        <v>2</v>
      </c>
      <c r="C30" s="28" t="s">
        <v>362</v>
      </c>
      <c r="D30" s="28"/>
      <c r="E30" s="4" t="s">
        <v>1416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3"/>
      <c r="CP30" s="41"/>
      <c r="CQ30" s="41"/>
      <c r="CR30" s="41"/>
      <c r="CS30" s="41"/>
      <c r="CT30" s="41"/>
      <c r="CU30" s="41"/>
      <c r="CV30" s="41"/>
      <c r="CW30" s="41"/>
      <c r="CX30" s="41"/>
      <c r="CY30" s="41"/>
    </row>
    <row r="31" spans="1:103" ht="18.5" customHeight="1" thickBot="1" x14ac:dyDescent="0.4">
      <c r="A31" s="45" t="s">
        <v>307</v>
      </c>
      <c r="B31" s="46" t="s">
        <v>2</v>
      </c>
      <c r="C31" s="46" t="s">
        <v>307</v>
      </c>
      <c r="D31" s="46"/>
      <c r="E31" s="47" t="s">
        <v>1048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8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  <row r="32" spans="1:103" ht="18.5" customHeight="1" x14ac:dyDescent="0.35">
      <c r="A32" s="38" t="s">
        <v>1454</v>
      </c>
      <c r="B32" s="34" t="s">
        <v>2</v>
      </c>
      <c r="C32" s="34"/>
      <c r="D32" s="34" t="s">
        <v>1454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/>
      <c r="CP32" s="41"/>
      <c r="CQ32" s="41"/>
      <c r="CR32" s="41"/>
      <c r="CS32" s="41"/>
      <c r="CT32" s="41"/>
      <c r="CU32" s="41"/>
      <c r="CV32" s="41"/>
      <c r="CW32" s="41"/>
      <c r="CX32" s="41"/>
      <c r="CY32" s="41"/>
    </row>
    <row r="33" spans="1:103" ht="18.5" customHeight="1" x14ac:dyDescent="0.35">
      <c r="A33" s="42" t="s">
        <v>1455</v>
      </c>
      <c r="B33" s="28" t="s">
        <v>2</v>
      </c>
      <c r="C33" s="28"/>
      <c r="D33" s="28" t="s">
        <v>1455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3"/>
      <c r="CP33" s="41"/>
      <c r="CQ33" s="41"/>
      <c r="CR33" s="41"/>
      <c r="CS33" s="41"/>
      <c r="CT33" s="41"/>
      <c r="CU33" s="41"/>
      <c r="CV33" s="41"/>
      <c r="CW33" s="41"/>
      <c r="CX33" s="41"/>
      <c r="CY33" s="41"/>
    </row>
    <row r="34" spans="1:103" ht="18.5" customHeight="1" x14ac:dyDescent="0.35">
      <c r="A34" s="42" t="s">
        <v>1456</v>
      </c>
      <c r="B34" s="28" t="s">
        <v>2</v>
      </c>
      <c r="C34" s="28"/>
      <c r="D34" s="28" t="s">
        <v>1456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3"/>
      <c r="CP34" s="41"/>
      <c r="CQ34" s="41"/>
      <c r="CR34" s="41"/>
      <c r="CS34" s="41"/>
      <c r="CT34" s="41"/>
      <c r="CU34" s="41"/>
      <c r="CV34" s="41"/>
      <c r="CW34" s="41"/>
      <c r="CX34" s="41"/>
      <c r="CY34" s="41"/>
    </row>
    <row r="35" spans="1:103" ht="18.5" customHeight="1" x14ac:dyDescent="0.35">
      <c r="A35" s="42" t="s">
        <v>1457</v>
      </c>
      <c r="B35" s="28" t="s">
        <v>2</v>
      </c>
      <c r="C35" s="28"/>
      <c r="D35" s="28" t="s">
        <v>1457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43"/>
      <c r="CP35" s="41"/>
      <c r="CQ35" s="41"/>
      <c r="CR35" s="41"/>
      <c r="CS35" s="41"/>
      <c r="CT35" s="41"/>
      <c r="CU35" s="41"/>
      <c r="CV35" s="41"/>
      <c r="CW35" s="41"/>
      <c r="CX35" s="41"/>
      <c r="CY35" s="41"/>
    </row>
    <row r="36" spans="1:103" ht="18.5" customHeight="1" x14ac:dyDescent="0.35">
      <c r="A36" s="42" t="s">
        <v>1458</v>
      </c>
      <c r="B36" s="28" t="s">
        <v>2</v>
      </c>
      <c r="C36" s="28"/>
      <c r="D36" s="28" t="s">
        <v>1458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3"/>
      <c r="CP36" s="41"/>
      <c r="CQ36" s="41"/>
      <c r="CR36" s="41"/>
      <c r="CS36" s="41"/>
      <c r="CT36" s="41"/>
      <c r="CU36" s="41"/>
      <c r="CV36" s="41"/>
      <c r="CW36" s="41"/>
      <c r="CX36" s="41"/>
      <c r="CY36" s="41"/>
    </row>
    <row r="37" spans="1:103" ht="18.5" customHeight="1" x14ac:dyDescent="0.35">
      <c r="A37" s="42" t="s">
        <v>1459</v>
      </c>
      <c r="B37" s="28" t="s">
        <v>2</v>
      </c>
      <c r="C37" s="28"/>
      <c r="D37" s="28" t="s">
        <v>1459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3"/>
      <c r="CP37" s="41"/>
      <c r="CQ37" s="41"/>
      <c r="CR37" s="41"/>
      <c r="CS37" s="41"/>
      <c r="CT37" s="41"/>
      <c r="CU37" s="41"/>
      <c r="CV37" s="41"/>
      <c r="CW37" s="41"/>
      <c r="CX37" s="41"/>
      <c r="CY37" s="41"/>
    </row>
    <row r="38" spans="1:103" ht="18.5" customHeight="1" x14ac:dyDescent="0.35">
      <c r="A38" s="42" t="s">
        <v>1460</v>
      </c>
      <c r="B38" s="28" t="s">
        <v>2</v>
      </c>
      <c r="C38" s="28"/>
      <c r="D38" s="28" t="s">
        <v>1460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3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1:103" ht="18.5" customHeight="1" x14ac:dyDescent="0.35">
      <c r="A39" s="42" t="s">
        <v>1461</v>
      </c>
      <c r="B39" s="28" t="s">
        <v>2</v>
      </c>
      <c r="C39" s="28"/>
      <c r="D39" s="28" t="s">
        <v>1461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3"/>
      <c r="CP39" s="41"/>
      <c r="CQ39" s="41"/>
      <c r="CR39" s="41"/>
      <c r="CS39" s="41"/>
      <c r="CT39" s="41"/>
      <c r="CU39" s="41"/>
      <c r="CV39" s="41"/>
      <c r="CW39" s="41"/>
      <c r="CX39" s="41"/>
      <c r="CY39" s="41"/>
    </row>
    <row r="40" spans="1:103" ht="18.5" customHeight="1" x14ac:dyDescent="0.35">
      <c r="A40" s="42" t="s">
        <v>1462</v>
      </c>
      <c r="B40" s="28" t="s">
        <v>2</v>
      </c>
      <c r="C40" s="28"/>
      <c r="D40" s="28" t="s">
        <v>1462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3"/>
      <c r="CP40" s="41"/>
      <c r="CQ40" s="41"/>
      <c r="CR40" s="41"/>
      <c r="CS40" s="41"/>
      <c r="CT40" s="41"/>
      <c r="CU40" s="41"/>
      <c r="CV40" s="41"/>
      <c r="CW40" s="41"/>
      <c r="CX40" s="41"/>
      <c r="CY40" s="41"/>
    </row>
    <row r="41" spans="1:103" ht="18.5" customHeight="1" x14ac:dyDescent="0.35">
      <c r="A41" s="42" t="s">
        <v>1463</v>
      </c>
      <c r="B41" s="28" t="s">
        <v>2</v>
      </c>
      <c r="C41" s="28"/>
      <c r="D41" s="28" t="s">
        <v>1463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3"/>
      <c r="CP41" s="41"/>
      <c r="CQ41" s="41"/>
      <c r="CR41" s="41"/>
      <c r="CS41" s="41"/>
      <c r="CT41" s="41"/>
      <c r="CU41" s="41"/>
      <c r="CV41" s="41"/>
      <c r="CW41" s="41"/>
      <c r="CX41" s="41"/>
      <c r="CY41" s="41"/>
    </row>
    <row r="42" spans="1:103" ht="18.5" customHeight="1" x14ac:dyDescent="0.35">
      <c r="A42" s="42" t="s">
        <v>1464</v>
      </c>
      <c r="B42" s="28" t="s">
        <v>2</v>
      </c>
      <c r="C42" s="28"/>
      <c r="D42" s="28" t="s">
        <v>1464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3"/>
      <c r="CP42" s="41"/>
      <c r="CQ42" s="41"/>
      <c r="CR42" s="41"/>
      <c r="CS42" s="41"/>
      <c r="CT42" s="41"/>
      <c r="CU42" s="41"/>
      <c r="CV42" s="41"/>
      <c r="CW42" s="41"/>
      <c r="CX42" s="41"/>
      <c r="CY42" s="41"/>
    </row>
    <row r="43" spans="1:103" ht="18.5" customHeight="1" x14ac:dyDescent="0.35">
      <c r="A43" s="42" t="s">
        <v>1465</v>
      </c>
      <c r="B43" s="28" t="s">
        <v>2</v>
      </c>
      <c r="C43" s="28"/>
      <c r="D43" s="28" t="s">
        <v>1465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3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1:103" ht="18.5" customHeight="1" x14ac:dyDescent="0.35">
      <c r="A44" s="42" t="s">
        <v>1466</v>
      </c>
      <c r="B44" s="28" t="s">
        <v>2</v>
      </c>
      <c r="C44" s="28"/>
      <c r="D44" s="28" t="s">
        <v>1466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3"/>
      <c r="CP44" s="41"/>
      <c r="CQ44" s="41"/>
      <c r="CR44" s="41"/>
      <c r="CS44" s="41"/>
      <c r="CT44" s="41"/>
      <c r="CU44" s="41"/>
      <c r="CV44" s="41"/>
      <c r="CW44" s="41"/>
      <c r="CX44" s="41"/>
      <c r="CY44" s="41"/>
    </row>
    <row r="45" spans="1:103" ht="18.5" customHeight="1" x14ac:dyDescent="0.35">
      <c r="A45" s="42" t="s">
        <v>1467</v>
      </c>
      <c r="B45" s="28" t="s">
        <v>2</v>
      </c>
      <c r="C45" s="28"/>
      <c r="D45" s="28" t="s">
        <v>1467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3"/>
      <c r="CP45" s="41"/>
      <c r="CQ45" s="41"/>
      <c r="CR45" s="41"/>
      <c r="CS45" s="41"/>
      <c r="CT45" s="41"/>
      <c r="CU45" s="41"/>
      <c r="CV45" s="41"/>
      <c r="CW45" s="41"/>
      <c r="CX45" s="41"/>
      <c r="CY45" s="41"/>
    </row>
    <row r="46" spans="1:103" ht="18.5" customHeight="1" x14ac:dyDescent="0.35">
      <c r="A46" s="42" t="s">
        <v>1468</v>
      </c>
      <c r="B46" s="28" t="s">
        <v>2</v>
      </c>
      <c r="C46" s="28"/>
      <c r="D46" s="28" t="s">
        <v>1468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3"/>
      <c r="CP46" s="41"/>
      <c r="CQ46" s="41"/>
      <c r="CR46" s="41"/>
      <c r="CS46" s="41"/>
      <c r="CT46" s="41"/>
      <c r="CU46" s="41"/>
      <c r="CV46" s="41"/>
      <c r="CW46" s="41"/>
      <c r="CX46" s="41"/>
      <c r="CY46" s="41"/>
    </row>
    <row r="47" spans="1:103" ht="18.5" customHeight="1" x14ac:dyDescent="0.35">
      <c r="A47" s="42" t="s">
        <v>1469</v>
      </c>
      <c r="B47" s="28" t="s">
        <v>2</v>
      </c>
      <c r="C47" s="28"/>
      <c r="D47" s="28" t="s">
        <v>1469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3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  <row r="48" spans="1:103" ht="18.5" customHeight="1" x14ac:dyDescent="0.35">
      <c r="A48" s="42" t="s">
        <v>1470</v>
      </c>
      <c r="B48" s="28" t="s">
        <v>2</v>
      </c>
      <c r="C48" s="28"/>
      <c r="D48" s="28" t="s">
        <v>1470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3"/>
      <c r="CP48" s="41"/>
      <c r="CQ48" s="41"/>
      <c r="CR48" s="41"/>
      <c r="CS48" s="41"/>
      <c r="CT48" s="41"/>
      <c r="CU48" s="41"/>
      <c r="CV48" s="41"/>
      <c r="CW48" s="41"/>
      <c r="CX48" s="41"/>
      <c r="CY48" s="41"/>
    </row>
    <row r="49" spans="1:103" ht="18.5" customHeight="1" x14ac:dyDescent="0.35">
      <c r="A49" s="42" t="s">
        <v>1471</v>
      </c>
      <c r="B49" s="28" t="s">
        <v>2</v>
      </c>
      <c r="C49" s="28"/>
      <c r="D49" s="28" t="s">
        <v>1471</v>
      </c>
      <c r="E49" s="28"/>
      <c r="F49" s="44"/>
      <c r="G49" s="28"/>
      <c r="H49" s="28"/>
      <c r="I49" s="28"/>
      <c r="J49" s="28"/>
      <c r="K49" s="28"/>
      <c r="L49" s="28"/>
      <c r="M49" s="28"/>
      <c r="N49" s="28"/>
      <c r="O49" s="28"/>
      <c r="P49" s="43"/>
      <c r="CP49" s="41"/>
      <c r="CQ49" s="41"/>
      <c r="CR49" s="41"/>
      <c r="CS49" s="41"/>
      <c r="CT49" s="41"/>
      <c r="CU49" s="41"/>
      <c r="CV49" s="41"/>
      <c r="CW49" s="41"/>
      <c r="CX49" s="41"/>
      <c r="CY49" s="41"/>
    </row>
    <row r="50" spans="1:103" ht="18.5" customHeight="1" x14ac:dyDescent="0.35">
      <c r="A50" s="42" t="s">
        <v>1472</v>
      </c>
      <c r="B50" s="28" t="s">
        <v>2</v>
      </c>
      <c r="C50" s="28"/>
      <c r="D50" s="28" t="s">
        <v>1472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3"/>
      <c r="CP50" s="41"/>
      <c r="CQ50" s="41"/>
      <c r="CR50" s="41"/>
      <c r="CS50" s="41"/>
      <c r="CT50" s="41"/>
      <c r="CU50" s="41"/>
      <c r="CV50" s="41"/>
      <c r="CW50" s="41"/>
      <c r="CX50" s="41"/>
      <c r="CY50" s="41"/>
    </row>
    <row r="51" spans="1:103" ht="18.5" customHeight="1" x14ac:dyDescent="0.35">
      <c r="A51" s="42" t="s">
        <v>1473</v>
      </c>
      <c r="B51" s="28" t="s">
        <v>2</v>
      </c>
      <c r="C51" s="28"/>
      <c r="D51" s="28" t="s">
        <v>1473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3"/>
      <c r="CP51" s="41"/>
      <c r="CQ51" s="41"/>
      <c r="CR51" s="41"/>
      <c r="CS51" s="41"/>
      <c r="CT51" s="41"/>
      <c r="CU51" s="41"/>
      <c r="CV51" s="41"/>
      <c r="CW51" s="41"/>
      <c r="CX51" s="41"/>
      <c r="CY51" s="41"/>
    </row>
    <row r="52" spans="1:103" ht="18.5" customHeight="1" x14ac:dyDescent="0.35">
      <c r="A52" s="42" t="s">
        <v>1474</v>
      </c>
      <c r="B52" s="28" t="s">
        <v>2</v>
      </c>
      <c r="C52" s="28"/>
      <c r="D52" s="28" t="s">
        <v>1474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3"/>
      <c r="CP52" s="41"/>
      <c r="CQ52" s="41"/>
      <c r="CR52" s="41"/>
      <c r="CS52" s="41"/>
      <c r="CT52" s="41"/>
      <c r="CU52" s="41"/>
      <c r="CV52" s="41"/>
      <c r="CW52" s="41"/>
      <c r="CX52" s="41"/>
      <c r="CY52" s="41"/>
    </row>
    <row r="53" spans="1:103" ht="18.5" customHeight="1" x14ac:dyDescent="0.35">
      <c r="A53" s="42" t="s">
        <v>1475</v>
      </c>
      <c r="B53" s="28" t="s">
        <v>2</v>
      </c>
      <c r="C53" s="28"/>
      <c r="D53" s="28" t="s">
        <v>1475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3"/>
      <c r="CP53" s="41"/>
      <c r="CQ53" s="41"/>
      <c r="CR53" s="41"/>
      <c r="CS53" s="41"/>
      <c r="CT53" s="41"/>
      <c r="CU53" s="41"/>
      <c r="CV53" s="41"/>
      <c r="CW53" s="41"/>
      <c r="CX53" s="41"/>
      <c r="CY53" s="41"/>
    </row>
    <row r="54" spans="1:103" ht="18.5" customHeight="1" thickBot="1" x14ac:dyDescent="0.4">
      <c r="A54" s="45" t="s">
        <v>1476</v>
      </c>
      <c r="B54" s="46" t="s">
        <v>2</v>
      </c>
      <c r="C54" s="46"/>
      <c r="D54" s="46" t="s">
        <v>1476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8"/>
      <c r="CP54" s="41"/>
      <c r="CQ54" s="41"/>
      <c r="CR54" s="41"/>
      <c r="CS54" s="41"/>
      <c r="CT54" s="41"/>
      <c r="CU54" s="41"/>
      <c r="CV54" s="41"/>
      <c r="CW54" s="41"/>
      <c r="CX54" s="41"/>
      <c r="CY54" s="41"/>
    </row>
    <row r="55" spans="1:103" ht="18.5" customHeight="1" x14ac:dyDescent="0.35">
      <c r="A55" s="38" t="s">
        <v>44</v>
      </c>
      <c r="B55" s="34" t="s">
        <v>8</v>
      </c>
      <c r="C55" s="34" t="s">
        <v>44</v>
      </c>
      <c r="D55" s="34"/>
      <c r="E55" s="49" t="s">
        <v>469</v>
      </c>
      <c r="F55" s="50" t="s">
        <v>1477</v>
      </c>
      <c r="G55" s="34"/>
      <c r="H55" s="34"/>
      <c r="I55" s="34"/>
      <c r="J55" s="50" t="s">
        <v>1478</v>
      </c>
      <c r="K55" s="34"/>
      <c r="L55" s="34"/>
      <c r="M55" s="34"/>
      <c r="N55" s="34"/>
      <c r="O55" s="34"/>
      <c r="P55" s="40"/>
      <c r="CP55" s="41"/>
      <c r="CQ55" s="41"/>
      <c r="CR55" s="41"/>
      <c r="CS55" s="41"/>
      <c r="CT55" s="41"/>
      <c r="CU55" s="41"/>
      <c r="CV55" s="41"/>
      <c r="CW55" s="41"/>
      <c r="CX55" s="41"/>
      <c r="CY55" s="41"/>
    </row>
    <row r="56" spans="1:103" ht="18.5" customHeight="1" x14ac:dyDescent="0.35">
      <c r="A56" s="42" t="s">
        <v>252</v>
      </c>
      <c r="B56" s="28" t="s">
        <v>8</v>
      </c>
      <c r="C56" s="28" t="s">
        <v>252</v>
      </c>
      <c r="D56" s="28"/>
      <c r="E56" s="28"/>
      <c r="F56" s="28"/>
      <c r="G56" s="28"/>
      <c r="H56" s="28"/>
      <c r="I56" s="28"/>
      <c r="J56" s="4" t="s">
        <v>880</v>
      </c>
      <c r="K56" s="28"/>
      <c r="L56" s="28"/>
      <c r="M56" s="28"/>
      <c r="N56" s="28"/>
      <c r="O56" s="28"/>
      <c r="P56" s="43"/>
      <c r="CP56" s="41"/>
      <c r="CQ56" s="41"/>
      <c r="CR56" s="41"/>
      <c r="CS56" s="41"/>
      <c r="CT56" s="41"/>
      <c r="CU56" s="41"/>
      <c r="CV56" s="41"/>
      <c r="CW56" s="41"/>
      <c r="CX56" s="41"/>
      <c r="CY56" s="41"/>
    </row>
    <row r="57" spans="1:103" ht="18.5" customHeight="1" x14ac:dyDescent="0.35">
      <c r="A57" s="42" t="s">
        <v>60</v>
      </c>
      <c r="B57" s="28" t="s">
        <v>8</v>
      </c>
      <c r="C57" s="28" t="s">
        <v>1479</v>
      </c>
      <c r="D57" s="28"/>
      <c r="E57" s="6" t="str">
        <f>HYPERLINK("presidentaz","presidentaz")</f>
        <v>presidentaz</v>
      </c>
      <c r="F57" s="28"/>
      <c r="G57" s="28"/>
      <c r="H57" s="4" t="s">
        <v>1400</v>
      </c>
      <c r="I57" s="28"/>
      <c r="J57" s="28"/>
      <c r="K57" s="6" t="str">
        <f>HYPERLINK("azpresident","azpresident")</f>
        <v>azpresident</v>
      </c>
      <c r="L57" s="28"/>
      <c r="M57" s="28"/>
      <c r="N57" s="28"/>
      <c r="O57" s="28"/>
      <c r="P57" s="43"/>
      <c r="CP57" s="41"/>
      <c r="CQ57" s="41"/>
      <c r="CR57" s="41"/>
      <c r="CS57" s="41"/>
      <c r="CT57" s="41"/>
      <c r="CU57" s="41"/>
      <c r="CV57" s="41"/>
      <c r="CW57" s="41"/>
      <c r="CX57" s="41"/>
      <c r="CY57" s="41"/>
    </row>
    <row r="58" spans="1:103" ht="18.5" customHeight="1" x14ac:dyDescent="0.35">
      <c r="A58" s="42" t="s">
        <v>63</v>
      </c>
      <c r="B58" s="28" t="s">
        <v>8</v>
      </c>
      <c r="C58" s="28" t="s">
        <v>63</v>
      </c>
      <c r="D58" s="28"/>
      <c r="E58" s="4" t="s">
        <v>1290</v>
      </c>
      <c r="F58" s="9" t="s">
        <v>1480</v>
      </c>
      <c r="G58" s="28"/>
      <c r="H58" s="6" t="str">
        <f>HYPERLINK("egovbahrain","egovbahrain")</f>
        <v>egovbahrain</v>
      </c>
      <c r="I58" s="6" t="str">
        <f>HYPERLINK("khalid_bin_ahmad","khalid_bin_ahmad")</f>
        <v>khalid_bin_ahmad</v>
      </c>
      <c r="J58" s="6" t="str">
        <f>HYPERLINK("bahdiplomatic","bahdiplomatic")</f>
        <v>bahdiplomatic</v>
      </c>
      <c r="K58" s="28"/>
      <c r="L58" s="28"/>
      <c r="M58" s="28"/>
      <c r="N58" s="28"/>
      <c r="O58" s="28"/>
      <c r="P58" s="43"/>
      <c r="CP58" s="41"/>
      <c r="CQ58" s="41"/>
      <c r="CR58" s="41"/>
      <c r="CS58" s="41"/>
      <c r="CT58" s="41"/>
      <c r="CU58" s="41"/>
      <c r="CV58" s="41"/>
      <c r="CW58" s="41"/>
      <c r="CX58" s="41"/>
      <c r="CY58" s="41"/>
    </row>
    <row r="59" spans="1:103" ht="18.5" customHeight="1" x14ac:dyDescent="0.35">
      <c r="A59" s="42" t="s">
        <v>183</v>
      </c>
      <c r="B59" s="28" t="s">
        <v>8</v>
      </c>
      <c r="C59" s="28" t="s">
        <v>183</v>
      </c>
      <c r="D59" s="28"/>
      <c r="E59" s="4" t="s">
        <v>685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43"/>
      <c r="CP59" s="41"/>
      <c r="CQ59" s="41"/>
      <c r="CR59" s="41"/>
      <c r="CS59" s="41"/>
      <c r="CT59" s="41"/>
      <c r="CU59" s="41"/>
      <c r="CV59" s="41"/>
      <c r="CW59" s="41"/>
      <c r="CX59" s="41"/>
      <c r="CY59" s="41"/>
    </row>
    <row r="60" spans="1:103" ht="18.5" customHeight="1" x14ac:dyDescent="0.35">
      <c r="A60" s="42" t="s">
        <v>1481</v>
      </c>
      <c r="B60" s="28" t="s">
        <v>8</v>
      </c>
      <c r="C60" s="28" t="s">
        <v>1481</v>
      </c>
      <c r="D60" s="28"/>
      <c r="E60" s="44"/>
      <c r="F60" s="28"/>
      <c r="G60" s="28"/>
      <c r="H60" s="6" t="s">
        <v>658</v>
      </c>
      <c r="I60" s="28"/>
      <c r="J60" s="28"/>
      <c r="K60" s="28"/>
      <c r="L60" s="28"/>
      <c r="M60" s="28"/>
      <c r="N60" s="6" t="s">
        <v>705</v>
      </c>
      <c r="O60" s="28"/>
      <c r="P60" s="43"/>
      <c r="CP60" s="41"/>
      <c r="CQ60" s="41"/>
      <c r="CR60" s="41"/>
      <c r="CS60" s="41"/>
      <c r="CT60" s="41"/>
      <c r="CU60" s="41"/>
      <c r="CV60" s="41"/>
      <c r="CW60" s="41"/>
      <c r="CX60" s="41"/>
      <c r="CY60" s="41"/>
    </row>
    <row r="61" spans="1:103" ht="18.5" customHeight="1" x14ac:dyDescent="0.35">
      <c r="A61" s="42" t="s">
        <v>172</v>
      </c>
      <c r="B61" s="28" t="s">
        <v>8</v>
      </c>
      <c r="C61" s="28" t="s">
        <v>172</v>
      </c>
      <c r="D61" s="28"/>
      <c r="E61" s="28"/>
      <c r="F61" s="28"/>
      <c r="G61" s="28"/>
      <c r="H61" s="4" t="s">
        <v>662</v>
      </c>
      <c r="I61" s="28"/>
      <c r="J61" s="28"/>
      <c r="K61" s="28"/>
      <c r="L61" s="28"/>
      <c r="M61" s="28"/>
      <c r="N61" s="28"/>
      <c r="O61" s="28"/>
      <c r="P61" s="43"/>
      <c r="CP61" s="41"/>
      <c r="CQ61" s="41"/>
      <c r="CR61" s="41"/>
      <c r="CS61" s="41"/>
      <c r="CT61" s="41"/>
      <c r="CU61" s="41"/>
      <c r="CV61" s="41"/>
      <c r="CW61" s="41"/>
      <c r="CX61" s="41"/>
      <c r="CY61" s="41"/>
    </row>
    <row r="62" spans="1:103" ht="18.5" customHeight="1" x14ac:dyDescent="0.35">
      <c r="A62" s="42" t="s">
        <v>191</v>
      </c>
      <c r="B62" s="28" t="s">
        <v>8</v>
      </c>
      <c r="C62" s="28" t="s">
        <v>191</v>
      </c>
      <c r="D62" s="28"/>
      <c r="E62" s="6" t="str">
        <f>HYPERLINK("narendramodi","narendramodi")</f>
        <v>narendramodi</v>
      </c>
      <c r="F62" s="6" t="s">
        <v>987</v>
      </c>
      <c r="G62" s="28"/>
      <c r="H62" s="28"/>
      <c r="I62" s="4" t="s">
        <v>1127</v>
      </c>
      <c r="J62" s="6" t="s">
        <v>701</v>
      </c>
      <c r="K62" s="28"/>
      <c r="L62" s="28"/>
      <c r="M62" s="28"/>
      <c r="N62" s="28"/>
      <c r="O62" s="28"/>
      <c r="P62" s="43"/>
      <c r="CP62" s="41"/>
      <c r="CQ62" s="41"/>
      <c r="CR62" s="41"/>
      <c r="CS62" s="41"/>
      <c r="CT62" s="41"/>
      <c r="CU62" s="41"/>
      <c r="CV62" s="41"/>
      <c r="CW62" s="41"/>
      <c r="CX62" s="41"/>
      <c r="CY62" s="41"/>
    </row>
    <row r="63" spans="1:103" ht="18.5" customHeight="1" x14ac:dyDescent="0.35">
      <c r="A63" s="42" t="s">
        <v>197</v>
      </c>
      <c r="B63" s="28" t="s">
        <v>8</v>
      </c>
      <c r="C63" s="28" t="s">
        <v>197</v>
      </c>
      <c r="D63" s="28"/>
      <c r="E63" s="7" t="s">
        <v>759</v>
      </c>
      <c r="F63" s="9" t="s">
        <v>1482</v>
      </c>
      <c r="G63" s="28"/>
      <c r="H63" s="28"/>
      <c r="I63" s="28"/>
      <c r="J63" s="28"/>
      <c r="K63" s="28"/>
      <c r="L63" s="28"/>
      <c r="M63" s="28"/>
      <c r="N63" s="28"/>
      <c r="O63" s="28"/>
      <c r="P63" s="43"/>
      <c r="CP63" s="41"/>
      <c r="CQ63" s="41"/>
      <c r="CR63" s="41"/>
      <c r="CS63" s="41"/>
      <c r="CT63" s="41"/>
      <c r="CU63" s="41"/>
      <c r="CV63" s="41"/>
      <c r="CW63" s="41"/>
      <c r="CX63" s="41"/>
      <c r="CY63" s="41"/>
    </row>
    <row r="64" spans="1:103" ht="18.5" customHeight="1" x14ac:dyDescent="0.35">
      <c r="A64" s="42" t="s">
        <v>186</v>
      </c>
      <c r="B64" s="28" t="s">
        <v>8</v>
      </c>
      <c r="C64" s="28" t="s">
        <v>186</v>
      </c>
      <c r="D64" s="28"/>
      <c r="E64" s="6" t="str">
        <f>HYPERLINK("khamenei_ir","khamenei_ir")</f>
        <v>khamenei_ir</v>
      </c>
      <c r="F64" s="28"/>
      <c r="G64" s="6" t="str">
        <f>HYPERLINK("hrouhani","hrouhani")</f>
        <v>hrouhani</v>
      </c>
      <c r="H64" s="28"/>
      <c r="I64" s="17" t="s">
        <v>1227</v>
      </c>
      <c r="J64" s="28"/>
      <c r="K64" s="9" t="s">
        <v>1483</v>
      </c>
      <c r="L64" s="28"/>
      <c r="M64" s="9" t="s">
        <v>1075</v>
      </c>
      <c r="N64" s="28"/>
      <c r="O64" s="28"/>
      <c r="P64" s="43"/>
      <c r="CP64" s="41"/>
      <c r="CQ64" s="41"/>
      <c r="CR64" s="41"/>
      <c r="CS64" s="41"/>
      <c r="CT64" s="41"/>
      <c r="CU64" s="41"/>
      <c r="CV64" s="41"/>
      <c r="CW64" s="41"/>
      <c r="CX64" s="41"/>
      <c r="CY64" s="41"/>
    </row>
    <row r="65" spans="1:103" ht="18.5" customHeight="1" x14ac:dyDescent="0.35">
      <c r="A65" s="42" t="s">
        <v>31</v>
      </c>
      <c r="B65" s="28" t="s">
        <v>8</v>
      </c>
      <c r="C65" s="28" t="s">
        <v>31</v>
      </c>
      <c r="D65" s="28"/>
      <c r="E65" s="4" t="s">
        <v>1370</v>
      </c>
      <c r="F65" s="28"/>
      <c r="G65" s="4" t="s">
        <v>1286</v>
      </c>
      <c r="H65" s="28"/>
      <c r="I65" s="6" t="str">
        <f>HYPERLINK("aljaffaary","aljaffaary")</f>
        <v>aljaffaary</v>
      </c>
      <c r="J65" s="28"/>
      <c r="K65" s="28"/>
      <c r="L65" s="28"/>
      <c r="M65" s="28"/>
      <c r="N65" s="28"/>
      <c r="O65" s="28"/>
      <c r="P65" s="43"/>
      <c r="CP65" s="41"/>
      <c r="CQ65" s="41"/>
      <c r="CR65" s="41"/>
      <c r="CS65" s="41"/>
      <c r="CT65" s="41"/>
      <c r="CU65" s="41"/>
      <c r="CV65" s="41"/>
      <c r="CW65" s="41"/>
      <c r="CX65" s="41"/>
      <c r="CY65" s="41"/>
    </row>
    <row r="66" spans="1:103" ht="18.5" customHeight="1" x14ac:dyDescent="0.35">
      <c r="A66" s="42" t="s">
        <v>61</v>
      </c>
      <c r="B66" s="28" t="s">
        <v>8</v>
      </c>
      <c r="C66" s="28" t="s">
        <v>61</v>
      </c>
      <c r="D66" s="28"/>
      <c r="E66" s="28"/>
      <c r="F66" s="28"/>
      <c r="G66" s="4" t="s">
        <v>484</v>
      </c>
      <c r="H66" s="6" t="str">
        <f>HYPERLINK("israelipm","israelipm")</f>
        <v>israelipm</v>
      </c>
      <c r="I66" s="28"/>
      <c r="J66" s="6" t="str">
        <f>HYPERLINK("israelmfa","israelmfa")</f>
        <v>israelmfa</v>
      </c>
      <c r="K66" s="28"/>
      <c r="L66" s="28"/>
      <c r="M66" s="28"/>
      <c r="N66" s="28"/>
      <c r="O66" s="28"/>
      <c r="P66" s="51" t="str">
        <f>HYPERLINK("stateofisrael","stateofisrael")</f>
        <v>stateofisrael</v>
      </c>
      <c r="CP66" s="41"/>
      <c r="CQ66" s="41"/>
      <c r="CR66" s="41"/>
      <c r="CS66" s="41"/>
      <c r="CT66" s="41"/>
      <c r="CU66" s="41"/>
      <c r="CV66" s="41"/>
      <c r="CW66" s="41"/>
      <c r="CX66" s="41"/>
      <c r="CY66" s="41"/>
    </row>
    <row r="67" spans="1:103" ht="18.5" customHeight="1" x14ac:dyDescent="0.35">
      <c r="A67" s="42" t="s">
        <v>218</v>
      </c>
      <c r="B67" s="28" t="s">
        <v>8</v>
      </c>
      <c r="C67" s="28" t="s">
        <v>218</v>
      </c>
      <c r="D67" s="28"/>
      <c r="E67" s="28"/>
      <c r="F67" s="28"/>
      <c r="G67" s="7" t="s">
        <v>1102</v>
      </c>
      <c r="H67" s="9" t="s">
        <v>1484</v>
      </c>
      <c r="I67" s="28"/>
      <c r="J67" s="28"/>
      <c r="K67" s="28"/>
      <c r="L67" s="28"/>
      <c r="M67" s="28"/>
      <c r="N67" s="28"/>
      <c r="O67" s="28"/>
      <c r="P67" s="43"/>
      <c r="CP67" s="41"/>
      <c r="CQ67" s="41"/>
      <c r="CR67" s="41"/>
      <c r="CS67" s="41"/>
      <c r="CT67" s="41"/>
      <c r="CU67" s="41"/>
      <c r="CV67" s="41"/>
      <c r="CW67" s="41"/>
      <c r="CX67" s="41"/>
      <c r="CY67" s="41"/>
    </row>
    <row r="68" spans="1:103" ht="18.5" customHeight="1" x14ac:dyDescent="0.35">
      <c r="A68" s="42" t="s">
        <v>148</v>
      </c>
      <c r="B68" s="28" t="s">
        <v>8</v>
      </c>
      <c r="C68" s="28" t="s">
        <v>148</v>
      </c>
      <c r="D68" s="28"/>
      <c r="E68" s="6" t="str">
        <f>HYPERLINK("queenrania","queenrania")</f>
        <v>queenrania</v>
      </c>
      <c r="F68" s="6" t="str">
        <f>HYPERLINK("rhcjo","rhcjo")</f>
        <v>rhcjo</v>
      </c>
      <c r="G68" s="28"/>
      <c r="H68" s="28"/>
      <c r="I68" s="9" t="s">
        <v>1485</v>
      </c>
      <c r="J68" s="6" t="str">
        <f>HYPERLINK("foreignministry","foreignministry")</f>
        <v>foreignministry</v>
      </c>
      <c r="K68" s="28"/>
      <c r="L68" s="28"/>
      <c r="M68" s="28"/>
      <c r="N68" s="28"/>
      <c r="O68" s="28"/>
      <c r="P68" s="43"/>
      <c r="CP68" s="41"/>
      <c r="CQ68" s="41"/>
      <c r="CR68" s="41"/>
      <c r="CS68" s="41"/>
      <c r="CT68" s="41"/>
      <c r="CU68" s="41"/>
      <c r="CV68" s="41"/>
      <c r="CW68" s="41"/>
      <c r="CX68" s="41"/>
      <c r="CY68" s="41"/>
    </row>
    <row r="69" spans="1:103" ht="18.5" customHeight="1" x14ac:dyDescent="0.35">
      <c r="A69" s="42" t="s">
        <v>22</v>
      </c>
      <c r="B69" s="28" t="s">
        <v>8</v>
      </c>
      <c r="C69" s="28" t="s">
        <v>22</v>
      </c>
      <c r="D69" s="28"/>
      <c r="E69" s="4" t="s">
        <v>1346</v>
      </c>
      <c r="F69" s="6" t="str">
        <f>HYPERLINK("akordapress","akordapress")</f>
        <v>akordapress</v>
      </c>
      <c r="G69" s="4" t="s">
        <v>1316</v>
      </c>
      <c r="H69" s="9" t="s">
        <v>1052</v>
      </c>
      <c r="I69" s="28"/>
      <c r="J69" s="6" t="str">
        <f>HYPERLINK("mfa_kz","mfa_kz")</f>
        <v>mfa_kz</v>
      </c>
      <c r="K69" s="28"/>
      <c r="L69" s="28"/>
      <c r="M69" s="28"/>
      <c r="N69" s="6" t="s">
        <v>1090</v>
      </c>
      <c r="O69" s="28"/>
      <c r="P69" s="43"/>
      <c r="CP69" s="41"/>
      <c r="CQ69" s="41"/>
      <c r="CR69" s="41"/>
      <c r="CS69" s="41"/>
      <c r="CT69" s="41"/>
      <c r="CU69" s="41"/>
      <c r="CV69" s="41"/>
      <c r="CW69" s="41"/>
      <c r="CX69" s="41"/>
      <c r="CY69" s="41"/>
    </row>
    <row r="70" spans="1:103" ht="18.5" customHeight="1" x14ac:dyDescent="0.35">
      <c r="A70" s="42" t="s">
        <v>221</v>
      </c>
      <c r="B70" s="28" t="s">
        <v>8</v>
      </c>
      <c r="C70" s="28" t="s">
        <v>221</v>
      </c>
      <c r="D70" s="28"/>
      <c r="E70" s="4" t="s">
        <v>1293</v>
      </c>
      <c r="F70" s="28"/>
      <c r="G70" s="28"/>
      <c r="H70" s="28"/>
      <c r="I70" s="6" t="str">
        <f>HYPERLINK("kasnms","kasnms")</f>
        <v>kasnms</v>
      </c>
      <c r="J70" s="6" t="str">
        <f>HYPERLINK("mofakuwait","mofakuwait")</f>
        <v>mofakuwait</v>
      </c>
      <c r="K70" s="28"/>
      <c r="L70" s="28"/>
      <c r="M70" s="28"/>
      <c r="N70" s="28"/>
      <c r="O70" s="28"/>
      <c r="P70" s="43"/>
      <c r="CP70" s="41"/>
      <c r="CQ70" s="41"/>
      <c r="CR70" s="41"/>
      <c r="CS70" s="41"/>
      <c r="CT70" s="41"/>
      <c r="CU70" s="41"/>
      <c r="CV70" s="41"/>
      <c r="CW70" s="41"/>
      <c r="CX70" s="41"/>
      <c r="CY70" s="41"/>
    </row>
    <row r="71" spans="1:103" ht="18.5" customHeight="1" x14ac:dyDescent="0.35">
      <c r="A71" s="42" t="s">
        <v>383</v>
      </c>
      <c r="B71" s="28" t="s">
        <v>8</v>
      </c>
      <c r="C71" s="28" t="s">
        <v>383</v>
      </c>
      <c r="D71" s="28"/>
      <c r="E71" s="4" t="s">
        <v>1243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3"/>
      <c r="CP71" s="41"/>
      <c r="CQ71" s="41"/>
      <c r="CR71" s="41"/>
      <c r="CS71" s="41"/>
      <c r="CT71" s="41"/>
      <c r="CU71" s="41"/>
      <c r="CV71" s="41"/>
      <c r="CW71" s="41"/>
      <c r="CX71" s="41"/>
      <c r="CY71" s="41"/>
    </row>
    <row r="72" spans="1:103" ht="18.5" customHeight="1" x14ac:dyDescent="0.35">
      <c r="A72" s="42" t="s">
        <v>153</v>
      </c>
      <c r="B72" s="28" t="s">
        <v>8</v>
      </c>
      <c r="C72" s="28" t="s">
        <v>153</v>
      </c>
      <c r="D72" s="28"/>
      <c r="E72" s="28"/>
      <c r="F72" s="28"/>
      <c r="G72" s="28"/>
      <c r="H72" s="28"/>
      <c r="I72" s="21" t="s">
        <v>1486</v>
      </c>
      <c r="J72" s="28"/>
      <c r="K72" s="28"/>
      <c r="L72" s="28"/>
      <c r="M72" s="28"/>
      <c r="N72" s="28"/>
      <c r="O72" s="28"/>
      <c r="P72" s="43"/>
      <c r="CP72" s="41"/>
      <c r="CQ72" s="41"/>
      <c r="CR72" s="41"/>
      <c r="CS72" s="41"/>
      <c r="CT72" s="41"/>
      <c r="CU72" s="41"/>
      <c r="CV72" s="41"/>
      <c r="CW72" s="41"/>
      <c r="CX72" s="41"/>
      <c r="CY72" s="41"/>
    </row>
    <row r="73" spans="1:103" ht="18.5" customHeight="1" x14ac:dyDescent="0.35">
      <c r="A73" s="42" t="s">
        <v>243</v>
      </c>
      <c r="B73" s="28" t="s">
        <v>8</v>
      </c>
      <c r="C73" s="28" t="s">
        <v>243</v>
      </c>
      <c r="D73" s="28"/>
      <c r="E73" s="28"/>
      <c r="F73" s="28"/>
      <c r="G73" s="6" t="str">
        <f>HYPERLINK("najib_razak","najib_razak")</f>
        <v>najib_razak</v>
      </c>
      <c r="H73" s="9" t="s">
        <v>1487</v>
      </c>
      <c r="I73" s="28"/>
      <c r="J73" s="6" t="s">
        <v>1215</v>
      </c>
      <c r="K73" s="28"/>
      <c r="L73" s="28"/>
      <c r="M73" s="28"/>
      <c r="N73" s="28"/>
      <c r="O73" s="28"/>
      <c r="P73" s="43"/>
      <c r="CP73" s="41"/>
      <c r="CQ73" s="41"/>
      <c r="CR73" s="41"/>
      <c r="CS73" s="41"/>
      <c r="CT73" s="41"/>
      <c r="CU73" s="41"/>
      <c r="CV73" s="41"/>
      <c r="CW73" s="41"/>
      <c r="CX73" s="41"/>
      <c r="CY73" s="41"/>
    </row>
    <row r="74" spans="1:103" ht="18.5" customHeight="1" x14ac:dyDescent="0.35">
      <c r="A74" s="42" t="s">
        <v>304</v>
      </c>
      <c r="B74" s="28" t="s">
        <v>8</v>
      </c>
      <c r="C74" s="28" t="s">
        <v>304</v>
      </c>
      <c r="D74" s="28"/>
      <c r="E74" s="28"/>
      <c r="F74" s="6" t="str">
        <f>HYPERLINK("presidencymv","presidencymv")</f>
        <v>presidencymv</v>
      </c>
      <c r="G74" s="28"/>
      <c r="H74" s="28"/>
      <c r="I74" s="28"/>
      <c r="J74" s="28"/>
      <c r="K74" s="28"/>
      <c r="L74" s="28"/>
      <c r="M74" s="28"/>
      <c r="N74" s="28"/>
      <c r="O74" s="28"/>
      <c r="P74" s="43"/>
      <c r="CP74" s="41"/>
      <c r="CQ74" s="41"/>
      <c r="CR74" s="41"/>
      <c r="CS74" s="41"/>
      <c r="CT74" s="41"/>
      <c r="CU74" s="41"/>
      <c r="CV74" s="41"/>
      <c r="CW74" s="41"/>
      <c r="CX74" s="41"/>
      <c r="CY74" s="41"/>
    </row>
    <row r="75" spans="1:103" ht="18.5" customHeight="1" x14ac:dyDescent="0.35">
      <c r="A75" s="42" t="s">
        <v>129</v>
      </c>
      <c r="B75" s="28" t="s">
        <v>8</v>
      </c>
      <c r="C75" s="28" t="s">
        <v>129</v>
      </c>
      <c r="D75" s="28"/>
      <c r="E75" s="9" t="s">
        <v>580</v>
      </c>
      <c r="F75" s="28"/>
      <c r="G75" s="28"/>
      <c r="H75" s="28"/>
      <c r="I75" s="28"/>
      <c r="J75" s="28"/>
      <c r="K75" s="28"/>
      <c r="L75" s="28"/>
      <c r="M75" s="6" t="str">
        <f>HYPERLINK("elbegdorj_ts","elbegdorj_ts")</f>
        <v>elbegdorj_ts</v>
      </c>
      <c r="N75" s="28"/>
      <c r="O75" s="28"/>
      <c r="P75" s="43"/>
      <c r="CP75" s="41"/>
      <c r="CQ75" s="41"/>
      <c r="CR75" s="41"/>
      <c r="CS75" s="41"/>
      <c r="CT75" s="41"/>
      <c r="CU75" s="41"/>
      <c r="CV75" s="41"/>
      <c r="CW75" s="41"/>
      <c r="CX75" s="41"/>
      <c r="CY75" s="41"/>
    </row>
    <row r="76" spans="1:103" ht="18.5" customHeight="1" x14ac:dyDescent="0.35">
      <c r="A76" s="42" t="s">
        <v>54</v>
      </c>
      <c r="B76" s="28" t="s">
        <v>8</v>
      </c>
      <c r="C76" s="28" t="s">
        <v>54</v>
      </c>
      <c r="D76" s="28"/>
      <c r="E76" s="52"/>
      <c r="F76" s="28"/>
      <c r="G76" s="6" t="s">
        <v>479</v>
      </c>
      <c r="H76" s="28"/>
      <c r="I76" s="28"/>
      <c r="J76" s="28"/>
      <c r="K76" s="28"/>
      <c r="L76" s="28"/>
      <c r="M76" s="28"/>
      <c r="N76" s="28"/>
      <c r="O76" s="28"/>
      <c r="P76" s="43"/>
      <c r="CP76" s="41"/>
      <c r="CQ76" s="41"/>
      <c r="CR76" s="41"/>
      <c r="CS76" s="41"/>
      <c r="CT76" s="41"/>
      <c r="CU76" s="41"/>
      <c r="CV76" s="41"/>
      <c r="CW76" s="41"/>
      <c r="CX76" s="41"/>
      <c r="CY76" s="41"/>
    </row>
    <row r="77" spans="1:103" ht="18.5" customHeight="1" x14ac:dyDescent="0.35">
      <c r="A77" s="42" t="s">
        <v>264</v>
      </c>
      <c r="B77" s="28" t="s">
        <v>8</v>
      </c>
      <c r="C77" s="28" t="s">
        <v>264</v>
      </c>
      <c r="D77" s="28"/>
      <c r="E77" s="4" t="s">
        <v>1376</v>
      </c>
      <c r="F77" s="28"/>
      <c r="G77" s="44"/>
      <c r="H77" s="28"/>
      <c r="I77" s="28"/>
      <c r="J77" s="4" t="s">
        <v>1488</v>
      </c>
      <c r="K77" s="28"/>
      <c r="L77" s="28"/>
      <c r="M77" s="28"/>
      <c r="N77" s="28"/>
      <c r="O77" s="28"/>
      <c r="P77" s="43"/>
      <c r="CP77" s="41"/>
      <c r="CQ77" s="41"/>
      <c r="CR77" s="41"/>
      <c r="CS77" s="41"/>
      <c r="CT77" s="41"/>
      <c r="CU77" s="41"/>
      <c r="CV77" s="41"/>
      <c r="CW77" s="41"/>
      <c r="CX77" s="41"/>
      <c r="CY77" s="41"/>
    </row>
    <row r="78" spans="1:103" ht="18.5" customHeight="1" x14ac:dyDescent="0.35">
      <c r="A78" s="42" t="s">
        <v>291</v>
      </c>
      <c r="B78" s="28" t="s">
        <v>8</v>
      </c>
      <c r="C78" s="28" t="s">
        <v>291</v>
      </c>
      <c r="D78" s="28"/>
      <c r="E78" s="28"/>
      <c r="F78" s="28"/>
      <c r="G78" s="4" t="s">
        <v>1489</v>
      </c>
      <c r="H78" s="28"/>
      <c r="I78" s="28"/>
      <c r="J78" s="28"/>
      <c r="K78" s="28"/>
      <c r="L78" s="28"/>
      <c r="M78" s="28"/>
      <c r="N78" s="28"/>
      <c r="O78" s="4" t="s">
        <v>1342</v>
      </c>
      <c r="P78" s="43"/>
      <c r="CP78" s="41"/>
      <c r="CQ78" s="41"/>
      <c r="CR78" s="41"/>
      <c r="CS78" s="41"/>
      <c r="CT78" s="41"/>
      <c r="CU78" s="41"/>
      <c r="CV78" s="41"/>
      <c r="CW78" s="41"/>
      <c r="CX78" s="41"/>
      <c r="CY78" s="41"/>
    </row>
    <row r="79" spans="1:103" ht="18.5" customHeight="1" x14ac:dyDescent="0.35">
      <c r="A79" s="42" t="s">
        <v>1490</v>
      </c>
      <c r="B79" s="28" t="s">
        <v>8</v>
      </c>
      <c r="C79" s="28" t="s">
        <v>1490</v>
      </c>
      <c r="D79" s="28"/>
      <c r="E79" s="52"/>
      <c r="F79" s="28"/>
      <c r="G79" s="44"/>
      <c r="H79" s="28"/>
      <c r="I79" s="28"/>
      <c r="J79" s="28"/>
      <c r="K79" s="28"/>
      <c r="L79" s="28"/>
      <c r="M79" s="28"/>
      <c r="N79" s="28"/>
      <c r="O79" s="28"/>
      <c r="P79" s="43"/>
      <c r="CP79" s="41"/>
      <c r="CQ79" s="41"/>
      <c r="CR79" s="41"/>
      <c r="CS79" s="41"/>
      <c r="CT79" s="41"/>
      <c r="CU79" s="41"/>
      <c r="CV79" s="41"/>
      <c r="CW79" s="41"/>
      <c r="CX79" s="41"/>
      <c r="CY79" s="41"/>
    </row>
    <row r="80" spans="1:103" ht="18.5" customHeight="1" x14ac:dyDescent="0.35">
      <c r="A80" s="42" t="s">
        <v>175</v>
      </c>
      <c r="B80" s="28" t="s">
        <v>8</v>
      </c>
      <c r="C80" s="28" t="s">
        <v>175</v>
      </c>
      <c r="D80" s="28"/>
      <c r="E80" s="6" t="s">
        <v>942</v>
      </c>
      <c r="F80" s="28"/>
      <c r="G80" s="28"/>
      <c r="H80" s="15" t="s">
        <v>669</v>
      </c>
      <c r="I80" s="28"/>
      <c r="J80" s="28"/>
      <c r="K80" s="28"/>
      <c r="L80" s="28"/>
      <c r="M80" s="28"/>
      <c r="N80" s="28"/>
      <c r="O80" s="28"/>
      <c r="P80" s="43"/>
      <c r="CP80" s="41"/>
      <c r="CQ80" s="41"/>
      <c r="CR80" s="41"/>
      <c r="CS80" s="41"/>
      <c r="CT80" s="41"/>
      <c r="CU80" s="41"/>
      <c r="CV80" s="41"/>
      <c r="CW80" s="41"/>
      <c r="CX80" s="41"/>
      <c r="CY80" s="41"/>
    </row>
    <row r="81" spans="1:103" ht="18.5" customHeight="1" x14ac:dyDescent="0.35">
      <c r="A81" s="42" t="s">
        <v>187</v>
      </c>
      <c r="B81" s="28" t="s">
        <v>8</v>
      </c>
      <c r="C81" s="28" t="s">
        <v>187</v>
      </c>
      <c r="D81" s="28"/>
      <c r="E81" s="14" t="s">
        <v>1394</v>
      </c>
      <c r="F81" s="28"/>
      <c r="G81" s="28"/>
      <c r="H81" s="17" t="s">
        <v>697</v>
      </c>
      <c r="I81" s="28"/>
      <c r="J81" s="28"/>
      <c r="K81" s="28"/>
      <c r="L81" s="28"/>
      <c r="M81" s="28"/>
      <c r="N81" s="28"/>
      <c r="O81" s="28"/>
      <c r="P81" s="43"/>
      <c r="CP81" s="41"/>
      <c r="CQ81" s="41"/>
      <c r="CR81" s="41"/>
      <c r="CS81" s="41"/>
      <c r="CT81" s="41"/>
      <c r="CU81" s="41"/>
      <c r="CV81" s="41"/>
      <c r="CW81" s="41"/>
      <c r="CX81" s="41"/>
      <c r="CY81" s="41"/>
    </row>
    <row r="82" spans="1:103" ht="18.5" customHeight="1" x14ac:dyDescent="0.35">
      <c r="A82" s="42" t="s">
        <v>11</v>
      </c>
      <c r="B82" s="28" t="s">
        <v>8</v>
      </c>
      <c r="C82" s="28" t="s">
        <v>11</v>
      </c>
      <c r="D82" s="28"/>
      <c r="E82" s="6" t="s">
        <v>793</v>
      </c>
      <c r="F82" s="28"/>
      <c r="G82" s="44"/>
      <c r="H82" s="9" t="s">
        <v>1087</v>
      </c>
      <c r="I82" s="7" t="s">
        <v>1231</v>
      </c>
      <c r="J82" s="4" t="s">
        <v>1340</v>
      </c>
      <c r="K82" s="28"/>
      <c r="L82" s="28"/>
      <c r="M82" s="28"/>
      <c r="N82" s="28"/>
      <c r="O82" s="28"/>
      <c r="P82" s="43"/>
      <c r="CP82" s="41"/>
      <c r="CQ82" s="41"/>
      <c r="CR82" s="41"/>
      <c r="CS82" s="41"/>
      <c r="CT82" s="41"/>
      <c r="CU82" s="41"/>
      <c r="CV82" s="41"/>
      <c r="CW82" s="41"/>
      <c r="CX82" s="41"/>
      <c r="CY82" s="41"/>
    </row>
    <row r="83" spans="1:103" ht="18.5" customHeight="1" x14ac:dyDescent="0.35">
      <c r="A83" s="42" t="s">
        <v>167</v>
      </c>
      <c r="B83" s="28" t="s">
        <v>8</v>
      </c>
      <c r="C83" s="28" t="s">
        <v>167</v>
      </c>
      <c r="D83" s="28"/>
      <c r="E83" s="44"/>
      <c r="F83" s="28"/>
      <c r="G83" s="6" t="str">
        <f>HYPERLINK("leehsienloong","leehsienloong")</f>
        <v>leehsienloong</v>
      </c>
      <c r="H83" s="4" t="s">
        <v>657</v>
      </c>
      <c r="I83" s="6" t="s">
        <v>1207</v>
      </c>
      <c r="J83" s="28"/>
      <c r="K83" s="28"/>
      <c r="L83" s="28"/>
      <c r="M83" s="28"/>
      <c r="N83" s="28"/>
      <c r="O83" s="28"/>
      <c r="P83" s="43"/>
      <c r="CP83" s="41"/>
      <c r="CQ83" s="41"/>
      <c r="CR83" s="41"/>
      <c r="CS83" s="41"/>
      <c r="CT83" s="41"/>
      <c r="CU83" s="41"/>
      <c r="CV83" s="41"/>
      <c r="CW83" s="41"/>
      <c r="CX83" s="41"/>
      <c r="CY83" s="41"/>
    </row>
    <row r="84" spans="1:103" ht="18.5" customHeight="1" x14ac:dyDescent="0.35">
      <c r="A84" s="42" t="s">
        <v>88</v>
      </c>
      <c r="B84" s="28" t="s">
        <v>8</v>
      </c>
      <c r="C84" s="28" t="s">
        <v>88</v>
      </c>
      <c r="D84" s="28"/>
      <c r="E84" s="44"/>
      <c r="F84" s="6" t="s">
        <v>530</v>
      </c>
      <c r="G84" s="28"/>
      <c r="H84" s="4" t="s">
        <v>1373</v>
      </c>
      <c r="I84" s="28"/>
      <c r="J84" s="28"/>
      <c r="K84" s="28"/>
      <c r="L84" s="28"/>
      <c r="M84" s="28"/>
      <c r="N84" s="28"/>
      <c r="O84" s="28"/>
      <c r="P84" s="43"/>
      <c r="CP84" s="41"/>
      <c r="CQ84" s="41"/>
      <c r="CR84" s="41"/>
      <c r="CS84" s="41"/>
      <c r="CT84" s="41"/>
      <c r="CU84" s="41"/>
      <c r="CV84" s="41"/>
      <c r="CW84" s="41"/>
      <c r="CX84" s="41"/>
      <c r="CY84" s="41"/>
    </row>
    <row r="85" spans="1:103" ht="18.5" customHeight="1" x14ac:dyDescent="0.35">
      <c r="A85" s="42" t="s">
        <v>241</v>
      </c>
      <c r="B85" s="28" t="s">
        <v>8</v>
      </c>
      <c r="C85" s="28" t="s">
        <v>241</v>
      </c>
      <c r="D85" s="28"/>
      <c r="E85" s="7" t="s">
        <v>842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43"/>
      <c r="CP85" s="41"/>
      <c r="CQ85" s="41"/>
      <c r="CR85" s="41"/>
      <c r="CS85" s="41"/>
      <c r="CT85" s="41"/>
      <c r="CU85" s="41"/>
      <c r="CV85" s="41"/>
      <c r="CW85" s="41"/>
      <c r="CX85" s="41"/>
      <c r="CY85" s="41"/>
    </row>
    <row r="86" spans="1:103" ht="18.5" customHeight="1" x14ac:dyDescent="0.35">
      <c r="A86" s="42" t="s">
        <v>338</v>
      </c>
      <c r="B86" s="28" t="s">
        <v>8</v>
      </c>
      <c r="C86" s="28" t="s">
        <v>338</v>
      </c>
      <c r="D86" s="28"/>
      <c r="E86" s="44"/>
      <c r="F86" s="6" t="str">
        <f>HYPERLINK("syrianpresidency","syrianpresidency")</f>
        <v>syrianpresidency</v>
      </c>
      <c r="G86" s="44"/>
      <c r="H86" s="28"/>
      <c r="I86" s="28"/>
      <c r="J86" s="28"/>
      <c r="K86" s="28"/>
      <c r="L86" s="28"/>
      <c r="M86" s="28"/>
      <c r="N86" s="28"/>
      <c r="O86" s="28"/>
      <c r="P86" s="43"/>
      <c r="CP86" s="41"/>
      <c r="CQ86" s="41"/>
      <c r="CR86" s="41"/>
      <c r="CS86" s="41"/>
      <c r="CT86" s="41"/>
      <c r="CU86" s="41"/>
      <c r="CV86" s="41"/>
      <c r="CW86" s="41"/>
      <c r="CX86" s="41"/>
      <c r="CY86" s="41"/>
    </row>
    <row r="87" spans="1:103" ht="18.5" customHeight="1" x14ac:dyDescent="0.35">
      <c r="A87" s="42" t="s">
        <v>123</v>
      </c>
      <c r="B87" s="28" t="s">
        <v>8</v>
      </c>
      <c r="C87" s="28" t="s">
        <v>123</v>
      </c>
      <c r="D87" s="28"/>
      <c r="E87" s="6" t="s">
        <v>567</v>
      </c>
      <c r="F87" s="4" t="s">
        <v>1365</v>
      </c>
      <c r="G87" s="44"/>
      <c r="H87" s="28"/>
      <c r="I87" s="28"/>
      <c r="J87" s="28"/>
      <c r="K87" s="28"/>
      <c r="L87" s="28"/>
      <c r="M87" s="28"/>
      <c r="N87" s="28"/>
      <c r="O87" s="28"/>
      <c r="P87" s="43"/>
      <c r="CP87" s="41"/>
      <c r="CQ87" s="41"/>
      <c r="CR87" s="41"/>
      <c r="CS87" s="41"/>
      <c r="CT87" s="41"/>
      <c r="CU87" s="41"/>
      <c r="CV87" s="41"/>
      <c r="CW87" s="41"/>
      <c r="CX87" s="41"/>
      <c r="CY87" s="41"/>
    </row>
    <row r="88" spans="1:103" ht="18.5" customHeight="1" x14ac:dyDescent="0.35">
      <c r="A88" s="42" t="s">
        <v>255</v>
      </c>
      <c r="B88" s="28" t="s">
        <v>8</v>
      </c>
      <c r="C88" s="28" t="s">
        <v>255</v>
      </c>
      <c r="D88" s="28"/>
      <c r="E88" s="28"/>
      <c r="F88" s="28"/>
      <c r="G88" s="28"/>
      <c r="H88" s="4" t="s">
        <v>1150</v>
      </c>
      <c r="I88" s="28"/>
      <c r="J88" s="6" t="str">
        <f>HYPERLINK("mfathai","mfathai")</f>
        <v>mfathai</v>
      </c>
      <c r="K88" s="28"/>
      <c r="L88" s="28"/>
      <c r="M88" s="28"/>
      <c r="N88" s="28"/>
      <c r="O88" s="28"/>
      <c r="P88" s="43"/>
      <c r="CP88" s="41"/>
      <c r="CQ88" s="41"/>
      <c r="CR88" s="41"/>
      <c r="CS88" s="41"/>
      <c r="CT88" s="41"/>
      <c r="CU88" s="41"/>
      <c r="CV88" s="41"/>
      <c r="CW88" s="41"/>
      <c r="CX88" s="41"/>
      <c r="CY88" s="41"/>
    </row>
    <row r="89" spans="1:103" ht="18.5" customHeight="1" thickBot="1" x14ac:dyDescent="0.4">
      <c r="A89" s="45" t="s">
        <v>9</v>
      </c>
      <c r="B89" s="46" t="s">
        <v>8</v>
      </c>
      <c r="C89" s="46" t="s">
        <v>9</v>
      </c>
      <c r="D89" s="46"/>
      <c r="E89" s="53" t="s">
        <v>1319</v>
      </c>
      <c r="F89" s="46"/>
      <c r="G89" s="47" t="str">
        <f>HYPERLINK("hhshkmohd","hhshkmohd")</f>
        <v>hhshkmohd</v>
      </c>
      <c r="H89" s="47" t="str">
        <f>HYPERLINK("uaemgov","uaemgov")</f>
        <v>uaemgov</v>
      </c>
      <c r="I89" s="47" t="str">
        <f>HYPERLINK("abzayed","abzayed")</f>
        <v>abzayed</v>
      </c>
      <c r="J89" s="47" t="str">
        <f>HYPERLINK("mofauae","mofauae")</f>
        <v>mofauae</v>
      </c>
      <c r="K89" s="46"/>
      <c r="L89" s="54" t="s">
        <v>862</v>
      </c>
      <c r="M89" s="46"/>
      <c r="N89" s="55" t="s">
        <v>1403</v>
      </c>
      <c r="O89" s="46"/>
      <c r="P89" s="56" t="str">
        <f>HYPERLINK("ofmuae","ofmuae")</f>
        <v>ofmuae</v>
      </c>
      <c r="CP89" s="41"/>
      <c r="CQ89" s="41"/>
      <c r="CR89" s="41"/>
      <c r="CS89" s="41"/>
      <c r="CT89" s="41"/>
      <c r="CU89" s="41"/>
      <c r="CV89" s="41"/>
      <c r="CW89" s="41"/>
      <c r="CX89" s="41"/>
      <c r="CY89" s="41"/>
    </row>
    <row r="90" spans="1:103" ht="18.5" customHeight="1" x14ac:dyDescent="0.35">
      <c r="A90" s="38" t="s">
        <v>1491</v>
      </c>
      <c r="B90" s="34" t="s">
        <v>8</v>
      </c>
      <c r="C90" s="34"/>
      <c r="D90" s="34" t="s">
        <v>1491</v>
      </c>
      <c r="E90" s="57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0"/>
      <c r="CP90" s="41"/>
      <c r="CQ90" s="41"/>
      <c r="CR90" s="41"/>
      <c r="CS90" s="41"/>
      <c r="CT90" s="41"/>
      <c r="CU90" s="41"/>
      <c r="CV90" s="41"/>
      <c r="CW90" s="41"/>
      <c r="CX90" s="41"/>
      <c r="CY90" s="41"/>
    </row>
    <row r="91" spans="1:103" ht="18.5" customHeight="1" x14ac:dyDescent="0.35">
      <c r="A91" s="42" t="s">
        <v>1492</v>
      </c>
      <c r="B91" s="28" t="s">
        <v>8</v>
      </c>
      <c r="C91" s="28"/>
      <c r="D91" s="28" t="s">
        <v>1492</v>
      </c>
      <c r="E91" s="44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43"/>
      <c r="CP91" s="41"/>
      <c r="CQ91" s="41"/>
      <c r="CR91" s="41"/>
      <c r="CS91" s="41"/>
      <c r="CT91" s="41"/>
      <c r="CU91" s="41"/>
      <c r="CV91" s="41"/>
      <c r="CW91" s="41"/>
      <c r="CX91" s="41"/>
      <c r="CY91" s="41"/>
    </row>
    <row r="92" spans="1:103" ht="18.5" customHeight="1" x14ac:dyDescent="0.35">
      <c r="A92" s="42" t="s">
        <v>1493</v>
      </c>
      <c r="B92" s="28" t="s">
        <v>8</v>
      </c>
      <c r="C92" s="28"/>
      <c r="D92" s="28" t="s">
        <v>1493</v>
      </c>
      <c r="E92" s="44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43"/>
      <c r="CP92" s="41"/>
      <c r="CQ92" s="41"/>
      <c r="CR92" s="41"/>
      <c r="CS92" s="41"/>
      <c r="CT92" s="41"/>
      <c r="CU92" s="41"/>
      <c r="CV92" s="41"/>
      <c r="CW92" s="41"/>
      <c r="CX92" s="41"/>
      <c r="CY92" s="41"/>
    </row>
    <row r="93" spans="1:103" ht="18.5" customHeight="1" x14ac:dyDescent="0.35">
      <c r="A93" s="42" t="s">
        <v>1494</v>
      </c>
      <c r="B93" s="28" t="s">
        <v>8</v>
      </c>
      <c r="C93" s="28"/>
      <c r="D93" s="28" t="s">
        <v>1494</v>
      </c>
      <c r="E93" s="44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43"/>
      <c r="CP93" s="41"/>
      <c r="CQ93" s="41"/>
      <c r="CR93" s="41"/>
      <c r="CS93" s="41"/>
      <c r="CT93" s="41"/>
      <c r="CU93" s="41"/>
      <c r="CV93" s="41"/>
      <c r="CW93" s="41"/>
      <c r="CX93" s="41"/>
      <c r="CY93" s="41"/>
    </row>
    <row r="94" spans="1:103" ht="18.5" customHeight="1" x14ac:dyDescent="0.35">
      <c r="A94" s="42" t="s">
        <v>1495</v>
      </c>
      <c r="B94" s="28" t="s">
        <v>8</v>
      </c>
      <c r="C94" s="28"/>
      <c r="D94" s="28" t="s">
        <v>1495</v>
      </c>
      <c r="E94" s="5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43"/>
      <c r="CP94" s="41"/>
      <c r="CQ94" s="41"/>
      <c r="CR94" s="41"/>
      <c r="CS94" s="41"/>
      <c r="CT94" s="41"/>
      <c r="CU94" s="41"/>
      <c r="CV94" s="41"/>
      <c r="CW94" s="41"/>
      <c r="CX94" s="41"/>
      <c r="CY94" s="41"/>
    </row>
    <row r="95" spans="1:103" ht="18.5" customHeight="1" x14ac:dyDescent="0.35">
      <c r="A95" s="42" t="s">
        <v>1496</v>
      </c>
      <c r="B95" s="28" t="s">
        <v>8</v>
      </c>
      <c r="C95" s="28"/>
      <c r="D95" s="28" t="s">
        <v>1496</v>
      </c>
      <c r="E95" s="44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43"/>
      <c r="CP95" s="41"/>
      <c r="CQ95" s="41"/>
      <c r="CR95" s="41"/>
      <c r="CS95" s="41"/>
      <c r="CT95" s="41"/>
      <c r="CU95" s="41"/>
      <c r="CV95" s="41"/>
      <c r="CW95" s="41"/>
      <c r="CX95" s="41"/>
      <c r="CY95" s="41"/>
    </row>
    <row r="96" spans="1:103" ht="18.5" customHeight="1" x14ac:dyDescent="0.35">
      <c r="A96" s="42" t="s">
        <v>1497</v>
      </c>
      <c r="B96" s="28" t="s">
        <v>8</v>
      </c>
      <c r="C96" s="28"/>
      <c r="D96" s="28" t="s">
        <v>1497</v>
      </c>
      <c r="E96" s="52"/>
      <c r="F96" s="28"/>
      <c r="G96" s="44"/>
      <c r="H96" s="28"/>
      <c r="I96" s="28"/>
      <c r="J96" s="28"/>
      <c r="K96" s="28"/>
      <c r="L96" s="28"/>
      <c r="M96" s="28"/>
      <c r="N96" s="28"/>
      <c r="O96" s="28"/>
      <c r="P96" s="43"/>
      <c r="CP96" s="41"/>
      <c r="CQ96" s="41"/>
      <c r="CR96" s="41"/>
      <c r="CS96" s="41"/>
      <c r="CT96" s="41"/>
      <c r="CU96" s="41"/>
      <c r="CV96" s="41"/>
      <c r="CW96" s="41"/>
      <c r="CX96" s="41"/>
      <c r="CY96" s="41"/>
    </row>
    <row r="97" spans="1:103" ht="18.5" customHeight="1" x14ac:dyDescent="0.35">
      <c r="A97" s="42" t="s">
        <v>1498</v>
      </c>
      <c r="B97" s="28" t="s">
        <v>8</v>
      </c>
      <c r="C97" s="28"/>
      <c r="D97" s="28" t="s">
        <v>1498</v>
      </c>
      <c r="E97" s="5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43"/>
      <c r="CP97" s="41"/>
      <c r="CQ97" s="41"/>
      <c r="CR97" s="41"/>
      <c r="CS97" s="41"/>
      <c r="CT97" s="41"/>
      <c r="CU97" s="41"/>
      <c r="CV97" s="41"/>
      <c r="CW97" s="41"/>
      <c r="CX97" s="41"/>
      <c r="CY97" s="41"/>
    </row>
    <row r="98" spans="1:103" ht="18.5" customHeight="1" x14ac:dyDescent="0.35">
      <c r="A98" s="42" t="s">
        <v>1499</v>
      </c>
      <c r="B98" s="28" t="s">
        <v>8</v>
      </c>
      <c r="C98" s="28"/>
      <c r="D98" s="28" t="s">
        <v>1499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43"/>
      <c r="CP98" s="41"/>
      <c r="CQ98" s="41"/>
      <c r="CR98" s="41"/>
      <c r="CS98" s="41"/>
      <c r="CT98" s="41"/>
      <c r="CU98" s="41"/>
      <c r="CV98" s="41"/>
      <c r="CW98" s="41"/>
      <c r="CX98" s="41"/>
      <c r="CY98" s="41"/>
    </row>
    <row r="99" spans="1:103" ht="18.5" customHeight="1" x14ac:dyDescent="0.35">
      <c r="A99" s="42" t="s">
        <v>1500</v>
      </c>
      <c r="B99" s="28" t="s">
        <v>8</v>
      </c>
      <c r="C99" s="28"/>
      <c r="D99" s="28" t="s">
        <v>1500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43"/>
      <c r="CP99" s="41"/>
      <c r="CQ99" s="41"/>
      <c r="CR99" s="41"/>
      <c r="CS99" s="41"/>
      <c r="CT99" s="41"/>
      <c r="CU99" s="41"/>
      <c r="CV99" s="41"/>
      <c r="CW99" s="41"/>
      <c r="CX99" s="41"/>
      <c r="CY99" s="41"/>
    </row>
    <row r="100" spans="1:103" ht="18.5" customHeight="1" x14ac:dyDescent="0.35">
      <c r="A100" s="42" t="s">
        <v>1501</v>
      </c>
      <c r="B100" s="28" t="s">
        <v>8</v>
      </c>
      <c r="C100" s="28"/>
      <c r="D100" s="28" t="s">
        <v>1502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43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</row>
    <row r="101" spans="1:103" ht="18.5" customHeight="1" thickBot="1" x14ac:dyDescent="0.4">
      <c r="A101" s="45" t="s">
        <v>1503</v>
      </c>
      <c r="B101" s="46" t="s">
        <v>8</v>
      </c>
      <c r="C101" s="46"/>
      <c r="D101" s="46" t="s">
        <v>1503</v>
      </c>
      <c r="E101" s="5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8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</row>
    <row r="102" spans="1:103" ht="18.5" customHeight="1" x14ac:dyDescent="0.35">
      <c r="A102" s="38" t="s">
        <v>24</v>
      </c>
      <c r="B102" s="34" t="s">
        <v>19</v>
      </c>
      <c r="C102" s="34" t="s">
        <v>24</v>
      </c>
      <c r="D102" s="34"/>
      <c r="E102" s="34"/>
      <c r="F102" s="34"/>
      <c r="G102" s="49" t="s">
        <v>576</v>
      </c>
      <c r="H102" s="34"/>
      <c r="I102" s="34"/>
      <c r="J102" s="49" t="s">
        <v>429</v>
      </c>
      <c r="K102" s="34"/>
      <c r="L102" s="34"/>
      <c r="M102" s="34"/>
      <c r="N102" s="34"/>
      <c r="O102" s="34"/>
      <c r="P102" s="40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</row>
    <row r="103" spans="1:103" ht="18.5" customHeight="1" x14ac:dyDescent="0.35">
      <c r="A103" s="42" t="s">
        <v>251</v>
      </c>
      <c r="B103" s="28" t="s">
        <v>19</v>
      </c>
      <c r="C103" s="28" t="s">
        <v>251</v>
      </c>
      <c r="D103" s="28"/>
      <c r="E103" s="28"/>
      <c r="F103" s="28"/>
      <c r="G103" s="6" t="s">
        <v>1414</v>
      </c>
      <c r="H103" s="28"/>
      <c r="I103" s="6" t="s">
        <v>1142</v>
      </c>
      <c r="J103" s="6" t="str">
        <f>HYPERLINK("mfa_austria","mfa_austria")</f>
        <v>mfa_austria</v>
      </c>
      <c r="K103" s="28"/>
      <c r="L103" s="28"/>
      <c r="M103" s="28"/>
      <c r="N103" s="28"/>
      <c r="O103" s="28"/>
      <c r="P103" s="43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</row>
    <row r="104" spans="1:103" ht="18.5" customHeight="1" x14ac:dyDescent="0.35">
      <c r="A104" s="42" t="s">
        <v>73</v>
      </c>
      <c r="B104" s="28" t="s">
        <v>19</v>
      </c>
      <c r="C104" s="28" t="s">
        <v>73</v>
      </c>
      <c r="D104" s="28"/>
      <c r="E104" s="28"/>
      <c r="F104" s="28"/>
      <c r="G104" s="28"/>
      <c r="H104" s="28"/>
      <c r="I104" s="28"/>
      <c r="J104" s="6" t="str">
        <f>HYPERLINK("belarusmfa","belarusmfa")</f>
        <v>belarusmfa</v>
      </c>
      <c r="K104" s="28"/>
      <c r="L104" s="28"/>
      <c r="M104" s="28"/>
      <c r="N104" s="28"/>
      <c r="O104" s="28"/>
      <c r="P104" s="43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</row>
    <row r="105" spans="1:103" ht="18.5" customHeight="1" x14ac:dyDescent="0.35">
      <c r="A105" s="42" t="s">
        <v>110</v>
      </c>
      <c r="B105" s="28" t="s">
        <v>19</v>
      </c>
      <c r="C105" s="28" t="s">
        <v>110</v>
      </c>
      <c r="D105" s="28"/>
      <c r="E105" s="44"/>
      <c r="F105" s="28"/>
      <c r="G105" s="28"/>
      <c r="H105" s="28"/>
      <c r="I105" s="6" t="s">
        <v>549</v>
      </c>
      <c r="J105" s="28"/>
      <c r="K105" s="28"/>
      <c r="L105" s="28"/>
      <c r="M105" s="28"/>
      <c r="N105" s="28"/>
      <c r="O105" s="28"/>
      <c r="P105" s="43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</row>
    <row r="106" spans="1:103" ht="18.5" customHeight="1" x14ac:dyDescent="0.35">
      <c r="A106" s="42" t="s">
        <v>66</v>
      </c>
      <c r="B106" s="28" t="s">
        <v>19</v>
      </c>
      <c r="C106" s="28" t="s">
        <v>66</v>
      </c>
      <c r="D106" s="28"/>
      <c r="E106" s="4" t="s">
        <v>1248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43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</row>
    <row r="107" spans="1:103" ht="18.5" customHeight="1" x14ac:dyDescent="0.35">
      <c r="A107" s="42" t="s">
        <v>79</v>
      </c>
      <c r="B107" s="28" t="s">
        <v>19</v>
      </c>
      <c r="C107" s="28" t="s">
        <v>79</v>
      </c>
      <c r="D107" s="28"/>
      <c r="E107" s="28"/>
      <c r="F107" s="28"/>
      <c r="G107" s="9" t="s">
        <v>1504</v>
      </c>
      <c r="H107" s="28"/>
      <c r="I107" s="4" t="s">
        <v>543</v>
      </c>
      <c r="J107" s="28"/>
      <c r="K107" s="28"/>
      <c r="L107" s="28"/>
      <c r="M107" s="28"/>
      <c r="N107" s="28"/>
      <c r="O107" s="28"/>
      <c r="P107" s="43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</row>
    <row r="108" spans="1:103" ht="18.5" customHeight="1" x14ac:dyDescent="0.35">
      <c r="A108" s="42" t="s">
        <v>297</v>
      </c>
      <c r="B108" s="28" t="s">
        <v>19</v>
      </c>
      <c r="C108" s="28" t="s">
        <v>297</v>
      </c>
      <c r="D108" s="28"/>
      <c r="E108" s="6" t="s">
        <v>1005</v>
      </c>
      <c r="F108" s="28"/>
      <c r="G108" s="28"/>
      <c r="H108" s="6" t="str">
        <f>HYPERLINK("wwwvladahr","wwwvladahr")</f>
        <v>wwwvladahr</v>
      </c>
      <c r="I108" s="28"/>
      <c r="J108" s="28"/>
      <c r="K108" s="28"/>
      <c r="L108" s="28"/>
      <c r="M108" s="28"/>
      <c r="N108" s="28"/>
      <c r="O108" s="28"/>
      <c r="P108" s="43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</row>
    <row r="109" spans="1:103" ht="18.5" customHeight="1" x14ac:dyDescent="0.35">
      <c r="A109" s="42" t="s">
        <v>33</v>
      </c>
      <c r="B109" s="28" t="s">
        <v>19</v>
      </c>
      <c r="C109" s="28" t="s">
        <v>33</v>
      </c>
      <c r="D109" s="28"/>
      <c r="E109" s="9" t="s">
        <v>1505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43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</row>
    <row r="110" spans="1:103" ht="18.5" customHeight="1" x14ac:dyDescent="0.35">
      <c r="A110" s="42" t="s">
        <v>76</v>
      </c>
      <c r="B110" s="28" t="s">
        <v>19</v>
      </c>
      <c r="C110" s="28" t="s">
        <v>76</v>
      </c>
      <c r="D110" s="28"/>
      <c r="E110" s="6" t="s">
        <v>890</v>
      </c>
      <c r="F110" s="28"/>
      <c r="G110" s="4" t="s">
        <v>509</v>
      </c>
      <c r="H110" s="28"/>
      <c r="I110" s="28"/>
      <c r="J110" s="28"/>
      <c r="K110" s="28"/>
      <c r="L110" s="28"/>
      <c r="M110" s="28"/>
      <c r="N110" s="28"/>
      <c r="O110" s="28"/>
      <c r="P110" s="43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</row>
    <row r="111" spans="1:103" ht="18.5" customHeight="1" x14ac:dyDescent="0.35">
      <c r="A111" s="42" t="s">
        <v>228</v>
      </c>
      <c r="B111" s="28" t="s">
        <v>19</v>
      </c>
      <c r="C111" s="28" t="s">
        <v>228</v>
      </c>
      <c r="D111" s="28"/>
      <c r="E111" s="28"/>
      <c r="F111" s="28"/>
      <c r="G111" s="9" t="s">
        <v>816</v>
      </c>
      <c r="H111" s="28"/>
      <c r="I111" s="6" t="s">
        <v>808</v>
      </c>
      <c r="J111" s="28"/>
      <c r="K111" s="28"/>
      <c r="L111" s="28"/>
      <c r="M111" s="28"/>
      <c r="N111" s="28"/>
      <c r="O111" s="28"/>
      <c r="P111" s="43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</row>
    <row r="112" spans="1:103" ht="18.5" customHeight="1" x14ac:dyDescent="0.35">
      <c r="A112" s="42" t="s">
        <v>335</v>
      </c>
      <c r="B112" s="28" t="s">
        <v>19</v>
      </c>
      <c r="C112" s="28" t="s">
        <v>335</v>
      </c>
      <c r="D112" s="28"/>
      <c r="E112" s="44"/>
      <c r="F112" s="28"/>
      <c r="G112" s="6" t="str">
        <f>HYPERLINK("troivas","troivas")</f>
        <v>troivas</v>
      </c>
      <c r="H112" s="9" t="s">
        <v>1124</v>
      </c>
      <c r="I112" s="28"/>
      <c r="J112" s="28"/>
      <c r="K112" s="28"/>
      <c r="L112" s="28"/>
      <c r="M112" s="28"/>
      <c r="N112" s="28"/>
      <c r="O112" s="28"/>
      <c r="P112" s="43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</row>
    <row r="113" spans="1:103" ht="18.5" customHeight="1" x14ac:dyDescent="0.35">
      <c r="A113" s="42" t="s">
        <v>1506</v>
      </c>
      <c r="B113" s="28" t="s">
        <v>19</v>
      </c>
      <c r="C113" s="28" t="s">
        <v>237</v>
      </c>
      <c r="D113" s="28"/>
      <c r="E113" s="44"/>
      <c r="F113" s="9" t="s">
        <v>835</v>
      </c>
      <c r="G113" s="10" t="s">
        <v>935</v>
      </c>
      <c r="H113" s="28"/>
      <c r="I113" s="28"/>
      <c r="J113" s="28"/>
      <c r="K113" s="28"/>
      <c r="L113" s="28"/>
      <c r="M113" s="28"/>
      <c r="N113" s="28"/>
      <c r="O113" s="28"/>
      <c r="P113" s="43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</row>
    <row r="114" spans="1:103" ht="18.5" customHeight="1" x14ac:dyDescent="0.35">
      <c r="A114" s="42" t="s">
        <v>348</v>
      </c>
      <c r="B114" s="28" t="s">
        <v>19</v>
      </c>
      <c r="C114" s="28" t="s">
        <v>348</v>
      </c>
      <c r="D114" s="28"/>
      <c r="E114" s="28"/>
      <c r="F114" s="9" t="s">
        <v>1507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43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</row>
    <row r="115" spans="1:103" ht="18.5" customHeight="1" x14ac:dyDescent="0.35">
      <c r="A115" s="42" t="s">
        <v>131</v>
      </c>
      <c r="B115" s="28" t="s">
        <v>19</v>
      </c>
      <c r="C115" s="28" t="s">
        <v>131</v>
      </c>
      <c r="D115" s="28"/>
      <c r="E115" s="6" t="s">
        <v>613</v>
      </c>
      <c r="F115" s="6" t="str">
        <f>HYPERLINK("Elysee","Elysee")</f>
        <v>Elysee</v>
      </c>
      <c r="G115" s="6" t="s">
        <v>1328</v>
      </c>
      <c r="H115" s="6" t="s">
        <v>649</v>
      </c>
      <c r="I115" s="6" t="s">
        <v>820</v>
      </c>
      <c r="J115" s="6" t="s">
        <v>631</v>
      </c>
      <c r="K115" s="28"/>
      <c r="L115" s="28"/>
      <c r="M115" s="28"/>
      <c r="N115" s="28"/>
      <c r="O115" s="28"/>
      <c r="P115" s="43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</row>
    <row r="116" spans="1:103" ht="18.5" customHeight="1" x14ac:dyDescent="0.35">
      <c r="A116" s="42" t="s">
        <v>57</v>
      </c>
      <c r="B116" s="28" t="s">
        <v>19</v>
      </c>
      <c r="C116" s="28" t="s">
        <v>57</v>
      </c>
      <c r="D116" s="28"/>
      <c r="E116" s="28"/>
      <c r="F116" s="28"/>
      <c r="G116" s="6" t="s">
        <v>518</v>
      </c>
      <c r="H116" s="6" t="s">
        <v>1273</v>
      </c>
      <c r="I116" s="28"/>
      <c r="J116" s="6" t="s">
        <v>1247</v>
      </c>
      <c r="K116" s="28"/>
      <c r="L116" s="28"/>
      <c r="M116" s="28"/>
      <c r="N116" s="28"/>
      <c r="O116" s="28"/>
      <c r="P116" s="43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</row>
    <row r="117" spans="1:103" ht="18.5" customHeight="1" x14ac:dyDescent="0.35">
      <c r="A117" s="42" t="s">
        <v>29</v>
      </c>
      <c r="B117" s="28" t="s">
        <v>19</v>
      </c>
      <c r="C117" s="28" t="s">
        <v>29</v>
      </c>
      <c r="D117" s="28"/>
      <c r="E117" s="28"/>
      <c r="F117" s="27"/>
      <c r="G117" s="6" t="s">
        <v>1237</v>
      </c>
      <c r="H117" s="28"/>
      <c r="I117" s="28"/>
      <c r="J117" s="28"/>
      <c r="K117" s="28"/>
      <c r="L117" s="28"/>
      <c r="M117" s="28"/>
      <c r="N117" s="28"/>
      <c r="O117" s="28"/>
      <c r="P117" s="43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</row>
    <row r="118" spans="1:103" ht="18.5" customHeight="1" x14ac:dyDescent="0.35">
      <c r="A118" s="42" t="s">
        <v>279</v>
      </c>
      <c r="B118" s="28" t="s">
        <v>19</v>
      </c>
      <c r="C118" s="28" t="s">
        <v>279</v>
      </c>
      <c r="D118" s="28"/>
      <c r="E118" s="27"/>
      <c r="F118" s="27"/>
      <c r="G118" s="6" t="s">
        <v>955</v>
      </c>
      <c r="H118" s="28"/>
      <c r="I118" s="28"/>
      <c r="J118" s="28"/>
      <c r="K118" s="28"/>
      <c r="L118" s="28"/>
      <c r="M118" s="28"/>
      <c r="N118" s="28"/>
      <c r="O118" s="28"/>
      <c r="P118" s="43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</row>
    <row r="119" spans="1:103" ht="18.5" customHeight="1" x14ac:dyDescent="0.35">
      <c r="A119" s="42" t="s">
        <v>178</v>
      </c>
      <c r="B119" s="28" t="s">
        <v>19</v>
      </c>
      <c r="C119" s="28" t="s">
        <v>178</v>
      </c>
      <c r="D119" s="28"/>
      <c r="E119" s="28"/>
      <c r="F119" s="28"/>
      <c r="G119" s="28"/>
      <c r="H119" s="28"/>
      <c r="I119" s="9" t="s">
        <v>674</v>
      </c>
      <c r="J119" s="6" t="str">
        <f>HYPERLINK("utanrikisraduneytid","utanrikisraduneytid")</f>
        <v>utanrikisraduneytid</v>
      </c>
      <c r="K119" s="28"/>
      <c r="L119" s="28"/>
      <c r="M119" s="28"/>
      <c r="N119" s="28"/>
      <c r="O119" s="28"/>
      <c r="P119" s="43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</row>
    <row r="120" spans="1:103" ht="18.5" customHeight="1" x14ac:dyDescent="0.35">
      <c r="A120" s="42" t="s">
        <v>42</v>
      </c>
      <c r="B120" s="28" t="s">
        <v>19</v>
      </c>
      <c r="C120" s="28" t="s">
        <v>42</v>
      </c>
      <c r="D120" s="28"/>
      <c r="E120" s="6" t="s">
        <v>713</v>
      </c>
      <c r="F120" s="14" t="s">
        <v>457</v>
      </c>
      <c r="G120" s="6" t="s">
        <v>589</v>
      </c>
      <c r="H120" s="6" t="str">
        <f>HYPERLINK("merrionstreet","merrionstreet")</f>
        <v>merrionstreet</v>
      </c>
      <c r="I120" s="28"/>
      <c r="J120" s="28"/>
      <c r="K120" s="28"/>
      <c r="L120" s="28"/>
      <c r="M120" s="28"/>
      <c r="N120" s="28"/>
      <c r="O120" s="28"/>
      <c r="P120" s="43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</row>
    <row r="121" spans="1:103" ht="18.5" customHeight="1" x14ac:dyDescent="0.35">
      <c r="A121" s="42" t="s">
        <v>246</v>
      </c>
      <c r="B121" s="28" t="s">
        <v>19</v>
      </c>
      <c r="C121" s="28" t="s">
        <v>246</v>
      </c>
      <c r="D121" s="28"/>
      <c r="E121" s="52"/>
      <c r="F121" s="4" t="s">
        <v>1060</v>
      </c>
      <c r="G121" s="6" t="str">
        <f>HYPERLINK("matteorenzi","matteorenzi")</f>
        <v>matteorenzi</v>
      </c>
      <c r="H121" s="28"/>
      <c r="I121" s="6" t="s">
        <v>962</v>
      </c>
      <c r="J121" s="28"/>
      <c r="K121" s="28"/>
      <c r="L121" s="28"/>
      <c r="M121" s="28"/>
      <c r="N121" s="28"/>
      <c r="O121" s="28"/>
      <c r="P121" s="43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</row>
    <row r="122" spans="1:103" ht="18.5" customHeight="1" x14ac:dyDescent="0.35">
      <c r="A122" s="42" t="s">
        <v>82</v>
      </c>
      <c r="B122" s="28" t="s">
        <v>19</v>
      </c>
      <c r="C122" s="28" t="s">
        <v>82</v>
      </c>
      <c r="D122" s="28"/>
      <c r="E122" s="16" t="str">
        <f>HYPERLINK("vejonisr","vejonisr")</f>
        <v>vejonisr</v>
      </c>
      <c r="F122" s="16" t="s">
        <v>1198</v>
      </c>
      <c r="G122" s="28"/>
      <c r="H122" s="4" t="s">
        <v>1508</v>
      </c>
      <c r="I122" s="9" t="s">
        <v>575</v>
      </c>
      <c r="J122" s="4" t="s">
        <v>1325</v>
      </c>
      <c r="K122" s="28"/>
      <c r="L122" s="28"/>
      <c r="M122" s="28"/>
      <c r="N122" s="28"/>
      <c r="O122" s="28"/>
      <c r="P122" s="43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</row>
    <row r="123" spans="1:103" ht="18.5" customHeight="1" x14ac:dyDescent="0.35">
      <c r="A123" s="42" t="s">
        <v>98</v>
      </c>
      <c r="B123" s="28" t="s">
        <v>19</v>
      </c>
      <c r="C123" s="28" t="s">
        <v>98</v>
      </c>
      <c r="D123" s="28"/>
      <c r="E123" s="16" t="s">
        <v>1254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43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</row>
    <row r="124" spans="1:103" ht="18.5" customHeight="1" x14ac:dyDescent="0.35">
      <c r="A124" s="42" t="s">
        <v>361</v>
      </c>
      <c r="B124" s="28" t="s">
        <v>19</v>
      </c>
      <c r="C124" s="28" t="s">
        <v>361</v>
      </c>
      <c r="D124" s="28"/>
      <c r="E124" s="27"/>
      <c r="F124" s="28"/>
      <c r="G124" s="6" t="str">
        <f>HYPERLINK("xavierbettel","xavierbettel")</f>
        <v>xavierbettel</v>
      </c>
      <c r="H124" s="28"/>
      <c r="I124" s="28"/>
      <c r="J124" s="28"/>
      <c r="K124" s="28"/>
      <c r="L124" s="28"/>
      <c r="M124" s="28"/>
      <c r="N124" s="28"/>
      <c r="O124" s="28"/>
      <c r="P124" s="43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</row>
    <row r="125" spans="1:103" ht="18.5" customHeight="1" x14ac:dyDescent="0.35">
      <c r="A125" s="42" t="s">
        <v>115</v>
      </c>
      <c r="B125" s="28" t="s">
        <v>19</v>
      </c>
      <c r="C125" s="28" t="s">
        <v>115</v>
      </c>
      <c r="D125" s="28"/>
      <c r="E125" s="4" t="s">
        <v>1044</v>
      </c>
      <c r="F125" s="28"/>
      <c r="G125" s="9" t="s">
        <v>1509</v>
      </c>
      <c r="H125" s="6" t="s">
        <v>559</v>
      </c>
      <c r="I125" s="28"/>
      <c r="J125" s="28"/>
      <c r="K125" s="28"/>
      <c r="L125" s="28"/>
      <c r="M125" s="28"/>
      <c r="N125" s="28"/>
      <c r="O125" s="28"/>
      <c r="P125" s="43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</row>
    <row r="126" spans="1:103" ht="18.5" customHeight="1" x14ac:dyDescent="0.35">
      <c r="A126" s="42" t="s">
        <v>180</v>
      </c>
      <c r="B126" s="28" t="s">
        <v>19</v>
      </c>
      <c r="C126" s="28" t="s">
        <v>180</v>
      </c>
      <c r="D126" s="28"/>
      <c r="E126" s="28"/>
      <c r="F126" s="28"/>
      <c r="G126" s="28"/>
      <c r="H126" s="9" t="s">
        <v>1284</v>
      </c>
      <c r="I126" s="28"/>
      <c r="J126" s="28"/>
      <c r="K126" s="28"/>
      <c r="L126" s="28"/>
      <c r="M126" s="28"/>
      <c r="N126" s="28"/>
      <c r="O126" s="28"/>
      <c r="P126" s="43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</row>
    <row r="127" spans="1:103" ht="18.5" customHeight="1" x14ac:dyDescent="0.35">
      <c r="A127" s="42" t="s">
        <v>121</v>
      </c>
      <c r="B127" s="28" t="s">
        <v>19</v>
      </c>
      <c r="C127" s="28" t="s">
        <v>121</v>
      </c>
      <c r="D127" s="28"/>
      <c r="E127" s="44"/>
      <c r="F127" s="6" t="s">
        <v>801</v>
      </c>
      <c r="G127" s="9" t="s">
        <v>1510</v>
      </c>
      <c r="H127" s="28"/>
      <c r="I127" s="28"/>
      <c r="J127" s="6" t="s">
        <v>1262</v>
      </c>
      <c r="K127" s="28"/>
      <c r="L127" s="28"/>
      <c r="M127" s="28"/>
      <c r="N127" s="28"/>
      <c r="O127" s="28"/>
      <c r="P127" s="43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</row>
    <row r="128" spans="1:103" ht="18.5" customHeight="1" x14ac:dyDescent="0.35">
      <c r="A128" s="42" t="s">
        <v>133</v>
      </c>
      <c r="B128" s="28" t="s">
        <v>19</v>
      </c>
      <c r="C128" s="28" t="s">
        <v>133</v>
      </c>
      <c r="D128" s="28"/>
      <c r="E128" s="27"/>
      <c r="F128" s="28"/>
      <c r="G128" s="6" t="str">
        <f>HYPERLINK("erna_solberg","erna_solberg")</f>
        <v>erna_solberg</v>
      </c>
      <c r="H128" s="28"/>
      <c r="I128" s="28"/>
      <c r="J128" s="6" t="str">
        <f>HYPERLINK("utenriksdept","utenriksdept")</f>
        <v>utenriksdept</v>
      </c>
      <c r="K128" s="28"/>
      <c r="L128" s="28"/>
      <c r="M128" s="28"/>
      <c r="N128" s="28"/>
      <c r="O128" s="28"/>
      <c r="P128" s="43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</row>
    <row r="129" spans="1:103" ht="18.5" customHeight="1" x14ac:dyDescent="0.35">
      <c r="A129" s="42" t="s">
        <v>37</v>
      </c>
      <c r="B129" s="28" t="s">
        <v>19</v>
      </c>
      <c r="C129" s="28" t="s">
        <v>37</v>
      </c>
      <c r="D129" s="28"/>
      <c r="E129" s="6" t="s">
        <v>450</v>
      </c>
      <c r="F129" s="28"/>
      <c r="G129" s="27"/>
      <c r="H129" s="6" t="s">
        <v>991</v>
      </c>
      <c r="I129" s="28"/>
      <c r="J129" s="28"/>
      <c r="K129" s="28"/>
      <c r="L129" s="28"/>
      <c r="M129" s="28"/>
      <c r="N129" s="28"/>
      <c r="O129" s="28"/>
      <c r="P129" s="43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</row>
    <row r="130" spans="1:103" ht="18.5" customHeight="1" x14ac:dyDescent="0.35">
      <c r="A130" s="42" t="s">
        <v>93</v>
      </c>
      <c r="B130" s="28" t="s">
        <v>19</v>
      </c>
      <c r="C130" s="28" t="s">
        <v>93</v>
      </c>
      <c r="D130" s="28"/>
      <c r="E130" s="28"/>
      <c r="F130" s="28"/>
      <c r="G130" s="9" t="s">
        <v>1511</v>
      </c>
      <c r="H130" s="6" t="s">
        <v>671</v>
      </c>
      <c r="I130" s="28"/>
      <c r="J130" s="28"/>
      <c r="K130" s="28"/>
      <c r="L130" s="28"/>
      <c r="M130" s="28"/>
      <c r="N130" s="28"/>
      <c r="O130" s="28"/>
      <c r="P130" s="43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</row>
    <row r="131" spans="1:103" ht="18.5" customHeight="1" x14ac:dyDescent="0.35">
      <c r="A131" s="42" t="s">
        <v>224</v>
      </c>
      <c r="B131" s="28" t="s">
        <v>19</v>
      </c>
      <c r="C131" s="28" t="s">
        <v>224</v>
      </c>
      <c r="D131" s="28"/>
      <c r="E131" s="11" t="str">
        <f>HYPERLINK("klausiohannis","klausiohannis")</f>
        <v>klausiohannis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43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</row>
    <row r="132" spans="1:103" ht="18.5" customHeight="1" x14ac:dyDescent="0.35">
      <c r="A132" s="42" t="s">
        <v>100</v>
      </c>
      <c r="B132" s="28" t="s">
        <v>19</v>
      </c>
      <c r="C132" s="28" t="s">
        <v>100</v>
      </c>
      <c r="D132" s="28"/>
      <c r="E132" s="27"/>
      <c r="F132" s="28"/>
      <c r="G132" s="6" t="str">
        <f>HYPERLINK("damedvedev","damedvedev")</f>
        <v>damedvedev</v>
      </c>
      <c r="H132" s="6" t="str">
        <f>HYPERLINK("photogovernment","photogovernment")</f>
        <v>photogovernment</v>
      </c>
      <c r="I132" s="28"/>
      <c r="J132" s="4" t="s">
        <v>1332</v>
      </c>
      <c r="K132" s="28"/>
      <c r="L132" s="28"/>
      <c r="M132" s="28"/>
      <c r="N132" s="28"/>
      <c r="O132" s="28"/>
      <c r="P132" s="43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</row>
    <row r="133" spans="1:103" ht="18.5" customHeight="1" x14ac:dyDescent="0.35">
      <c r="A133" s="42" t="s">
        <v>1512</v>
      </c>
      <c r="B133" s="28" t="s">
        <v>19</v>
      </c>
      <c r="C133" s="28" t="s">
        <v>1512</v>
      </c>
      <c r="D133" s="28"/>
      <c r="E133" s="27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43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</row>
    <row r="134" spans="1:103" ht="18.5" customHeight="1" x14ac:dyDescent="0.35">
      <c r="A134" s="42" t="s">
        <v>27</v>
      </c>
      <c r="B134" s="28" t="s">
        <v>19</v>
      </c>
      <c r="C134" s="28" t="s">
        <v>27</v>
      </c>
      <c r="D134" s="28"/>
      <c r="E134" s="28"/>
      <c r="F134" s="11" t="str">
        <f>HYPERLINK("predsednikrs","predsednikrs")</f>
        <v>predsednikrs</v>
      </c>
      <c r="G134" s="11" t="s">
        <v>433</v>
      </c>
      <c r="H134" s="9" t="s">
        <v>1095</v>
      </c>
      <c r="I134" s="28"/>
      <c r="J134" s="28"/>
      <c r="K134" s="28"/>
      <c r="L134" s="28"/>
      <c r="M134" s="28"/>
      <c r="N134" s="28"/>
      <c r="O134" s="28"/>
      <c r="P134" s="43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</row>
    <row r="135" spans="1:103" ht="18.5" customHeight="1" x14ac:dyDescent="0.35">
      <c r="A135" s="42" t="s">
        <v>35</v>
      </c>
      <c r="B135" s="28" t="s">
        <v>19</v>
      </c>
      <c r="C135" s="28" t="s">
        <v>35</v>
      </c>
      <c r="D135" s="28"/>
      <c r="E135" s="11" t="s">
        <v>446</v>
      </c>
      <c r="F135" s="28"/>
      <c r="G135" s="9" t="s">
        <v>617</v>
      </c>
      <c r="H135" s="28"/>
      <c r="I135" s="28"/>
      <c r="J135" s="28"/>
      <c r="K135" s="28"/>
      <c r="L135" s="28"/>
      <c r="M135" s="28"/>
      <c r="N135" s="28"/>
      <c r="O135" s="28"/>
      <c r="P135" s="43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</row>
    <row r="136" spans="1:103" ht="18.5" customHeight="1" x14ac:dyDescent="0.35">
      <c r="A136" s="42" t="s">
        <v>78</v>
      </c>
      <c r="B136" s="28" t="s">
        <v>19</v>
      </c>
      <c r="C136" s="28" t="s">
        <v>78</v>
      </c>
      <c r="D136" s="28"/>
      <c r="E136" s="6" t="str">
        <f>HYPERLINK("borutpahor","borutpahor")</f>
        <v>borutpahor</v>
      </c>
      <c r="F136" s="28"/>
      <c r="G136" s="6" t="s">
        <v>1339</v>
      </c>
      <c r="H136" s="28"/>
      <c r="I136" s="28"/>
      <c r="J136" s="28"/>
      <c r="K136" s="28"/>
      <c r="L136" s="28"/>
      <c r="M136" s="28"/>
      <c r="N136" s="28"/>
      <c r="O136" s="28"/>
      <c r="P136" s="43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</row>
    <row r="137" spans="1:103" ht="18.5" customHeight="1" x14ac:dyDescent="0.35">
      <c r="A137" s="42" t="s">
        <v>104</v>
      </c>
      <c r="B137" s="28" t="s">
        <v>19</v>
      </c>
      <c r="C137" s="28" t="s">
        <v>104</v>
      </c>
      <c r="D137" s="28"/>
      <c r="E137" s="28"/>
      <c r="F137" s="28"/>
      <c r="G137" s="6" t="str">
        <f>HYPERLINK("marianorajoy","marianorajoy")</f>
        <v>marianorajoy</v>
      </c>
      <c r="H137" s="9" t="s">
        <v>1258</v>
      </c>
      <c r="I137" s="28"/>
      <c r="J137" s="28"/>
      <c r="K137" s="28"/>
      <c r="L137" s="28"/>
      <c r="M137" s="28"/>
      <c r="N137" s="28"/>
      <c r="O137" s="28"/>
      <c r="P137" s="43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</row>
    <row r="138" spans="1:103" ht="18.5" customHeight="1" x14ac:dyDescent="0.35">
      <c r="A138" s="42" t="s">
        <v>230</v>
      </c>
      <c r="B138" s="28" t="s">
        <v>19</v>
      </c>
      <c r="C138" s="28" t="s">
        <v>230</v>
      </c>
      <c r="D138" s="28"/>
      <c r="E138" s="28"/>
      <c r="F138" s="6" t="s">
        <v>812</v>
      </c>
      <c r="G138" s="9" t="s">
        <v>1390</v>
      </c>
      <c r="H138" s="28"/>
      <c r="I138" s="6" t="s">
        <v>1146</v>
      </c>
      <c r="J138" s="6" t="str">
        <f>HYPERLINK("swedenabroad","swedenabroad")</f>
        <v>swedenabroad</v>
      </c>
      <c r="K138" s="28"/>
      <c r="L138" s="28"/>
      <c r="M138" s="28"/>
      <c r="N138" s="28"/>
      <c r="O138" s="28"/>
      <c r="P138" s="43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</row>
    <row r="139" spans="1:103" ht="18.5" customHeight="1" x14ac:dyDescent="0.35">
      <c r="A139" s="42" t="s">
        <v>20</v>
      </c>
      <c r="B139" s="28" t="s">
        <v>19</v>
      </c>
      <c r="C139" s="28" t="s">
        <v>20</v>
      </c>
      <c r="D139" s="28"/>
      <c r="E139" s="6" t="str">
        <f>HYPERLINK("rterdogan","rterdogan")</f>
        <v>rterdogan</v>
      </c>
      <c r="F139" s="4" t="s">
        <v>1395</v>
      </c>
      <c r="G139" s="10" t="s">
        <v>421</v>
      </c>
      <c r="H139" s="6" t="s">
        <v>497</v>
      </c>
      <c r="I139" s="6" t="s">
        <v>868</v>
      </c>
      <c r="J139" s="6" t="s">
        <v>1138</v>
      </c>
      <c r="K139" s="28"/>
      <c r="L139" s="9" t="s">
        <v>1168</v>
      </c>
      <c r="M139" s="28"/>
      <c r="N139" s="28"/>
      <c r="O139" s="28"/>
      <c r="P139" s="51" t="s">
        <v>777</v>
      </c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</row>
    <row r="140" spans="1:103" ht="18.5" customHeight="1" x14ac:dyDescent="0.35">
      <c r="A140" s="42" t="s">
        <v>46</v>
      </c>
      <c r="B140" s="28" t="s">
        <v>19</v>
      </c>
      <c r="C140" s="28" t="s">
        <v>46</v>
      </c>
      <c r="D140" s="28"/>
      <c r="E140" s="6" t="s">
        <v>995</v>
      </c>
      <c r="F140" s="28"/>
      <c r="G140" s="6" t="s">
        <v>465</v>
      </c>
      <c r="H140" s="28"/>
      <c r="I140" s="28"/>
      <c r="J140" s="6" t="str">
        <f>HYPERLINK("mfa_ukraine","mfa_ukraine")</f>
        <v>mfa_ukraine</v>
      </c>
      <c r="K140" s="28"/>
      <c r="L140" s="28"/>
      <c r="M140" s="28"/>
      <c r="N140" s="28"/>
      <c r="O140" s="28"/>
      <c r="P140" s="43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</row>
    <row r="141" spans="1:103" ht="18.5" customHeight="1" thickBot="1" x14ac:dyDescent="0.4">
      <c r="A141" s="45" t="s">
        <v>345</v>
      </c>
      <c r="B141" s="46" t="s">
        <v>19</v>
      </c>
      <c r="C141" s="46" t="s">
        <v>345</v>
      </c>
      <c r="D141" s="46"/>
      <c r="E141" s="46"/>
      <c r="F141" s="47" t="str">
        <f>HYPERLINK("the_british_monarchy","the_british_monarchy")</f>
        <v>the_british_monarchy</v>
      </c>
      <c r="G141" s="59"/>
      <c r="H141" s="53" t="s">
        <v>1408</v>
      </c>
      <c r="I141" s="46"/>
      <c r="J141" s="47" t="str">
        <f>HYPERLINK("ukforeignoffice","ukforeignoffice")</f>
        <v>ukforeignoffice</v>
      </c>
      <c r="K141" s="46"/>
      <c r="L141" s="46"/>
      <c r="M141" s="46"/>
      <c r="N141" s="46"/>
      <c r="O141" s="46"/>
      <c r="P141" s="48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</row>
    <row r="142" spans="1:103" ht="18.5" customHeight="1" x14ac:dyDescent="0.35">
      <c r="A142" s="38" t="s">
        <v>1513</v>
      </c>
      <c r="B142" s="34" t="s">
        <v>19</v>
      </c>
      <c r="C142" s="34"/>
      <c r="D142" s="34" t="s">
        <v>1513</v>
      </c>
      <c r="E142" s="60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0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</row>
    <row r="143" spans="1:103" ht="18.5" customHeight="1" x14ac:dyDescent="0.35">
      <c r="A143" s="42" t="s">
        <v>1514</v>
      </c>
      <c r="B143" s="28" t="s">
        <v>19</v>
      </c>
      <c r="C143" s="28"/>
      <c r="D143" s="28" t="s">
        <v>1514</v>
      </c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43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</row>
    <row r="144" spans="1:103" ht="18.5" customHeight="1" x14ac:dyDescent="0.35">
      <c r="A144" s="42" t="s">
        <v>1515</v>
      </c>
      <c r="B144" s="28" t="s">
        <v>19</v>
      </c>
      <c r="C144" s="28"/>
      <c r="D144" s="28" t="s">
        <v>1515</v>
      </c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43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</row>
    <row r="145" spans="1:103" ht="18.5" customHeight="1" x14ac:dyDescent="0.35">
      <c r="A145" s="42" t="s">
        <v>1516</v>
      </c>
      <c r="B145" s="28" t="s">
        <v>19</v>
      </c>
      <c r="C145" s="28"/>
      <c r="D145" s="28" t="s">
        <v>1516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43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</row>
    <row r="146" spans="1:103" ht="18.5" customHeight="1" thickBot="1" x14ac:dyDescent="0.4">
      <c r="A146" s="45" t="s">
        <v>1517</v>
      </c>
      <c r="B146" s="46" t="s">
        <v>19</v>
      </c>
      <c r="C146" s="46"/>
      <c r="D146" s="46" t="s">
        <v>1517</v>
      </c>
      <c r="E146" s="59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8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</row>
    <row r="147" spans="1:103" ht="18.5" customHeight="1" x14ac:dyDescent="0.35">
      <c r="A147" s="38" t="s">
        <v>155</v>
      </c>
      <c r="B147" s="34" t="s">
        <v>16</v>
      </c>
      <c r="C147" s="34" t="s">
        <v>155</v>
      </c>
      <c r="D147" s="34"/>
      <c r="E147" s="34"/>
      <c r="F147" s="34"/>
      <c r="G147" s="34"/>
      <c r="H147" s="61" t="s">
        <v>639</v>
      </c>
      <c r="I147" s="34"/>
      <c r="J147" s="34"/>
      <c r="K147" s="34"/>
      <c r="L147" s="34"/>
      <c r="M147" s="34"/>
      <c r="N147" s="34"/>
      <c r="O147" s="34"/>
      <c r="P147" s="40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</row>
    <row r="148" spans="1:103" ht="18.5" customHeight="1" x14ac:dyDescent="0.35">
      <c r="A148" s="42" t="s">
        <v>162</v>
      </c>
      <c r="B148" s="28" t="s">
        <v>16</v>
      </c>
      <c r="C148" s="28" t="s">
        <v>162</v>
      </c>
      <c r="D148" s="28"/>
      <c r="E148" s="28"/>
      <c r="F148" s="28"/>
      <c r="G148" s="28"/>
      <c r="H148" s="10" t="s">
        <v>647</v>
      </c>
      <c r="I148" s="28"/>
      <c r="J148" s="28"/>
      <c r="K148" s="28"/>
      <c r="L148" s="28"/>
      <c r="M148" s="28"/>
      <c r="N148" s="28"/>
      <c r="O148" s="28"/>
      <c r="P148" s="43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</row>
    <row r="149" spans="1:103" ht="18.5" customHeight="1" x14ac:dyDescent="0.35">
      <c r="A149" s="42" t="s">
        <v>215</v>
      </c>
      <c r="B149" s="28" t="s">
        <v>16</v>
      </c>
      <c r="C149" s="28" t="s">
        <v>215</v>
      </c>
      <c r="D149" s="28"/>
      <c r="E149" s="28"/>
      <c r="F149" s="28"/>
      <c r="G149" s="6" t="s">
        <v>773</v>
      </c>
      <c r="H149" s="28"/>
      <c r="I149" s="28"/>
      <c r="J149" s="28"/>
      <c r="K149" s="28"/>
      <c r="L149" s="28"/>
      <c r="M149" s="28"/>
      <c r="N149" s="28"/>
      <c r="O149" s="28"/>
      <c r="P149" s="43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</row>
    <row r="150" spans="1:103" ht="18.5" customHeight="1" x14ac:dyDescent="0.35">
      <c r="A150" s="42" t="s">
        <v>236</v>
      </c>
      <c r="B150" s="28" t="s">
        <v>16</v>
      </c>
      <c r="C150" s="28" t="s">
        <v>236</v>
      </c>
      <c r="D150" s="28"/>
      <c r="E150" s="6" t="str">
        <f>HYPERLINK("luisguillermosr","luisguillermosr")</f>
        <v>luisguillermosr</v>
      </c>
      <c r="F150" s="6" t="str">
        <f>HYPERLINK("presidenciacr","presidenciacr")</f>
        <v>presidenciacr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43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</row>
    <row r="151" spans="1:103" ht="18.5" customHeight="1" x14ac:dyDescent="0.35">
      <c r="A151" s="42" t="s">
        <v>102</v>
      </c>
      <c r="B151" s="28" t="s">
        <v>16</v>
      </c>
      <c r="C151" s="28" t="s">
        <v>102</v>
      </c>
      <c r="D151" s="28"/>
      <c r="E151" s="9" t="s">
        <v>1518</v>
      </c>
      <c r="F151" s="6" t="str">
        <f>HYPERLINK("presidenciard","presidenciard")</f>
        <v>presidenciard</v>
      </c>
      <c r="G151" s="28"/>
      <c r="H151" s="28"/>
      <c r="I151" s="28"/>
      <c r="J151" s="9" t="s">
        <v>1519</v>
      </c>
      <c r="K151" s="28"/>
      <c r="L151" s="28"/>
      <c r="M151" s="28"/>
      <c r="N151" s="28"/>
      <c r="O151" s="28"/>
      <c r="P151" s="43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</row>
    <row r="152" spans="1:103" ht="18.5" customHeight="1" x14ac:dyDescent="0.35">
      <c r="A152" s="42" t="s">
        <v>321</v>
      </c>
      <c r="B152" s="28" t="s">
        <v>16</v>
      </c>
      <c r="C152" s="28" t="s">
        <v>321</v>
      </c>
      <c r="D152" s="28"/>
      <c r="E152" s="27"/>
      <c r="F152" s="6" t="str">
        <f>HYPERLINK("salvadorpresidente","salvadorpresidente")</f>
        <v>salvadorpresidente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43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</row>
    <row r="153" spans="1:103" ht="18.5" customHeight="1" x14ac:dyDescent="0.35">
      <c r="A153" s="42" t="s">
        <v>159</v>
      </c>
      <c r="B153" s="28" t="s">
        <v>16</v>
      </c>
      <c r="C153" s="28" t="s">
        <v>159</v>
      </c>
      <c r="D153" s="28"/>
      <c r="E153" s="17" t="s">
        <v>744</v>
      </c>
      <c r="F153" s="28"/>
      <c r="G153" s="28"/>
      <c r="H153" s="6" t="s">
        <v>642</v>
      </c>
      <c r="I153" s="28"/>
      <c r="J153" s="28"/>
      <c r="K153" s="28"/>
      <c r="L153" s="28"/>
      <c r="M153" s="28"/>
      <c r="N153" s="28"/>
      <c r="O153" s="28"/>
      <c r="P153" s="43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</row>
    <row r="154" spans="1:103" ht="18.5" customHeight="1" x14ac:dyDescent="0.35">
      <c r="A154" s="42" t="s">
        <v>136</v>
      </c>
      <c r="B154" s="28" t="s">
        <v>16</v>
      </c>
      <c r="C154" s="28" t="s">
        <v>136</v>
      </c>
      <c r="D154" s="28"/>
      <c r="E154" s="6" t="s">
        <v>905</v>
      </c>
      <c r="F154" s="28"/>
      <c r="G154" s="6" t="s">
        <v>609</v>
      </c>
      <c r="H154" s="6" t="s">
        <v>1372</v>
      </c>
      <c r="I154" s="4" t="s">
        <v>827</v>
      </c>
      <c r="J154" s="28"/>
      <c r="K154" s="28"/>
      <c r="L154" s="28"/>
      <c r="M154" s="28"/>
      <c r="N154" s="28"/>
      <c r="O154" s="28"/>
      <c r="P154" s="43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</row>
    <row r="155" spans="1:103" ht="18.5" customHeight="1" x14ac:dyDescent="0.35">
      <c r="A155" s="42" t="s">
        <v>213</v>
      </c>
      <c r="B155" s="28" t="s">
        <v>16</v>
      </c>
      <c r="C155" s="28" t="s">
        <v>213</v>
      </c>
      <c r="D155" s="28"/>
      <c r="E155" s="9" t="s">
        <v>765</v>
      </c>
      <c r="F155" s="6" t="str">
        <f>HYPERLINK("presidenciahonduras","presidenciahonduras")</f>
        <v>presidenciahonduras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43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</row>
    <row r="156" spans="1:103" ht="18.5" customHeight="1" x14ac:dyDescent="0.35">
      <c r="A156" s="42" t="s">
        <v>200</v>
      </c>
      <c r="B156" s="28" t="s">
        <v>16</v>
      </c>
      <c r="C156" s="28" t="s">
        <v>200</v>
      </c>
      <c r="D156" s="28"/>
      <c r="E156" s="28"/>
      <c r="F156" s="6" t="s">
        <v>732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43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</row>
    <row r="157" spans="1:103" ht="18.5" customHeight="1" x14ac:dyDescent="0.35">
      <c r="A157" s="42" t="s">
        <v>96</v>
      </c>
      <c r="B157" s="28" t="s">
        <v>16</v>
      </c>
      <c r="C157" s="28" t="s">
        <v>96</v>
      </c>
      <c r="D157" s="28"/>
      <c r="E157" s="6" t="str">
        <f>HYPERLINK("penanieto","penanieto")</f>
        <v>penanieto</v>
      </c>
      <c r="F157" s="6" t="str">
        <f>HYPERLINK("presidenciamx","presidenciamx")</f>
        <v>presidenciamx</v>
      </c>
      <c r="G157" s="28"/>
      <c r="H157" s="9" t="s">
        <v>645</v>
      </c>
      <c r="I157" s="6" t="s">
        <v>536</v>
      </c>
      <c r="J157" s="6" t="s">
        <v>1106</v>
      </c>
      <c r="K157" s="28"/>
      <c r="L157" s="28"/>
      <c r="M157" s="28"/>
      <c r="N157" s="28"/>
      <c r="O157" s="28"/>
      <c r="P157" s="43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</row>
    <row r="158" spans="1:103" ht="18.5" customHeight="1" x14ac:dyDescent="0.35">
      <c r="A158" s="42" t="s">
        <v>195</v>
      </c>
      <c r="B158" s="28" t="s">
        <v>16</v>
      </c>
      <c r="C158" s="28" t="s">
        <v>195</v>
      </c>
      <c r="D158" s="28"/>
      <c r="E158" s="6" t="s">
        <v>736</v>
      </c>
      <c r="F158" s="6" t="str">
        <f>HYPERLINK("presidenciapma","presidenciapma")</f>
        <v>presidenciapma</v>
      </c>
      <c r="G158" s="28"/>
      <c r="H158" s="28"/>
      <c r="I158" s="6" t="s">
        <v>716</v>
      </c>
      <c r="J158" s="28"/>
      <c r="K158" s="28"/>
      <c r="L158" s="28"/>
      <c r="M158" s="28"/>
      <c r="N158" s="28"/>
      <c r="O158" s="28"/>
      <c r="P158" s="43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</row>
    <row r="159" spans="1:103" ht="18.5" customHeight="1" x14ac:dyDescent="0.35">
      <c r="A159" s="42" t="s">
        <v>329</v>
      </c>
      <c r="B159" s="28" t="s">
        <v>16</v>
      </c>
      <c r="C159" s="28" t="s">
        <v>329</v>
      </c>
      <c r="D159" s="28"/>
      <c r="E159" s="28"/>
      <c r="F159" s="28"/>
      <c r="G159" s="28"/>
      <c r="H159" s="6" t="s">
        <v>1387</v>
      </c>
      <c r="I159" s="28"/>
      <c r="J159" s="28"/>
      <c r="K159" s="28"/>
      <c r="L159" s="28"/>
      <c r="M159" s="28"/>
      <c r="N159" s="28"/>
      <c r="O159" s="28"/>
      <c r="P159" s="43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</row>
    <row r="160" spans="1:103" ht="18.5" customHeight="1" x14ac:dyDescent="0.35">
      <c r="A160" s="42" t="s">
        <v>319</v>
      </c>
      <c r="B160" s="28" t="s">
        <v>16</v>
      </c>
      <c r="C160" s="28" t="s">
        <v>319</v>
      </c>
      <c r="D160" s="28"/>
      <c r="E160" s="28"/>
      <c r="F160" s="28"/>
      <c r="G160" s="28"/>
      <c r="H160" s="9" t="s">
        <v>1520</v>
      </c>
      <c r="I160" s="28"/>
      <c r="J160" s="28"/>
      <c r="K160" s="28"/>
      <c r="L160" s="28"/>
      <c r="M160" s="28"/>
      <c r="N160" s="28"/>
      <c r="O160" s="28"/>
      <c r="P160" s="43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</row>
    <row r="161" spans="1:103" ht="18.5" customHeight="1" x14ac:dyDescent="0.35">
      <c r="A161" s="42" t="s">
        <v>119</v>
      </c>
      <c r="B161" s="28" t="s">
        <v>16</v>
      </c>
      <c r="C161" s="28" t="s">
        <v>119</v>
      </c>
      <c r="D161" s="28"/>
      <c r="E161" s="3"/>
      <c r="F161" s="28"/>
      <c r="G161" s="17" t="s">
        <v>564</v>
      </c>
      <c r="H161" s="4" t="s">
        <v>949</v>
      </c>
      <c r="I161" s="28"/>
      <c r="J161" s="28"/>
      <c r="K161" s="28"/>
      <c r="L161" s="28"/>
      <c r="M161" s="28"/>
      <c r="N161" s="28"/>
      <c r="O161" s="28"/>
      <c r="P161" s="43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</row>
    <row r="162" spans="1:103" ht="18.5" customHeight="1" thickBot="1" x14ac:dyDescent="0.4">
      <c r="A162" s="45" t="s">
        <v>68</v>
      </c>
      <c r="B162" s="46" t="s">
        <v>16</v>
      </c>
      <c r="C162" s="46" t="s">
        <v>68</v>
      </c>
      <c r="D162" s="46"/>
      <c r="E162" s="47" t="str">
        <f>HYPERLINK("barackobama","barackobama")</f>
        <v>barackobama</v>
      </c>
      <c r="F162" s="47" t="str">
        <f>HYPERLINK("whitehouse","whitehouse")</f>
        <v>whitehouse</v>
      </c>
      <c r="G162" s="46"/>
      <c r="H162" s="46"/>
      <c r="I162" s="46"/>
      <c r="J162" s="47" t="str">
        <f>HYPERLINK("statedept","statedept")</f>
        <v>statedept</v>
      </c>
      <c r="K162" s="46"/>
      <c r="L162" s="46"/>
      <c r="M162" s="46"/>
      <c r="N162" s="46"/>
      <c r="O162" s="62" t="s">
        <v>1188</v>
      </c>
      <c r="P162" s="63" t="s">
        <v>1521</v>
      </c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</row>
    <row r="163" spans="1:103" ht="18.5" customHeight="1" x14ac:dyDescent="0.35">
      <c r="A163" s="38" t="s">
        <v>1522</v>
      </c>
      <c r="B163" s="34" t="s">
        <v>16</v>
      </c>
      <c r="C163" s="34"/>
      <c r="D163" s="34" t="s">
        <v>1522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0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</row>
    <row r="164" spans="1:103" ht="18.5" customHeight="1" x14ac:dyDescent="0.35">
      <c r="A164" s="42" t="s">
        <v>1523</v>
      </c>
      <c r="B164" s="28" t="s">
        <v>16</v>
      </c>
      <c r="C164" s="28"/>
      <c r="D164" s="28" t="s">
        <v>1523</v>
      </c>
      <c r="E164" s="2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43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</row>
    <row r="165" spans="1:103" ht="18.5" customHeight="1" x14ac:dyDescent="0.35">
      <c r="A165" s="42" t="s">
        <v>1524</v>
      </c>
      <c r="B165" s="28" t="s">
        <v>16</v>
      </c>
      <c r="C165" s="28"/>
      <c r="D165" s="28" t="s">
        <v>1524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43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</row>
    <row r="166" spans="1:103" ht="18.5" customHeight="1" x14ac:dyDescent="0.35">
      <c r="A166" s="42" t="s">
        <v>1525</v>
      </c>
      <c r="B166" s="28" t="s">
        <v>16</v>
      </c>
      <c r="C166" s="28"/>
      <c r="D166" s="28" t="s">
        <v>1525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43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</row>
    <row r="167" spans="1:103" ht="18.5" customHeight="1" x14ac:dyDescent="0.35">
      <c r="A167" s="42" t="s">
        <v>1526</v>
      </c>
      <c r="B167" s="28" t="s">
        <v>16</v>
      </c>
      <c r="C167" s="28"/>
      <c r="D167" s="28" t="s">
        <v>1526</v>
      </c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43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</row>
    <row r="168" spans="1:103" ht="18.5" customHeight="1" x14ac:dyDescent="0.35">
      <c r="A168" s="42" t="s">
        <v>1527</v>
      </c>
      <c r="B168" s="28" t="s">
        <v>16</v>
      </c>
      <c r="C168" s="28"/>
      <c r="D168" s="28" t="s">
        <v>1527</v>
      </c>
      <c r="E168" s="44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43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</row>
    <row r="169" spans="1:103" ht="18.5" customHeight="1" thickBot="1" x14ac:dyDescent="0.4">
      <c r="A169" s="45" t="s">
        <v>1528</v>
      </c>
      <c r="B169" s="46" t="s">
        <v>16</v>
      </c>
      <c r="C169" s="46"/>
      <c r="D169" s="46" t="s">
        <v>1528</v>
      </c>
      <c r="E169" s="59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8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</row>
    <row r="170" spans="1:103" ht="18.5" customHeight="1" x14ac:dyDescent="0.35">
      <c r="A170" s="38" t="s">
        <v>107</v>
      </c>
      <c r="B170" s="34" t="s">
        <v>106</v>
      </c>
      <c r="C170" s="34" t="s">
        <v>107</v>
      </c>
      <c r="D170" s="34"/>
      <c r="E170" s="34"/>
      <c r="F170" s="34"/>
      <c r="G170" s="49" t="s">
        <v>1172</v>
      </c>
      <c r="H170" s="34"/>
      <c r="I170" s="49" t="str">
        <f>HYPERLINK("juliebishopmp","juliebishopmp")</f>
        <v>juliebishopmp</v>
      </c>
      <c r="J170" s="50" t="s">
        <v>1261</v>
      </c>
      <c r="K170" s="34"/>
      <c r="L170" s="34"/>
      <c r="M170" s="34"/>
      <c r="N170" s="34"/>
      <c r="O170" s="34"/>
      <c r="P170" s="40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</row>
    <row r="171" spans="1:103" ht="18.5" customHeight="1" x14ac:dyDescent="0.35">
      <c r="A171" s="42" t="s">
        <v>143</v>
      </c>
      <c r="B171" s="28" t="s">
        <v>106</v>
      </c>
      <c r="C171" s="28" t="s">
        <v>143</v>
      </c>
      <c r="D171" s="28"/>
      <c r="E171" s="28"/>
      <c r="F171" s="28"/>
      <c r="G171" s="28"/>
      <c r="H171" s="9" t="s">
        <v>620</v>
      </c>
      <c r="I171" s="28"/>
      <c r="J171" s="6" t="s">
        <v>622</v>
      </c>
      <c r="K171" s="28"/>
      <c r="L171" s="28"/>
      <c r="M171" s="28"/>
      <c r="N171" s="28"/>
      <c r="O171" s="28"/>
      <c r="P171" s="43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</row>
    <row r="172" spans="1:103" ht="18.5" customHeight="1" x14ac:dyDescent="0.35">
      <c r="A172" s="42" t="s">
        <v>314</v>
      </c>
      <c r="B172" s="28" t="s">
        <v>106</v>
      </c>
      <c r="C172" s="28" t="s">
        <v>314</v>
      </c>
      <c r="D172" s="28"/>
      <c r="E172" s="28"/>
      <c r="F172" s="28"/>
      <c r="G172" s="28"/>
      <c r="H172" s="14" t="s">
        <v>1064</v>
      </c>
      <c r="I172" s="28"/>
      <c r="J172" s="28"/>
      <c r="K172" s="28"/>
      <c r="L172" s="28"/>
      <c r="M172" s="28"/>
      <c r="N172" s="28"/>
      <c r="O172" s="28"/>
      <c r="P172" s="43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</row>
    <row r="173" spans="1:103" ht="18.5" customHeight="1" x14ac:dyDescent="0.35">
      <c r="A173" s="42" t="s">
        <v>207</v>
      </c>
      <c r="B173" s="28" t="s">
        <v>106</v>
      </c>
      <c r="C173" s="28" t="s">
        <v>207</v>
      </c>
      <c r="D173" s="28"/>
      <c r="E173" s="28"/>
      <c r="F173" s="28"/>
      <c r="G173" s="6" t="s">
        <v>751</v>
      </c>
      <c r="H173" s="28"/>
      <c r="I173" s="28"/>
      <c r="J173" s="28"/>
      <c r="K173" s="28"/>
      <c r="L173" s="28"/>
      <c r="M173" s="28"/>
      <c r="N173" s="28"/>
      <c r="O173" s="28"/>
      <c r="P173" s="43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</row>
    <row r="174" spans="1:103" ht="18.5" customHeight="1" thickBot="1" x14ac:dyDescent="0.4">
      <c r="A174" s="45" t="s">
        <v>322</v>
      </c>
      <c r="B174" s="46" t="s">
        <v>106</v>
      </c>
      <c r="C174" s="46" t="s">
        <v>322</v>
      </c>
      <c r="D174" s="46"/>
      <c r="E174" s="59"/>
      <c r="F174" s="46"/>
      <c r="G174" s="46"/>
      <c r="H174" s="47" t="s">
        <v>1083</v>
      </c>
      <c r="I174" s="46"/>
      <c r="J174" s="46"/>
      <c r="K174" s="46"/>
      <c r="L174" s="46"/>
      <c r="M174" s="46"/>
      <c r="N174" s="46"/>
      <c r="O174" s="46"/>
      <c r="P174" s="48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</row>
    <row r="175" spans="1:103" ht="18.5" customHeight="1" x14ac:dyDescent="0.35">
      <c r="A175" s="38" t="s">
        <v>1529</v>
      </c>
      <c r="B175" s="34" t="s">
        <v>106</v>
      </c>
      <c r="C175" s="34"/>
      <c r="D175" s="34" t="s">
        <v>1529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40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</row>
    <row r="176" spans="1:103" ht="18.5" customHeight="1" x14ac:dyDescent="0.35">
      <c r="A176" s="42" t="s">
        <v>1530</v>
      </c>
      <c r="B176" s="28" t="s">
        <v>106</v>
      </c>
      <c r="C176" s="28"/>
      <c r="D176" s="28" t="s">
        <v>1530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43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</row>
    <row r="177" spans="1:103" ht="18.5" customHeight="1" x14ac:dyDescent="0.35">
      <c r="A177" s="42" t="s">
        <v>1531</v>
      </c>
      <c r="B177" s="28" t="s">
        <v>106</v>
      </c>
      <c r="C177" s="28"/>
      <c r="D177" s="28" t="s">
        <v>1531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43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</row>
    <row r="178" spans="1:103" ht="18.5" customHeight="1" x14ac:dyDescent="0.35">
      <c r="A178" s="42" t="s">
        <v>1532</v>
      </c>
      <c r="B178" s="28" t="s">
        <v>106</v>
      </c>
      <c r="C178" s="28"/>
      <c r="D178" s="28" t="s">
        <v>1532</v>
      </c>
      <c r="E178" s="27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43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</row>
    <row r="179" spans="1:103" ht="18.5" customHeight="1" x14ac:dyDescent="0.35">
      <c r="A179" s="42" t="s">
        <v>1533</v>
      </c>
      <c r="B179" s="28" t="s">
        <v>106</v>
      </c>
      <c r="C179" s="28"/>
      <c r="D179" s="28" t="s">
        <v>1533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43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</row>
    <row r="180" spans="1:103" ht="18.5" customHeight="1" x14ac:dyDescent="0.35">
      <c r="A180" s="42" t="s">
        <v>1534</v>
      </c>
      <c r="B180" s="28" t="s">
        <v>106</v>
      </c>
      <c r="C180" s="28"/>
      <c r="D180" s="28" t="s">
        <v>1534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43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</row>
    <row r="181" spans="1:103" ht="18.5" customHeight="1" x14ac:dyDescent="0.35">
      <c r="A181" s="42" t="s">
        <v>1535</v>
      </c>
      <c r="B181" s="28" t="s">
        <v>106</v>
      </c>
      <c r="C181" s="28"/>
      <c r="D181" s="28" t="s">
        <v>1535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43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</row>
    <row r="182" spans="1:103" ht="18.5" customHeight="1" thickBot="1" x14ac:dyDescent="0.4">
      <c r="A182" s="45" t="s">
        <v>1536</v>
      </c>
      <c r="B182" s="46" t="s">
        <v>106</v>
      </c>
      <c r="C182" s="46"/>
      <c r="D182" s="46" t="s">
        <v>1536</v>
      </c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8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</row>
    <row r="183" spans="1:103" ht="18.5" customHeight="1" x14ac:dyDescent="0.35">
      <c r="A183" s="38" t="s">
        <v>87</v>
      </c>
      <c r="B183" s="34" t="s">
        <v>49</v>
      </c>
      <c r="C183" s="34" t="s">
        <v>87</v>
      </c>
      <c r="D183" s="34"/>
      <c r="E183" s="61" t="s">
        <v>858</v>
      </c>
      <c r="F183" s="49" t="str">
        <f>HYPERLINK("casarosadaargentina","casarosadaargentina")</f>
        <v>casarosadaargentina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40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</row>
    <row r="184" spans="1:103" ht="18.5" customHeight="1" x14ac:dyDescent="0.35">
      <c r="A184" s="42" t="s">
        <v>257</v>
      </c>
      <c r="B184" s="28" t="s">
        <v>49</v>
      </c>
      <c r="C184" s="28" t="s">
        <v>257</v>
      </c>
      <c r="D184" s="28"/>
      <c r="E184" s="28"/>
      <c r="F184" s="28"/>
      <c r="G184" s="28"/>
      <c r="H184" s="9" t="s">
        <v>894</v>
      </c>
      <c r="I184" s="28"/>
      <c r="J184" s="28"/>
      <c r="K184" s="28"/>
      <c r="L184" s="28"/>
      <c r="M184" s="28"/>
      <c r="N184" s="28"/>
      <c r="O184" s="28"/>
      <c r="P184" s="43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</row>
    <row r="185" spans="1:103" ht="18.5" customHeight="1" x14ac:dyDescent="0.35">
      <c r="A185" s="42" t="s">
        <v>112</v>
      </c>
      <c r="B185" s="28" t="s">
        <v>49</v>
      </c>
      <c r="C185" s="28" t="s">
        <v>112</v>
      </c>
      <c r="D185" s="28"/>
      <c r="E185" s="6" t="str">
        <f>HYPERLINK("dilmarousseff","dilmarousseff")</f>
        <v>dilmarousseff</v>
      </c>
      <c r="F185" s="6" t="s">
        <v>958</v>
      </c>
      <c r="G185" s="28"/>
      <c r="H185" s="6" t="s">
        <v>999</v>
      </c>
      <c r="I185" s="28"/>
      <c r="J185" s="6" t="s">
        <v>728</v>
      </c>
      <c r="K185" s="28"/>
      <c r="L185" s="6" t="s">
        <v>1098</v>
      </c>
      <c r="M185" s="28"/>
      <c r="N185" s="28"/>
      <c r="O185" s="28"/>
      <c r="P185" s="43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</row>
    <row r="186" spans="1:103" ht="18.5" customHeight="1" x14ac:dyDescent="0.35">
      <c r="A186" s="42" t="s">
        <v>157</v>
      </c>
      <c r="B186" s="28" t="s">
        <v>49</v>
      </c>
      <c r="C186" s="28" t="s">
        <v>157</v>
      </c>
      <c r="D186" s="28"/>
      <c r="E186" s="4" t="s">
        <v>1335</v>
      </c>
      <c r="F186" s="6" t="s">
        <v>1009</v>
      </c>
      <c r="G186" s="28"/>
      <c r="H186" s="9" t="s">
        <v>1279</v>
      </c>
      <c r="I186" s="28"/>
      <c r="J186" s="28"/>
      <c r="K186" s="28"/>
      <c r="L186" s="28"/>
      <c r="M186" s="28"/>
      <c r="N186" s="28"/>
      <c r="O186" s="28"/>
      <c r="P186" s="43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</row>
    <row r="187" spans="1:103" ht="18.5" customHeight="1" x14ac:dyDescent="0.35">
      <c r="A187" s="42" t="s">
        <v>50</v>
      </c>
      <c r="B187" s="28" t="s">
        <v>49</v>
      </c>
      <c r="C187" s="28" t="s">
        <v>50</v>
      </c>
      <c r="D187" s="28"/>
      <c r="E187" s="6" t="s">
        <v>761</v>
      </c>
      <c r="F187" s="6" t="str">
        <f>HYPERLINK("infopresidencia","infopresidencia")</f>
        <v>infopresidencia</v>
      </c>
      <c r="G187" s="28"/>
      <c r="H187" s="28"/>
      <c r="I187" s="28"/>
      <c r="J187" s="6" t="s">
        <v>471</v>
      </c>
      <c r="K187" s="28"/>
      <c r="L187" s="28"/>
      <c r="M187" s="28"/>
      <c r="N187" s="28"/>
      <c r="O187" s="28"/>
      <c r="P187" s="43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</row>
    <row r="188" spans="1:103" ht="18.5" customHeight="1" x14ac:dyDescent="0.35">
      <c r="A188" s="42" t="s">
        <v>85</v>
      </c>
      <c r="B188" s="28" t="s">
        <v>49</v>
      </c>
      <c r="C188" s="28" t="s">
        <v>85</v>
      </c>
      <c r="D188" s="28"/>
      <c r="E188" s="28"/>
      <c r="F188" s="6" t="s">
        <v>1017</v>
      </c>
      <c r="G188" s="28"/>
      <c r="H188" s="4" t="s">
        <v>531</v>
      </c>
      <c r="I188" s="28"/>
      <c r="J188" s="15" t="s">
        <v>522</v>
      </c>
      <c r="K188" s="28"/>
      <c r="L188" s="28"/>
      <c r="M188" s="28"/>
      <c r="N188" s="28"/>
      <c r="O188" s="28"/>
      <c r="P188" s="43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</row>
    <row r="189" spans="1:103" ht="18.5" customHeight="1" x14ac:dyDescent="0.35">
      <c r="A189" s="42" t="s">
        <v>266</v>
      </c>
      <c r="B189" s="28" t="s">
        <v>49</v>
      </c>
      <c r="C189" s="28" t="s">
        <v>266</v>
      </c>
      <c r="D189" s="28"/>
      <c r="E189" s="28"/>
      <c r="F189" s="17" t="s">
        <v>920</v>
      </c>
      <c r="G189" s="28"/>
      <c r="H189" s="9" t="s">
        <v>951</v>
      </c>
      <c r="I189" s="28"/>
      <c r="J189" s="28"/>
      <c r="K189" s="28"/>
      <c r="L189" s="28"/>
      <c r="M189" s="28"/>
      <c r="N189" s="28"/>
      <c r="O189" s="28"/>
      <c r="P189" s="43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</row>
    <row r="190" spans="1:103" ht="18.5" customHeight="1" x14ac:dyDescent="0.35">
      <c r="A190" s="42" t="s">
        <v>185</v>
      </c>
      <c r="B190" s="28" t="s">
        <v>49</v>
      </c>
      <c r="C190" s="28" t="s">
        <v>185</v>
      </c>
      <c r="D190" s="28"/>
      <c r="E190" s="6" t="str">
        <f>HYPERLINK("horaciocartespy","horaciocartespy")</f>
        <v>horaciocartespy</v>
      </c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43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</row>
    <row r="191" spans="1:103" ht="18.5" customHeight="1" x14ac:dyDescent="0.35">
      <c r="A191" s="42" t="s">
        <v>275</v>
      </c>
      <c r="B191" s="28" t="s">
        <v>49</v>
      </c>
      <c r="C191" s="28" t="s">
        <v>275</v>
      </c>
      <c r="D191" s="28"/>
      <c r="E191" s="6" t="s">
        <v>1354</v>
      </c>
      <c r="F191" s="9" t="s">
        <v>1031</v>
      </c>
      <c r="G191" s="28"/>
      <c r="H191" s="9" t="s">
        <v>969</v>
      </c>
      <c r="I191" s="28"/>
      <c r="J191" s="28"/>
      <c r="K191" s="28"/>
      <c r="L191" s="28"/>
      <c r="M191" s="28"/>
      <c r="N191" s="28"/>
      <c r="O191" s="28"/>
      <c r="P191" s="43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</row>
    <row r="192" spans="1:103" ht="18.5" customHeight="1" thickBot="1" x14ac:dyDescent="0.4">
      <c r="A192" s="45" t="s">
        <v>272</v>
      </c>
      <c r="B192" s="46" t="s">
        <v>49</v>
      </c>
      <c r="C192" s="46" t="s">
        <v>272</v>
      </c>
      <c r="D192" s="46"/>
      <c r="E192" s="64" t="s">
        <v>938</v>
      </c>
      <c r="F192" s="47" t="s">
        <v>1025</v>
      </c>
      <c r="G192" s="46"/>
      <c r="H192" s="46"/>
      <c r="I192" s="46"/>
      <c r="J192" s="47" t="s">
        <v>1412</v>
      </c>
      <c r="K192" s="53" t="s">
        <v>1350</v>
      </c>
      <c r="L192" s="46"/>
      <c r="M192" s="46"/>
      <c r="N192" s="46"/>
      <c r="O192" s="46"/>
      <c r="P192" s="48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</row>
    <row r="193" spans="1:103" ht="18.5" customHeight="1" x14ac:dyDescent="0.35">
      <c r="A193" s="38" t="s">
        <v>1537</v>
      </c>
      <c r="B193" s="34" t="s">
        <v>49</v>
      </c>
      <c r="C193" s="34"/>
      <c r="D193" s="34" t="s">
        <v>1537</v>
      </c>
      <c r="E193" s="34"/>
      <c r="F193" s="34"/>
      <c r="G193" s="34"/>
      <c r="H193" s="34"/>
      <c r="I193" s="34"/>
      <c r="J193" s="65"/>
      <c r="K193" s="34"/>
      <c r="L193" s="34"/>
      <c r="M193" s="34"/>
      <c r="N193" s="34"/>
      <c r="O193" s="34"/>
      <c r="P193" s="40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</row>
    <row r="194" spans="1:103" ht="18.5" customHeight="1" thickBot="1" x14ac:dyDescent="0.4">
      <c r="A194" s="66" t="s">
        <v>1538</v>
      </c>
      <c r="B194" s="67" t="s">
        <v>49</v>
      </c>
      <c r="C194" s="67"/>
      <c r="D194" s="67" t="s">
        <v>1538</v>
      </c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8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</row>
    <row r="195" spans="1:103" ht="18.5" customHeight="1" thickBot="1" x14ac:dyDescent="0.4">
      <c r="A195" s="69" t="s">
        <v>1539</v>
      </c>
      <c r="B195" s="70"/>
      <c r="C195" s="70">
        <v>136</v>
      </c>
      <c r="D195" s="70">
        <v>57</v>
      </c>
      <c r="E195" s="70">
        <v>72</v>
      </c>
      <c r="F195" s="70">
        <v>29</v>
      </c>
      <c r="G195" s="70">
        <v>43</v>
      </c>
      <c r="H195" s="70">
        <v>53</v>
      </c>
      <c r="I195" s="70">
        <v>25</v>
      </c>
      <c r="J195" s="70">
        <v>38</v>
      </c>
      <c r="K195" s="70"/>
      <c r="L195" s="70"/>
      <c r="M195" s="70"/>
      <c r="N195" s="70"/>
      <c r="O195" s="70"/>
      <c r="P195" s="7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</row>
    <row r="196" spans="1:103" ht="18.5" customHeight="1" thickBot="1" x14ac:dyDescent="0.4">
      <c r="E196" s="32"/>
      <c r="F196" s="32"/>
      <c r="G196" s="32"/>
      <c r="H196" s="32"/>
      <c r="I196" s="32"/>
      <c r="J196" s="32"/>
      <c r="K196" s="32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</row>
    <row r="197" spans="1:103" ht="18.5" customHeight="1" x14ac:dyDescent="0.35">
      <c r="A197" s="38" t="s">
        <v>1540</v>
      </c>
      <c r="B197" s="34" t="s">
        <v>19</v>
      </c>
      <c r="C197" s="34" t="s">
        <v>52</v>
      </c>
      <c r="D197" s="34"/>
      <c r="E197" s="49" t="s">
        <v>475</v>
      </c>
      <c r="F197" s="34"/>
      <c r="G197" s="34"/>
      <c r="H197" s="34"/>
      <c r="I197" s="49" t="s">
        <v>1541</v>
      </c>
      <c r="J197" s="34"/>
      <c r="K197" s="34"/>
      <c r="L197" s="34"/>
      <c r="M197" s="34"/>
      <c r="N197" s="34"/>
      <c r="O197" s="34"/>
      <c r="P197" s="40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</row>
    <row r="198" spans="1:103" ht="18.5" customHeight="1" x14ac:dyDescent="0.35">
      <c r="A198" s="42" t="s">
        <v>1540</v>
      </c>
      <c r="B198" s="28" t="s">
        <v>19</v>
      </c>
      <c r="C198" s="28"/>
      <c r="D198" s="28" t="s">
        <v>1542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43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</row>
    <row r="199" spans="1:103" ht="18.5" customHeight="1" x14ac:dyDescent="0.35">
      <c r="A199" s="42" t="s">
        <v>1540</v>
      </c>
      <c r="B199" s="28" t="s">
        <v>8</v>
      </c>
      <c r="C199" s="28" t="s">
        <v>1543</v>
      </c>
      <c r="D199" s="28"/>
      <c r="E199" s="28"/>
      <c r="F199" s="28"/>
      <c r="G199" s="6" t="s">
        <v>562</v>
      </c>
      <c r="H199" s="6" t="s">
        <v>976</v>
      </c>
      <c r="I199" s="28"/>
      <c r="J199" s="28"/>
      <c r="K199" s="28"/>
      <c r="L199" s="28"/>
      <c r="M199" s="28"/>
      <c r="N199" s="28"/>
      <c r="O199" s="28"/>
      <c r="P199" s="43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</row>
    <row r="200" spans="1:103" ht="18.5" customHeight="1" x14ac:dyDescent="0.35">
      <c r="A200" s="42" t="s">
        <v>1540</v>
      </c>
      <c r="B200" s="28" t="s">
        <v>19</v>
      </c>
      <c r="C200" s="28" t="s">
        <v>19</v>
      </c>
      <c r="D200" s="28"/>
      <c r="E200" s="28"/>
      <c r="F200" s="18" t="str">
        <f>HYPERLINK("eucouncil","eucouncil")</f>
        <v>eucouncil</v>
      </c>
      <c r="G200" s="18"/>
      <c r="H200" s="6" t="str">
        <f>HYPERLINK("europeancommission","europeancommission")</f>
        <v>europeancommission</v>
      </c>
      <c r="I200" s="4" t="s">
        <v>1272</v>
      </c>
      <c r="J200" s="6" t="str">
        <f>HYPERLINK("euexternalaction","euexternalaction")</f>
        <v>euexternalaction</v>
      </c>
      <c r="K200" s="18" t="str">
        <f>HYPERLINK("eucounciltvnews","eucounciltvnews")</f>
        <v>eucounciltvnews</v>
      </c>
      <c r="L200" s="28"/>
      <c r="M200" s="28"/>
      <c r="N200" s="28"/>
      <c r="O200" s="28"/>
      <c r="P200" s="43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</row>
    <row r="201" spans="1:103" ht="18.5" customHeight="1" thickBot="1" x14ac:dyDescent="0.4">
      <c r="A201" s="66" t="s">
        <v>1540</v>
      </c>
      <c r="B201" s="67" t="s">
        <v>16</v>
      </c>
      <c r="C201" s="67" t="s">
        <v>17</v>
      </c>
      <c r="D201" s="67"/>
      <c r="E201" s="72" t="s">
        <v>417</v>
      </c>
      <c r="F201" s="73" t="s">
        <v>627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8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</row>
    <row r="202" spans="1:103" ht="18.5" customHeight="1" x14ac:dyDescent="0.35"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</row>
    <row r="203" spans="1:103" ht="18.5" customHeight="1" x14ac:dyDescent="0.35">
      <c r="A203" t="s">
        <v>1544</v>
      </c>
      <c r="C203" t="s">
        <v>1545</v>
      </c>
      <c r="D203" t="s">
        <v>1546</v>
      </c>
      <c r="E203" t="s">
        <v>1547</v>
      </c>
      <c r="F203" t="s">
        <v>1548</v>
      </c>
      <c r="G203" t="s">
        <v>1549</v>
      </c>
      <c r="H203" t="s">
        <v>1550</v>
      </c>
      <c r="I203" t="s">
        <v>1551</v>
      </c>
      <c r="J203" t="s">
        <v>1552</v>
      </c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</row>
    <row r="204" spans="1:103" ht="18.5" customHeight="1" x14ac:dyDescent="0.35">
      <c r="C204" t="s">
        <v>1562</v>
      </c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</row>
    <row r="205" spans="1:103" ht="18.5" customHeight="1" x14ac:dyDescent="0.35">
      <c r="C205" t="s">
        <v>1563</v>
      </c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</row>
    <row r="206" spans="1:103" ht="18.5" customHeight="1" thickBot="1" x14ac:dyDescent="0.4"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</row>
    <row r="207" spans="1:103" ht="18.5" customHeight="1" thickBot="1" x14ac:dyDescent="0.4">
      <c r="A207" s="74" t="s">
        <v>1553</v>
      </c>
      <c r="B207" s="75"/>
      <c r="C207" s="75" t="s">
        <v>1569</v>
      </c>
      <c r="D207" s="75" t="s">
        <v>1570</v>
      </c>
      <c r="E207" s="75"/>
      <c r="F207" s="76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</row>
    <row r="208" spans="1:103" ht="18.5" customHeight="1" x14ac:dyDescent="0.35">
      <c r="A208" s="38" t="s">
        <v>1544</v>
      </c>
      <c r="B208" s="34">
        <v>193</v>
      </c>
      <c r="C208" s="34">
        <v>136</v>
      </c>
      <c r="D208" s="34">
        <f>SUM(B208-C208)</f>
        <v>57</v>
      </c>
      <c r="E208" s="77">
        <f t="shared" ref="E208:E213" si="0">SUM(C208/B208)*100</f>
        <v>70.466321243523311</v>
      </c>
      <c r="F208" s="40" t="s">
        <v>1564</v>
      </c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</row>
    <row r="209" spans="1:103" ht="18.5" customHeight="1" x14ac:dyDescent="0.35">
      <c r="A209" s="42" t="s">
        <v>1554</v>
      </c>
      <c r="B209" s="28">
        <v>54</v>
      </c>
      <c r="C209" s="31">
        <v>30</v>
      </c>
      <c r="D209" s="28">
        <f t="shared" ref="D209:D213" si="1">SUM(B209-C209)</f>
        <v>24</v>
      </c>
      <c r="E209" s="29">
        <f t="shared" si="0"/>
        <v>55.555555555555557</v>
      </c>
      <c r="F209" s="43" t="s">
        <v>1565</v>
      </c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</row>
    <row r="210" spans="1:103" ht="18.5" customHeight="1" x14ac:dyDescent="0.35">
      <c r="A210" s="42" t="s">
        <v>1555</v>
      </c>
      <c r="B210" s="28">
        <v>47</v>
      </c>
      <c r="C210" s="31">
        <v>35</v>
      </c>
      <c r="D210" s="28">
        <f t="shared" si="1"/>
        <v>12</v>
      </c>
      <c r="E210" s="29">
        <f t="shared" si="0"/>
        <v>74.468085106382972</v>
      </c>
      <c r="F210" s="43" t="s">
        <v>1556</v>
      </c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</row>
    <row r="211" spans="1:103" ht="18.5" customHeight="1" x14ac:dyDescent="0.35">
      <c r="A211" s="42" t="s">
        <v>1557</v>
      </c>
      <c r="B211" s="28">
        <v>45</v>
      </c>
      <c r="C211" s="31">
        <v>40</v>
      </c>
      <c r="D211" s="28">
        <f t="shared" si="1"/>
        <v>5</v>
      </c>
      <c r="E211" s="29">
        <f t="shared" si="0"/>
        <v>88.888888888888886</v>
      </c>
      <c r="F211" s="43" t="s">
        <v>1566</v>
      </c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</row>
    <row r="212" spans="1:103" ht="18.5" customHeight="1" x14ac:dyDescent="0.35">
      <c r="A212" s="42" t="s">
        <v>1558</v>
      </c>
      <c r="B212" s="28">
        <v>13</v>
      </c>
      <c r="C212" s="31">
        <v>5</v>
      </c>
      <c r="D212" s="28">
        <f t="shared" si="1"/>
        <v>8</v>
      </c>
      <c r="E212" s="29">
        <f t="shared" si="0"/>
        <v>38.461538461538467</v>
      </c>
      <c r="F212" s="43" t="s">
        <v>1567</v>
      </c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</row>
    <row r="213" spans="1:103" ht="18.5" customHeight="1" thickBot="1" x14ac:dyDescent="0.4">
      <c r="A213" s="66" t="s">
        <v>1559</v>
      </c>
      <c r="B213" s="67">
        <v>12</v>
      </c>
      <c r="C213" s="67">
        <v>10</v>
      </c>
      <c r="D213" s="67">
        <f t="shared" si="1"/>
        <v>2</v>
      </c>
      <c r="E213" s="78">
        <f t="shared" si="0"/>
        <v>83.333333333333343</v>
      </c>
      <c r="F213" s="68" t="s">
        <v>1568</v>
      </c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</row>
    <row r="214" spans="1:103" ht="18.5" customHeight="1" x14ac:dyDescent="0.35"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</row>
    <row r="215" spans="1:103" ht="18.5" customHeight="1" x14ac:dyDescent="0.35">
      <c r="A215" t="s">
        <v>1560</v>
      </c>
      <c r="C215">
        <f>SUM(E195,G195,I195)</f>
        <v>140</v>
      </c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</row>
    <row r="216" spans="1:103" ht="18.5" customHeight="1" x14ac:dyDescent="0.35">
      <c r="A216" t="s">
        <v>1561</v>
      </c>
      <c r="C216">
        <f>SUM(F195,H195,J195)</f>
        <v>120</v>
      </c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</row>
    <row r="217" spans="1:103" ht="18.5" customHeight="1" x14ac:dyDescent="0.35">
      <c r="C217">
        <f>SUM(C215:C216)</f>
        <v>260</v>
      </c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</row>
    <row r="218" spans="1:103" ht="18.5" customHeight="1" x14ac:dyDescent="0.35"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</row>
    <row r="219" spans="1:103" ht="18.5" customHeight="1" x14ac:dyDescent="0.35"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</row>
    <row r="220" spans="1:103" ht="18.5" customHeight="1" x14ac:dyDescent="0.35"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</row>
    <row r="221" spans="1:103" ht="18.5" customHeight="1" x14ac:dyDescent="0.35"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</row>
    <row r="222" spans="1:103" ht="18.5" customHeight="1" x14ac:dyDescent="0.35"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</row>
    <row r="223" spans="1:103" ht="18.5" customHeight="1" x14ac:dyDescent="0.35"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</row>
    <row r="224" spans="1:103" ht="18.5" customHeight="1" x14ac:dyDescent="0.35"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</row>
    <row r="225" spans="94:103" ht="18.5" customHeight="1" x14ac:dyDescent="0.35"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</row>
    <row r="226" spans="94:103" ht="18.5" customHeight="1" x14ac:dyDescent="0.35"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</row>
    <row r="227" spans="94:103" ht="18.5" customHeight="1" x14ac:dyDescent="0.35"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</row>
    <row r="228" spans="94:103" ht="18.5" customHeight="1" x14ac:dyDescent="0.35"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</row>
    <row r="229" spans="94:103" ht="18.5" customHeight="1" x14ac:dyDescent="0.35"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</row>
    <row r="230" spans="94:103" ht="18.5" customHeight="1" x14ac:dyDescent="0.35"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</row>
    <row r="231" spans="94:103" ht="18.5" customHeight="1" x14ac:dyDescent="0.35"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</row>
    <row r="232" spans="94:103" ht="18.5" customHeight="1" x14ac:dyDescent="0.35"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</row>
    <row r="233" spans="94:103" ht="18.5" customHeight="1" x14ac:dyDescent="0.35"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</row>
    <row r="234" spans="94:103" ht="18.5" customHeight="1" x14ac:dyDescent="0.35"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</row>
    <row r="235" spans="94:103" ht="18.5" customHeight="1" x14ac:dyDescent="0.35"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</row>
    <row r="236" spans="94:103" ht="18.5" customHeight="1" x14ac:dyDescent="0.35"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</row>
    <row r="237" spans="94:103" ht="18.5" customHeight="1" x14ac:dyDescent="0.35"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</row>
    <row r="238" spans="94:103" ht="18.5" customHeight="1" x14ac:dyDescent="0.35"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</row>
    <row r="239" spans="94:103" ht="18.5" customHeight="1" x14ac:dyDescent="0.35"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</row>
    <row r="240" spans="94:103" ht="18.5" customHeight="1" x14ac:dyDescent="0.35"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</row>
    <row r="241" spans="94:103" ht="18.5" customHeight="1" x14ac:dyDescent="0.35">
      <c r="CP241" s="41"/>
      <c r="CQ241" s="41"/>
      <c r="CR241" s="41"/>
      <c r="CS241" s="41"/>
      <c r="CT241" s="41"/>
      <c r="CU241" s="41"/>
      <c r="CV241" s="41"/>
    </row>
    <row r="242" spans="94:103" ht="18.5" customHeight="1" x14ac:dyDescent="0.35"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</row>
    <row r="243" spans="94:103" ht="18.5" customHeight="1" x14ac:dyDescent="0.35"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</row>
    <row r="244" spans="94:103" ht="18.5" customHeight="1" x14ac:dyDescent="0.35"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</row>
    <row r="245" spans="94:103" ht="18.5" customHeight="1" x14ac:dyDescent="0.35"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</row>
    <row r="246" spans="94:103" ht="18.5" customHeight="1" x14ac:dyDescent="0.35"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</row>
    <row r="247" spans="94:103" ht="18.5" customHeight="1" x14ac:dyDescent="0.35"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</row>
    <row r="248" spans="94:103" ht="18.5" customHeight="1" x14ac:dyDescent="0.35"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</row>
    <row r="249" spans="94:103" ht="18.5" customHeight="1" x14ac:dyDescent="0.35"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</row>
    <row r="250" spans="94:103" ht="18.5" customHeight="1" x14ac:dyDescent="0.35"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</row>
    <row r="251" spans="94:103" ht="18.5" customHeight="1" x14ac:dyDescent="0.35"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</row>
    <row r="252" spans="94:103" ht="18.5" customHeight="1" x14ac:dyDescent="0.35"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</row>
    <row r="253" spans="94:103" ht="18.5" customHeight="1" x14ac:dyDescent="0.35"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</row>
    <row r="254" spans="94:103" ht="18.5" customHeight="1" x14ac:dyDescent="0.35"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</row>
    <row r="255" spans="94:103" ht="18.5" customHeight="1" x14ac:dyDescent="0.35"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</row>
    <row r="256" spans="94:103" ht="18.5" customHeight="1" x14ac:dyDescent="0.35"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</row>
    <row r="257" spans="94:103" ht="18.5" customHeight="1" x14ac:dyDescent="0.35"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</row>
    <row r="258" spans="94:103" ht="18.5" customHeight="1" x14ac:dyDescent="0.35"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</row>
    <row r="259" spans="94:103" ht="18.5" customHeight="1" x14ac:dyDescent="0.35"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</row>
    <row r="260" spans="94:103" ht="18.5" customHeight="1" x14ac:dyDescent="0.35"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</row>
    <row r="261" spans="94:103" ht="18.5" customHeight="1" x14ac:dyDescent="0.35"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</row>
    <row r="262" spans="94:103" ht="18.5" customHeight="1" x14ac:dyDescent="0.35"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</row>
    <row r="263" spans="94:103" ht="18.5" customHeight="1" x14ac:dyDescent="0.35"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</row>
    <row r="264" spans="94:103" ht="18.5" customHeight="1" x14ac:dyDescent="0.35"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</row>
    <row r="265" spans="94:103" ht="18.5" customHeight="1" x14ac:dyDescent="0.35"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</row>
    <row r="266" spans="94:103" ht="18.5" customHeight="1" x14ac:dyDescent="0.35"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</row>
    <row r="267" spans="94:103" ht="18.5" customHeight="1" x14ac:dyDescent="0.35"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</row>
    <row r="268" spans="94:103" ht="18.5" customHeight="1" x14ac:dyDescent="0.35"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</row>
    <row r="269" spans="94:103" ht="18.5" customHeight="1" x14ac:dyDescent="0.35"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</row>
    <row r="270" spans="94:103" ht="18.5" customHeight="1" x14ac:dyDescent="0.35"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</row>
    <row r="271" spans="94:103" ht="18.5" customHeight="1" x14ac:dyDescent="0.35"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</row>
    <row r="272" spans="94:103" ht="18.5" customHeight="1" x14ac:dyDescent="0.35"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</row>
    <row r="273" spans="94:103" ht="18.5" customHeight="1" x14ac:dyDescent="0.35"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</row>
    <row r="274" spans="94:103" ht="18.5" customHeight="1" x14ac:dyDescent="0.35"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</row>
    <row r="275" spans="94:103" ht="18.5" customHeight="1" x14ac:dyDescent="0.35"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</row>
    <row r="276" spans="94:103" ht="18.5" customHeight="1" x14ac:dyDescent="0.35"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</row>
    <row r="277" spans="94:103" ht="18.5" customHeight="1" x14ac:dyDescent="0.35"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</row>
    <row r="278" spans="94:103" ht="18.5" customHeight="1" x14ac:dyDescent="0.35"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</row>
    <row r="279" spans="94:103" ht="18.5" customHeight="1" x14ac:dyDescent="0.35"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</row>
    <row r="280" spans="94:103" ht="18.5" customHeight="1" x14ac:dyDescent="0.35"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</row>
    <row r="281" spans="94:103" ht="18.5" customHeight="1" x14ac:dyDescent="0.35"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</row>
    <row r="282" spans="94:103" ht="18.5" customHeight="1" x14ac:dyDescent="0.35"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</row>
    <row r="283" spans="94:103" ht="18.5" customHeight="1" x14ac:dyDescent="0.35"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</row>
    <row r="284" spans="94:103" ht="18.5" customHeight="1" x14ac:dyDescent="0.35"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</row>
    <row r="285" spans="94:103" ht="18.5" customHeight="1" x14ac:dyDescent="0.35"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</row>
    <row r="286" spans="94:103" ht="18.5" customHeight="1" x14ac:dyDescent="0.35"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</row>
    <row r="287" spans="94:103" ht="18.5" customHeight="1" x14ac:dyDescent="0.35"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</row>
    <row r="288" spans="94:103" ht="18.5" customHeight="1" x14ac:dyDescent="0.35"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</row>
    <row r="289" spans="94:103" ht="18.5" customHeight="1" x14ac:dyDescent="0.35"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</row>
    <row r="290" spans="94:103" ht="18.5" customHeight="1" x14ac:dyDescent="0.35"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</row>
    <row r="291" spans="94:103" ht="18.5" customHeight="1" x14ac:dyDescent="0.35"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</row>
    <row r="292" spans="94:103" ht="18.5" customHeight="1" x14ac:dyDescent="0.35"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</row>
    <row r="293" spans="94:103" ht="18.5" customHeight="1" x14ac:dyDescent="0.35"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</row>
    <row r="294" spans="94:103" ht="18.5" customHeight="1" x14ac:dyDescent="0.35"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</row>
    <row r="295" spans="94:103" ht="18.5" customHeight="1" x14ac:dyDescent="0.35"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</row>
    <row r="296" spans="94:103" ht="18.5" customHeight="1" x14ac:dyDescent="0.35"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</row>
    <row r="297" spans="94:103" ht="18.5" customHeight="1" x14ac:dyDescent="0.35"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</row>
    <row r="298" spans="94:103" ht="18.5" customHeight="1" x14ac:dyDescent="0.35"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</row>
    <row r="299" spans="94:103" ht="18.5" customHeight="1" x14ac:dyDescent="0.35"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</row>
    <row r="300" spans="94:103" ht="18.5" customHeight="1" x14ac:dyDescent="0.35"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</row>
    <row r="301" spans="94:103" ht="18.5" customHeight="1" x14ac:dyDescent="0.35"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</row>
    <row r="302" spans="94:103" ht="18.5" customHeight="1" x14ac:dyDescent="0.35"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</row>
    <row r="303" spans="94:103" ht="18.5" customHeight="1" x14ac:dyDescent="0.35"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</row>
    <row r="304" spans="94:103" ht="18.5" customHeight="1" x14ac:dyDescent="0.35"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</row>
    <row r="305" spans="94:103" ht="18.5" customHeight="1" x14ac:dyDescent="0.35"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</row>
    <row r="306" spans="94:103" ht="18.5" customHeight="1" x14ac:dyDescent="0.35"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</row>
    <row r="307" spans="94:103" ht="18.5" customHeight="1" x14ac:dyDescent="0.35"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</row>
    <row r="308" spans="94:103" ht="18.5" customHeight="1" x14ac:dyDescent="0.35"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</row>
  </sheetData>
  <hyperlinks>
    <hyperlink ref="H198" r:id="rId1" display="https://www.facebook.com/news.va.en"/>
    <hyperlink ref="E200" r:id="rId2" display="https://www.facebook.com/europeancouncilpresident"/>
    <hyperlink ref="J201" r:id="rId3" display="https://www.facebook.com/DeptEstadoPR"/>
    <hyperlink ref="E2" r:id="rId4" display="https://www.instagram.com/abdelaziz_bouteflika/"/>
    <hyperlink ref="E3" r:id="rId5" display="https://instagram.com/jose_eduardosantos/"/>
    <hyperlink ref="G4" r:id="rId6" display="https://instagram.com/KoupakiOfficiel"/>
    <hyperlink ref="E5" r:id="rId7" display="https://instagram.com/rochkaborepf/"/>
    <hyperlink ref="E6" r:id="rId8" display="https://www.instagram.com/pierrenkurunziza/"/>
    <hyperlink ref="H7" r:id="rId9" display="https://www.instagram.com/congo.brazzaville/"/>
    <hyperlink ref="E8" r:id="rId10" display="https://instagram.com/ismaelomarguelleh/"/>
    <hyperlink ref="E9" r:id="rId11" display="https://instagram.com/alsisiofficial/"/>
    <hyperlink ref="E10" r:id="rId12" display="https://instagram.com/yahya.jammeh/"/>
    <hyperlink ref="E12" r:id="rId13" display="https://instagram.com/alphaconde2015/"/>
    <hyperlink ref="F12" r:id="rId14" display="https://instagram.com/Presidence_gn"/>
    <hyperlink ref="H12" r:id="rId15" display="https://instagram.com/GouvGN"/>
    <hyperlink ref="E13" r:id="rId16" display="https://instagram.com/AdoSolutions"/>
    <hyperlink ref="H13" r:id="rId17" display="https://instagram.com/pministreci/"/>
    <hyperlink ref="L14" r:id="rId18" display="https://instagram.com/uhuru.kenyatta/"/>
    <hyperlink ref="E14" r:id="rId19" display="https://www.instagram.com/ukenyatta/"/>
    <hyperlink ref="F14" r:id="rId20" display="https://instagram.com/statehouseke/"/>
    <hyperlink ref="J14" r:id="rId21" display="https://instagram.com/ForeignOfficeKE"/>
    <hyperlink ref="E15" r:id="rId22" display="https://instagram.com/APMutharika"/>
    <hyperlink ref="E16" r:id="rId23" display="https://instagram.com/IBK_2013"/>
    <hyperlink ref="E17" r:id="rId24" display="https://instagram.com/presidentaziz/"/>
    <hyperlink ref="G18" r:id="rId25" display="https://www.instagram.com/abdelilahbenkirane/"/>
    <hyperlink ref="H19" r:id="rId26" display="https://www.instagram.com/govdigitalmoz/"/>
    <hyperlink ref="E19" r:id="rId27" display="https://instagram.com/FilipeNyusi"/>
    <hyperlink ref="E20" r:id="rId28" display="https://instagram.com/thisisbuhari/"/>
    <hyperlink ref="L20" r:id="rId29" display="https://www.instagram.com/theasorock/"/>
    <hyperlink ref="F20" r:id="rId30" display="https://instagram.com/NGRPresident"/>
    <hyperlink ref="E21" r:id="rId31" display="https://instagram.com/paulkagame/"/>
    <hyperlink ref="E22" r:id="rId32" display="https://instagram.com/macky_sall"/>
    <hyperlink ref="F25" r:id="rId33" display="https://www.instagram.com/villasomalia/"/>
    <hyperlink ref="F23" r:id="rId34" display="https://instagram.com/StateHouseSL"/>
    <hyperlink ref="F24" r:id="rId35" display="https://instagram.com/StateHouseSL"/>
    <hyperlink ref="H26" r:id="rId36" display="https://instagram.com/GovernmentZA"/>
    <hyperlink ref="J26" r:id="rId37" display="https://instagram.com/DIRCOza"/>
    <hyperlink ref="I27" r:id="rId38" display="https://instagram.com/bernardmembe/"/>
    <hyperlink ref="E27" r:id="rId39" display="https://instagram.com/jmkikwete/"/>
    <hyperlink ref="H28" r:id="rId40" display="https://instagram.com/republicoftogo"/>
    <hyperlink ref="E29" r:id="rId41" display="https://instagram.com/BejiCEOfficial"/>
    <hyperlink ref="E30" r:id="rId42" display="https://www.instagram.com/yowerikmuseveni/"/>
    <hyperlink ref="E31" r:id="rId43" display="https://instagram.com/president_edgar_chagwa_lungu/"/>
    <hyperlink ref="E55" r:id="rId44" display="https://instagram.com/ashrafghaniahmadzai/"/>
    <hyperlink ref="F55" r:id="rId45" display="https://instagram.com/ARG1880"/>
    <hyperlink ref="J56" r:id="rId46" display="https://www.instagram.com/mfa_of_armenia/"/>
    <hyperlink ref="J55" r:id="rId47" display="https://instagram.com/MFA_Afghanistan"/>
    <hyperlink ref="K57" r:id="rId48" display="https://instagram.com/azpresident/"/>
    <hyperlink ref="H57" r:id="rId49" display="https://instagram.com/therepublicofazerbaijan/"/>
    <hyperlink ref="E57" r:id="rId50" display="https://instagram.com/presidentaz/"/>
    <hyperlink ref="F58" r:id="rId51" display="https://instagram.com/BahrainCPnews"/>
    <hyperlink ref="H58" r:id="rId52" display="https://instagram.com/egovbahrain/"/>
    <hyperlink ref="J58" r:id="rId53" display="https://instagram.com/bahdiplomatic/"/>
    <hyperlink ref="I58" r:id="rId54" display="https://instagram.com/khalid_bin_ahmad/"/>
    <hyperlink ref="E58" r:id="rId55" display="https://instagram.com/hamadbinisa/"/>
    <hyperlink ref="E59" r:id="rId56" display="https://www.instagram.com/his_majesty_king_of_bhutan/"/>
    <hyperlink ref="N60" r:id="rId57" display="https://instagram.com/infodept.bn/"/>
    <hyperlink ref="H60" r:id="rId58" display="https://instagram.com/govbn/"/>
    <hyperlink ref="I62" r:id="rId59" display="https://www.instagram.com/sushmabjp/"/>
    <hyperlink ref="H61" r:id="rId60" display="https://www.instagram.com/government_geo/"/>
    <hyperlink ref="F63" r:id="rId61" display="https://instagram.com/IstanaUntukRakyat"/>
    <hyperlink ref="E63" r:id="rId62" display="https://instagram.com/jokowi/"/>
    <hyperlink ref="J62" r:id="rId63" display="https://instagram.com/indiandiplomacy/"/>
    <hyperlink ref="F62" r:id="rId64" display="https://instagram.com/pmoindia/"/>
    <hyperlink ref="E62" r:id="rId65" display="https://instagram.com/narendramodi/"/>
    <hyperlink ref="E65" r:id="rId66" display="https://www.instagram.com/presidentofiraq/"/>
    <hyperlink ref="K64" r:id="rId67" display="https://instagram.com/Khamenei_ar"/>
    <hyperlink ref="M64" r:id="rId68" display="https://instagram.com/rouhani.ir"/>
    <hyperlink ref="I65" r:id="rId69" display="https://instagram.com/aljaffaary/"/>
    <hyperlink ref="I64" r:id="rId70" display="https://instagram.com/zarif_javad/"/>
    <hyperlink ref="G64" r:id="rId71" display="https://instagram.com/hrouhani/"/>
    <hyperlink ref="E64" r:id="rId72" display="https://instagram.com/khamenei_ir/"/>
    <hyperlink ref="G65" r:id="rId73" display="https://instagram.com/haider.alabadi/"/>
    <hyperlink ref="G66" r:id="rId74" display="https://www.instagram.com/b.netanyahu/"/>
    <hyperlink ref="H67" r:id="rId75" display="https://instagram.com/Kantei_Saigai"/>
    <hyperlink ref="G67" r:id="rId76" display="https://instagram.com/shinzo.abe"/>
    <hyperlink ref="P66" r:id="rId77" display="https://instagram.com/stateofisrael/"/>
    <hyperlink ref="J66" r:id="rId78" display="https://instagram.com/israelmfa/"/>
    <hyperlink ref="H66" r:id="rId79" display="https://instagram.com/israelipm/"/>
    <hyperlink ref="G69" r:id="rId80" display="https://www.instagram.com/karim_massimov/"/>
    <hyperlink ref="I68" r:id="rId81" display="https://instagram.com/NasserJudeh"/>
    <hyperlink ref="H69" r:id="rId82" display="https://instagram.com/primeminister.kz"/>
    <hyperlink ref="N69" r:id="rId83" display="https://instagram.com/sckastana/"/>
    <hyperlink ref="J69" r:id="rId84" display="https://instagram.com/mfa_kz/"/>
    <hyperlink ref="F69" r:id="rId85" display="https://instagram.com/akordapress/"/>
    <hyperlink ref="J68" r:id="rId86" display="https://instagram.com/foreignministry/"/>
    <hyperlink ref="F68" r:id="rId87" display="https://instagram.com/rhcjo/"/>
    <hyperlink ref="E68" r:id="rId88" display="https://instagram.com/queenrania/"/>
    <hyperlink ref="E69" r:id="rId89" display="https://instagram.com/nazarbayev_nursultan/"/>
    <hyperlink ref="J70" r:id="rId90" display="https://instagram.com/mofakuwait/"/>
    <hyperlink ref="I70" r:id="rId91" display="https://instagram.com/kasnms/"/>
    <hyperlink ref="E71" r:id="rId92" display="https://instagram.com/atambayev/"/>
    <hyperlink ref="E70" r:id="rId93" display="https://instagram.com/hhshksabah/"/>
    <hyperlink ref="H73" r:id="rId94" display="https://instagram.com/Malaysia_Gov"/>
    <hyperlink ref="G73" r:id="rId95" display="https://instagram.com/najib_razak/"/>
    <hyperlink ref="I72" r:id="rId96" display="https://instagram.com/GebranBassil/"/>
    <hyperlink ref="J73" r:id="rId97" display="https://instagram.com/wismaputra_malaysia/"/>
    <hyperlink ref="E75" r:id="rId98" display="https://instagram.com/elbegdorj"/>
    <hyperlink ref="M75" r:id="rId99" display="https://instagram.com/elbegdorj_ts/"/>
    <hyperlink ref="F74" r:id="rId100" display="https://instagram.com/presidencymv/"/>
    <hyperlink ref="G78" r:id="rId101" display="https://instagram.com/PMNawazSharif"/>
    <hyperlink ref="J77" r:id="rId102" display="https://instagram.com/MofaOman"/>
    <hyperlink ref="G76" r:id="rId103" display="https://instagram.com/aungsansuukyii/"/>
    <hyperlink ref="O78" r:id="rId104" display="https://instagram.com/nawaz_sharif_/"/>
    <hyperlink ref="E77" r:id="rId105" display="https://instagram.com/qaboos_bin_said_al.said/"/>
    <hyperlink ref="H80" r:id="rId106" display="https://instagram.com/govph/"/>
    <hyperlink ref="E80" r:id="rId107" display="https://instagram.com/noynoyaquino_/"/>
    <hyperlink ref="H199" r:id="rId108" display="https://instagram.com/pgmc.ps/"/>
    <hyperlink ref="G199" r:id="rId109" display="https://instagram.com/dr_rami_hamdallah/"/>
    <hyperlink ref="J82" r:id="rId110" display="https://www.instagram.com/mofaksa/"/>
    <hyperlink ref="E81" r:id="rId111" display="https://www.instagram.com/tameem.althani/"/>
    <hyperlink ref="H82" r:id="rId112" display="https://instagram.com/saudiportal"/>
    <hyperlink ref="I82" r:id="rId113" display="https://instagram.com/adel.aljubeir/"/>
    <hyperlink ref="E82" r:id="rId114" display="https://instagram.com/king1salman/"/>
    <hyperlink ref="H81" r:id="rId115" display="https://instagram.com/hukoomi.qatar/"/>
    <hyperlink ref="H84" r:id="rId116" display="https://www.instagram.com/primeministerkr/"/>
    <hyperlink ref="H83" r:id="rId117" display="https://www.instagram.com/gov_sg/"/>
    <hyperlink ref="F84" r:id="rId118" display="https://instagram.com/cheongwadae/"/>
    <hyperlink ref="I83" r:id="rId119" display="https://instagram.com/vivianbalakrishnan/"/>
    <hyperlink ref="G83" r:id="rId120" display="https://instagram.com/leehsienloong/"/>
    <hyperlink ref="F87" r:id="rId121" display="https://www.instagram.com/president.of.tajikistan/"/>
    <hyperlink ref="E87" r:id="rId122" display="https://instagram.com/e.rahmon/"/>
    <hyperlink ref="F86" r:id="rId123" display="https://instagram.com/syrianpresidency/"/>
    <hyperlink ref="E85" r:id="rId124" display="https://instagram.com/maithripalas/"/>
    <hyperlink ref="N89" r:id="rId125" display="https://instagram.com/uae_gov/"/>
    <hyperlink ref="H88" r:id="rId126" display="https://www.instagram.com/thai_khu_fah/"/>
    <hyperlink ref="H89" r:id="rId127" display="https://instagram.com/uaemgov/"/>
    <hyperlink ref="L89" r:id="rId128" display="https://instagram.com/mbz_photos/"/>
    <hyperlink ref="P89" r:id="rId129" display="https://instagram.com/ofmuae/"/>
    <hyperlink ref="J89" r:id="rId130" display="https://instagram.com/mofauae/"/>
    <hyperlink ref="I89" r:id="rId131" display="https://instagram.com/abzayed/"/>
    <hyperlink ref="G89" r:id="rId132" display="https://instagram.com/hhshkmohd/"/>
    <hyperlink ref="J88" r:id="rId133" display="https://instagram.com/mfathai/"/>
    <hyperlink ref="E89" r:id="rId134" display="https://instagram.com/kbzayed/"/>
    <hyperlink ref="J103" r:id="rId135" display="https://instagram.com/mfa_austria/"/>
    <hyperlink ref="I103" r:id="rId136" display="https://instagram.com/teamkurz/"/>
    <hyperlink ref="G103" r:id="rId137" display="https://instagram.com/wernerfaymann/"/>
    <hyperlink ref="J102" r:id="rId138" display="https://instagram.com/albanianmfa/"/>
    <hyperlink ref="G102" r:id="rId139" display="https://instagram.com/ediramaal/"/>
    <hyperlink ref="E106" r:id="rId140" display="https://www.instagram.com/bakeizy/"/>
    <hyperlink ref="I105" r:id="rId141" display="https://instagram.com/didierreynders/"/>
    <hyperlink ref="J104" r:id="rId142" display="https://instagram.com/belarusmfa/"/>
    <hyperlink ref="I107" r:id="rId143" display="https://www.instagram.com/daniel.mitov/"/>
    <hyperlink ref="G107" r:id="rId144" display="https://instagram.com/BoykoBorissov"/>
    <hyperlink ref="E109" r:id="rId145" display="https://instagram.com/AnastasiadesCY"/>
    <hyperlink ref="H108" r:id="rId146" display="https://instagram.com/wwwvladahr"/>
    <hyperlink ref="E108" r:id="rId147" display="https://instagram.com/predsjednicarh/"/>
    <hyperlink ref="G110" r:id="rId148" display="https://www.instagram.com/bohuslav_sobotka/"/>
    <hyperlink ref="H112" r:id="rId149" display="https://instagram.com/stenbockimaja"/>
    <hyperlink ref="G111" r:id="rId150" display="https://instagram.com/larsloekke"/>
    <hyperlink ref="G112" r:id="rId151" display="https://instagram.com/troivas/"/>
    <hyperlink ref="I111" r:id="rId152" display="https://instagram.com/kristianjensenum/"/>
    <hyperlink ref="E110" r:id="rId153" display="https://instagram.com/miloszeman/"/>
    <hyperlink ref="I200" r:id="rId154" display="https://www.instagram.com/federica.mogherini/"/>
    <hyperlink ref="F113" r:id="rId155" display="https://instagram.com/macedonianpresident"/>
    <hyperlink ref="G113" r:id="rId156" display="https://instagram.com/ngruevski/"/>
    <hyperlink ref="K200" r:id="rId157" display="https://instagram.com/eucounciltvnews/"/>
    <hyperlink ref="J200" r:id="rId158" display="https://instagram.com/euexternalaction/"/>
    <hyperlink ref="H200" r:id="rId159" display="https://instagram.com/europeancommission/"/>
    <hyperlink ref="F200" r:id="rId160" display="https://instagram.com/eucouncil/"/>
    <hyperlink ref="F114" r:id="rId161" display="https://instagram.com/TPKanslia"/>
    <hyperlink ref="J115" r:id="rId162" display="https://instagram.com/francediplo/"/>
    <hyperlink ref="I115" r:id="rId163" display="https://instagram.com/laurentfabius/"/>
    <hyperlink ref="H115" r:id="rId164" display="https://instagram.com/gouvernementfr/"/>
    <hyperlink ref="G115" r:id="rId165" display="https://instagram.com/manuel.valls/"/>
    <hyperlink ref="F115" r:id="rId166" display="https://instagram.com/Elysee"/>
    <hyperlink ref="E115" r:id="rId167" display="https://instagram.com/fhollande/"/>
    <hyperlink ref="G117" r:id="rId168" display="https://instagram.com/alexis_tsipras_/"/>
    <hyperlink ref="J116" r:id="rId169" display="https://instagram.com/auswaertigesamt/"/>
    <hyperlink ref="H116" r:id="rId170" display="https://instagram.com/ffenseibert51d6/"/>
    <hyperlink ref="G116" r:id="rId171" display="https://instagram.com/bundeskanzlerin/"/>
    <hyperlink ref="F121" r:id="rId172" display="https://www.instagram.com/quirinale/"/>
    <hyperlink ref="F120" r:id="rId173" display="https://www.instagram.com/aras_an_uachtarain/"/>
    <hyperlink ref="I119" r:id="rId174" display="https://instagram.com/gunnarbragi"/>
    <hyperlink ref="G121" r:id="rId175" display="https://instagram.com/matteorenzi/"/>
    <hyperlink ref="H120" r:id="rId176" display="https://instagram.com/merrionstreet/"/>
    <hyperlink ref="G120" r:id="rId177" display="https://instagram.com/endakennytd/"/>
    <hyperlink ref="E120" r:id="rId178" display="https://instagram.com/irishpresident/"/>
    <hyperlink ref="J119" r:id="rId179" display="https://instagram.com/utanrikisraduneytid/"/>
    <hyperlink ref="G118" r:id="rId180" display="https://instagram.com/orbanviktor/"/>
    <hyperlink ref="J122" r:id="rId181" display="https://www.instagram.com/latvianmfa/"/>
    <hyperlink ref="I122" r:id="rId182" display="https://instagram.com/edgarsrinkevics"/>
    <hyperlink ref="H122" r:id="rId183" display="https://instagram.com/Brivibas36"/>
    <hyperlink ref="F122" r:id="rId184" display="https://instagram.com/valsts_prezidents/"/>
    <hyperlink ref="E122" r:id="rId185" display="https://instagram.com/vejonisr/"/>
    <hyperlink ref="I197" r:id="rId186" display="https://instagram.com/HashimThaciOfficial/"/>
    <hyperlink ref="E197" r:id="rId187" display="https://instagram.com/atifetejahjaga/"/>
    <hyperlink ref="I121" r:id="rId188" display="https://instagram.com/paologentiloni/"/>
    <hyperlink ref="E125" r:id="rId189" display="https://www.instagram.com/president.mt/"/>
    <hyperlink ref="G125" r:id="rId190" display="https://instagram.com/JosephMuscat_JM"/>
    <hyperlink ref="H125" r:id="rId191" display="https://instagram.com/doimalta/"/>
    <hyperlink ref="G124" r:id="rId192" display="https://instagram.com/xavierbettel/"/>
    <hyperlink ref="E123" r:id="rId193" display="https://instagram.com/daliagrybauskaite/"/>
    <hyperlink ref="G127" r:id="rId194" display="https://instagram.com/MinPres"/>
    <hyperlink ref="H126" r:id="rId195" display="https://instagram.com/GvtMonaco"/>
    <hyperlink ref="J127" r:id="rId196" display="https://instagram.com/dutchmfa/"/>
    <hyperlink ref="F127" r:id="rId197" display="https://instagram.com/koninklijkhuis/"/>
    <hyperlink ref="G130" r:id="rId198" display="https://instagram.com/CostaPS2015"/>
    <hyperlink ref="H130" r:id="rId199" display="https://instagram.com/govpt/"/>
    <hyperlink ref="H129" r:id="rId200" display="https://instagram.com/polska.pl/"/>
    <hyperlink ref="E129" r:id="rId201" display="https://instagram.com/andrzej.duda/"/>
    <hyperlink ref="J128" r:id="rId202" display="https://instagram.com/utenriksdept/"/>
    <hyperlink ref="G128" r:id="rId203" display="https://instagram.com/erna_solberg/"/>
    <hyperlink ref="J132" r:id="rId204" display="https://www.instagram.com/mfarussia/"/>
    <hyperlink ref="H132" r:id="rId205" display="https://instagram.com/photogovernment/"/>
    <hyperlink ref="G132" r:id="rId206" display="https://instagram.com/damedvedev/"/>
    <hyperlink ref="E131" r:id="rId207" display="https://instagram.com/klausiohannis/"/>
    <hyperlink ref="H134" r:id="rId208" display="https://instagram.com/SerbianPM"/>
    <hyperlink ref="G135" r:id="rId209" display="https://instagram.com/fico2014"/>
    <hyperlink ref="E135" r:id="rId210" display="https://instagram.com/andrejkiska/"/>
    <hyperlink ref="G134" r:id="rId211" display="https://instagram.com/aleksandar_vucic/"/>
    <hyperlink ref="F134" r:id="rId212" display="https://instagram.com/predsednikrs/"/>
    <hyperlink ref="H137" r:id="rId213" display="https://instagram.com/desdelamoncloa"/>
    <hyperlink ref="G137" r:id="rId214" display="https://instagram.com/marianorajoy/"/>
    <hyperlink ref="G136" r:id="rId215" display="https://instagram.com/mirocerar/"/>
    <hyperlink ref="E136" r:id="rId216" display="https://instagram.com/borutpahor/"/>
    <hyperlink ref="G138" r:id="rId217" display="https://instagram.com/stefanlofven"/>
    <hyperlink ref="J138" r:id="rId218" display="https://instagram.com/swedenabroad/"/>
    <hyperlink ref="I138" r:id="rId219" display="https://instagram.com/teamwallstrom/"/>
    <hyperlink ref="F138" r:id="rId220" display="https://instagram.com/kungahuset/"/>
    <hyperlink ref="F139" r:id="rId221" display="https://www.instagram.com/tccumhurbaskanligi/"/>
    <hyperlink ref="L139" r:id="rId222" display="https://instagram.com/trpresidency"/>
    <hyperlink ref="P139" r:id="rId223" display="https://instagram.com/kamudiplomasisi/"/>
    <hyperlink ref="J139" r:id="rId224" display="https://instagram.com/tcdisisleri/"/>
    <hyperlink ref="I139" r:id="rId225" display="https://instagram.com/mevlutcavusoglu07/"/>
    <hyperlink ref="H139" r:id="rId226" display="https://instagram.com/basbakanlikbyegm/"/>
    <hyperlink ref="G139" r:id="rId227" display="https://instagram.com/ahmet_davutoglu/"/>
    <hyperlink ref="E139" r:id="rId228" display="https://instagram.com/rterdogan/"/>
    <hyperlink ref="J141" r:id="rId229" display="https://instagram.com/ukforeignoffice/"/>
    <hyperlink ref="F141" r:id="rId230" display="https://instagram.com/the_british_monarchy/"/>
    <hyperlink ref="J140" r:id="rId231" display="https://instagram.com/mfa_ukraine"/>
    <hyperlink ref="G140" r:id="rId232" display="https://instagram.com/arseniy_yatsenyuk/"/>
    <hyperlink ref="E140" r:id="rId233" display="https://instagram.com/poroshenkopetro/"/>
    <hyperlink ref="H141" r:id="rId234" display="https://instagram.com/ukprimeminister/"/>
    <hyperlink ref="G149" r:id="rId235" display="https://instagram.com/justinpjtrudeau/"/>
    <hyperlink ref="H148" r:id="rId236" display="https://instagram.com/gobpressoffice/"/>
    <hyperlink ref="H147" r:id="rId237" display="https://instagram.com/gisbarbados/"/>
    <hyperlink ref="J151" r:id="rId238" display="https://instagram.com/MIREXRD"/>
    <hyperlink ref="E151" r:id="rId239" display="https://instagram.com/DaniloMedina"/>
    <hyperlink ref="F152" r:id="rId240" display="https://instagram.com/salvadorpresidente/"/>
    <hyperlink ref="F151" r:id="rId241" display="https://instagram.com/presidenciard/"/>
    <hyperlink ref="F150" r:id="rId242" display="https://instagram.com/presidenciacr/"/>
    <hyperlink ref="E150" r:id="rId243" display="https://instagram.com/luisguillermosr/"/>
    <hyperlink ref="I154" r:id="rId244" display="https://www.instagram.com/lener_renauld/"/>
    <hyperlink ref="H154" r:id="rId245" display="https://instagram.com/primature_haiti/"/>
    <hyperlink ref="G154" r:id="rId246" display="https://instagram.com/evans_paul_pm/"/>
    <hyperlink ref="E154" r:id="rId247" display="https://instagram.com/mjmartelly/"/>
    <hyperlink ref="H153" r:id="rId248" display="https://instagram.com/gobiernodeguatemala/"/>
    <hyperlink ref="E153" r:id="rId249" display="https://instagram.com/jimmymoralesgt/"/>
    <hyperlink ref="F155" r:id="rId250" display="https://instagram.com/presidenciahonduras/"/>
    <hyperlink ref="E155" r:id="rId251" display="https://instagram.com/juanorlandoh"/>
    <hyperlink ref="H157" r:id="rId252" display="https://instagram.com/gobmx"/>
    <hyperlink ref="J157" r:id="rId253" display="https://instagram.com/sremx/"/>
    <hyperlink ref="I157" r:id="rId254" display="https://instagram.com/cruizmassieu/"/>
    <hyperlink ref="F157" r:id="rId255" display="https://instagram.com/presidenciamx/"/>
    <hyperlink ref="E157" r:id="rId256" display="https://instagram.com/penanieto/"/>
    <hyperlink ref="F156" r:id="rId257" display="https://instagram.com/jamaica_house/"/>
    <hyperlink ref="I158" r:id="rId258" display="https://instagram.com/isabelsaintmalo/"/>
    <hyperlink ref="F158" r:id="rId259" display="https://instagram.com/presidenciapma/"/>
    <hyperlink ref="E158" r:id="rId260" display="https://instagram.com/jcvarelapty/"/>
    <hyperlink ref="F201" r:id="rId261" display="https://instagram.com/fortalezapr"/>
    <hyperlink ref="H159" r:id="rId262" display="https://instagram.com/skngov/"/>
    <hyperlink ref="E201" r:id="rId263" display="https://instagram.com/agarciapadilla/"/>
    <hyperlink ref="H161" r:id="rId264" display="https://www.instagram.com/opm_tt/"/>
    <hyperlink ref="H160" r:id="rId265" display="https://instagram.com/SaintLuciaGovernment"/>
    <hyperlink ref="G161" r:id="rId266" display="https://instagram.com/drkeithrowley/"/>
    <hyperlink ref="P162" r:id="rId267" display="https://instagram.com/EconEngage"/>
    <hyperlink ref="O162" r:id="rId268" display="https://instagram.com/USAdarFarsi"/>
    <hyperlink ref="J162" r:id="rId269" display="https://instagram.com/statedept/"/>
    <hyperlink ref="F162" r:id="rId270" display="https://instagram.com/whitehouse/"/>
    <hyperlink ref="E162" r:id="rId271" display="https://instagram.com/barackobama/"/>
    <hyperlink ref="J170" r:id="rId272" display="https://instagram.com/dfat"/>
    <hyperlink ref="H171" r:id="rId273" display="https://instagram.com/FijianGovernment"/>
    <hyperlink ref="J171" r:id="rId274" display="https://instagram.com/fijiforeignaffairs/"/>
    <hyperlink ref="I170" r:id="rId275" display="https://instagram.com/juliebishopmp/"/>
    <hyperlink ref="G170" r:id="rId276" display="https://instagram.com/turnbullmalcolm/"/>
    <hyperlink ref="H172" r:id="rId277" display="https://www.instagram.com/republic_nauru/"/>
    <hyperlink ref="H174" r:id="rId278" display="https://instagram.com/samoagovt/"/>
    <hyperlink ref="G173" r:id="rId279" display="https://instagram.com/johnkeypm/"/>
    <hyperlink ref="F183" r:id="rId280" display="https://instagram.com/casarosadaargentina/"/>
    <hyperlink ref="E183" r:id="rId281" display="https://instagram.com/mauriciomacri/"/>
    <hyperlink ref="H184" r:id="rId282" display="https://instagram.com/mincombolivia"/>
    <hyperlink ref="H185" r:id="rId283" display="https://instagram.com/portalbrasil/"/>
    <hyperlink ref="J185" r:id="rId284" display="https://instagram.com/itamaratygovbr/"/>
    <hyperlink ref="F185" r:id="rId285" display="https://instagram.com/palaciodoplanalto/"/>
    <hyperlink ref="L185" r:id="rId286" display="https://instagram.com/sgovpr/"/>
    <hyperlink ref="E185" r:id="rId287" display="https://instagram.com/dilmarousseff/"/>
    <hyperlink ref="H186" r:id="rId288" display="https://instagram.com/gobiernodechile"/>
    <hyperlink ref="F186" r:id="rId289" display="https://instagram.com/prensamichelle/"/>
    <hyperlink ref="E186" r:id="rId290" display="https://instagram.com/michellebacheletpdta/"/>
    <hyperlink ref="J187" r:id="rId291" display="https://instagram.com/asistencia_cancilleriacol/"/>
    <hyperlink ref="F187" r:id="rId292" display="https://instagram.com/infopresidencia/"/>
    <hyperlink ref="E187" r:id="rId293" display="https://instagram.com/juanmanuelsantos/"/>
    <hyperlink ref="H188" r:id="rId294" display="https://www.instagram.com/comunicacion_ec/"/>
    <hyperlink ref="J188" r:id="rId295" display="https://instagram.com/cancilleria_ecuador/"/>
    <hyperlink ref="F188" r:id="rId296" display="https://instagram.com/presidenciaec/"/>
    <hyperlink ref="H189" r:id="rId297" display="https://instagram.com/opmguyana"/>
    <hyperlink ref="E190" r:id="rId298" display="https://instagram.com/horaciocartespy/"/>
    <hyperlink ref="F189" r:id="rId299" display="https://instagram.com/MOTPGuyana/"/>
    <hyperlink ref="F191" r:id="rId300" display="https://instagram.com/presidenciaperu"/>
    <hyperlink ref="H191" r:id="rId301" display="https://instagram.com/PCMPERU"/>
    <hyperlink ref="E191" r:id="rId302" display="https://instagram.com/ollanta_humalat/"/>
    <hyperlink ref="J192" r:id="rId303" display="https://instagram.com/vencancilleria/"/>
    <hyperlink ref="F192" r:id="rId304" display="https://instagram.com/presidencialven/"/>
    <hyperlink ref="E192" r:id="rId305" display="https://instagram.com/nicolasmaduro/"/>
    <hyperlink ref="K192" r:id="rId306" display="https://instagram.com/nicolasmadurooff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4"/>
  <sheetViews>
    <sheetView tabSelected="1" zoomScaleNormal="100" workbookViewId="0"/>
  </sheetViews>
  <sheetFormatPr defaultRowHeight="14.5" x14ac:dyDescent="0.35"/>
  <cols>
    <col min="1" max="4" width="11" customWidth="1"/>
    <col min="5" max="5" width="51.26953125" customWidth="1"/>
    <col min="6" max="54" width="14.1796875" customWidth="1"/>
  </cols>
  <sheetData>
    <row r="1" spans="1:24" ht="15.5" x14ac:dyDescent="0.35">
      <c r="A1" s="133" t="s">
        <v>1582</v>
      </c>
      <c r="B1" s="132"/>
      <c r="C1" s="132"/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22" t="s">
        <v>1577</v>
      </c>
      <c r="Q1" s="130"/>
      <c r="R1" s="130"/>
      <c r="S1" s="130"/>
      <c r="T1" s="130"/>
      <c r="U1" s="130"/>
      <c r="V1" s="130"/>
      <c r="W1" s="130"/>
      <c r="X1" s="129"/>
    </row>
    <row r="2" spans="1:24" ht="16" thickBot="1" x14ac:dyDescent="0.4">
      <c r="A2" s="128" t="s">
        <v>0</v>
      </c>
      <c r="B2" s="127" t="s">
        <v>1</v>
      </c>
      <c r="C2" s="127" t="s">
        <v>365</v>
      </c>
      <c r="D2" s="126" t="s">
        <v>366</v>
      </c>
      <c r="E2" s="127" t="s">
        <v>1579</v>
      </c>
      <c r="F2" s="127" t="s">
        <v>1581</v>
      </c>
      <c r="G2" s="125" t="s">
        <v>394</v>
      </c>
      <c r="H2" s="125" t="s">
        <v>395</v>
      </c>
      <c r="I2" s="124" t="s">
        <v>396</v>
      </c>
      <c r="J2" s="124" t="s">
        <v>397</v>
      </c>
      <c r="K2" s="124" t="s">
        <v>398</v>
      </c>
      <c r="L2" s="124" t="s">
        <v>399</v>
      </c>
      <c r="M2" s="124" t="s">
        <v>400</v>
      </c>
      <c r="N2" s="124" t="s">
        <v>401</v>
      </c>
      <c r="O2" s="125" t="s">
        <v>1580</v>
      </c>
      <c r="P2" s="124" t="s">
        <v>1575</v>
      </c>
      <c r="Q2" s="124" t="s">
        <v>1576</v>
      </c>
      <c r="R2" s="124" t="s">
        <v>1578</v>
      </c>
      <c r="S2" s="124" t="s">
        <v>403</v>
      </c>
      <c r="T2" s="124" t="s">
        <v>404</v>
      </c>
      <c r="U2" s="124" t="s">
        <v>405</v>
      </c>
      <c r="V2" s="124" t="s">
        <v>406</v>
      </c>
      <c r="W2" s="124" t="s">
        <v>407</v>
      </c>
      <c r="X2" s="123" t="s">
        <v>1420</v>
      </c>
    </row>
    <row r="3" spans="1:24" s="89" customFormat="1" ht="15.5" x14ac:dyDescent="0.35">
      <c r="A3" s="141" t="s">
        <v>2</v>
      </c>
      <c r="B3" s="140" t="s">
        <v>3</v>
      </c>
      <c r="C3" s="140" t="s">
        <v>367</v>
      </c>
      <c r="D3" s="140" t="s">
        <v>368</v>
      </c>
      <c r="E3" s="139" t="s">
        <v>4</v>
      </c>
      <c r="F3" s="138" t="s">
        <v>5</v>
      </c>
      <c r="G3" s="137">
        <v>1438356191</v>
      </c>
      <c r="H3" s="137" t="s">
        <v>408</v>
      </c>
      <c r="I3" s="137"/>
      <c r="J3" s="137" t="s">
        <v>409</v>
      </c>
      <c r="K3" s="137"/>
      <c r="L3" s="136">
        <v>55</v>
      </c>
      <c r="M3" s="136">
        <v>0</v>
      </c>
      <c r="N3" s="136">
        <v>3</v>
      </c>
      <c r="O3" s="137"/>
      <c r="P3" s="136">
        <v>54</v>
      </c>
      <c r="Q3" s="136">
        <v>15</v>
      </c>
      <c r="R3" s="136">
        <v>69</v>
      </c>
      <c r="S3" s="135">
        <v>18</v>
      </c>
      <c r="T3" s="135">
        <v>5</v>
      </c>
      <c r="U3" s="135">
        <v>23</v>
      </c>
      <c r="V3" s="135">
        <v>1.2545454545454546</v>
      </c>
      <c r="W3" s="135">
        <v>0.41818181818181815</v>
      </c>
      <c r="X3" s="134">
        <v>5.3859964093357273E-3</v>
      </c>
    </row>
    <row r="4" spans="1:24" s="89" customFormat="1" ht="15.5" x14ac:dyDescent="0.35">
      <c r="A4" s="84" t="s">
        <v>2</v>
      </c>
      <c r="B4" s="1" t="s">
        <v>389</v>
      </c>
      <c r="C4" s="1" t="s">
        <v>23</v>
      </c>
      <c r="D4" s="1" t="s">
        <v>372</v>
      </c>
      <c r="E4" s="9" t="s">
        <v>1302</v>
      </c>
      <c r="F4" s="97" t="s">
        <v>5</v>
      </c>
      <c r="G4" s="103">
        <v>196456674</v>
      </c>
      <c r="H4" s="93" t="s">
        <v>1303</v>
      </c>
      <c r="I4" s="93" t="s">
        <v>1304</v>
      </c>
      <c r="J4" s="93"/>
      <c r="K4" s="93"/>
      <c r="L4" s="94">
        <v>369</v>
      </c>
      <c r="M4" s="94">
        <v>6</v>
      </c>
      <c r="N4" s="94">
        <v>6</v>
      </c>
      <c r="O4" s="93"/>
      <c r="P4" s="94">
        <v>229</v>
      </c>
      <c r="Q4" s="94">
        <v>36</v>
      </c>
      <c r="R4" s="94">
        <v>265</v>
      </c>
      <c r="S4" s="95">
        <v>38.166666666666664</v>
      </c>
      <c r="T4" s="95">
        <v>6</v>
      </c>
      <c r="U4" s="95">
        <v>44.166666666666664</v>
      </c>
      <c r="V4" s="95">
        <v>0.71815718157181574</v>
      </c>
      <c r="W4" s="95">
        <v>0.11969286359530261</v>
      </c>
      <c r="X4" s="117">
        <v>4.6153846153846158E-3</v>
      </c>
    </row>
    <row r="5" spans="1:24" s="89" customFormat="1" ht="15.5" x14ac:dyDescent="0.35">
      <c r="A5" s="84" t="s">
        <v>2</v>
      </c>
      <c r="B5" s="1" t="s">
        <v>226</v>
      </c>
      <c r="C5" s="1" t="s">
        <v>369</v>
      </c>
      <c r="D5" s="1" t="s">
        <v>368</v>
      </c>
      <c r="E5" s="9" t="s">
        <v>227</v>
      </c>
      <c r="F5" s="20" t="s">
        <v>10</v>
      </c>
      <c r="G5" s="93">
        <v>2202399759</v>
      </c>
      <c r="H5" s="93" t="s">
        <v>804</v>
      </c>
      <c r="I5" s="93" t="s">
        <v>805</v>
      </c>
      <c r="J5" s="93" t="s">
        <v>806</v>
      </c>
      <c r="K5" s="93" t="s">
        <v>807</v>
      </c>
      <c r="L5" s="94">
        <v>25</v>
      </c>
      <c r="M5" s="94">
        <v>0</v>
      </c>
      <c r="N5" s="94">
        <v>84</v>
      </c>
      <c r="O5" s="27"/>
      <c r="P5" s="94">
        <v>141</v>
      </c>
      <c r="Q5" s="94">
        <v>4</v>
      </c>
      <c r="R5" s="94">
        <v>145</v>
      </c>
      <c r="S5" s="95">
        <v>1.6206896551724137</v>
      </c>
      <c r="T5" s="95">
        <v>4.5977011494252873E-2</v>
      </c>
      <c r="U5" s="95">
        <v>1.6666666666666665</v>
      </c>
      <c r="V5" s="95">
        <v>5.8</v>
      </c>
      <c r="W5" s="95">
        <v>6.6666666666666666E-2</v>
      </c>
      <c r="X5" s="117">
        <v>0.63503649635036497</v>
      </c>
    </row>
    <row r="6" spans="1:24" s="89" customFormat="1" ht="15.5" x14ac:dyDescent="0.35">
      <c r="A6" s="84" t="s">
        <v>2</v>
      </c>
      <c r="B6" s="1" t="s">
        <v>393</v>
      </c>
      <c r="C6" s="1" t="s">
        <v>367</v>
      </c>
      <c r="D6" s="1" t="s">
        <v>368</v>
      </c>
      <c r="E6" s="9" t="s">
        <v>1379</v>
      </c>
      <c r="F6" s="97" t="s">
        <v>10</v>
      </c>
      <c r="G6" s="93">
        <v>2235760516</v>
      </c>
      <c r="H6" s="93" t="s">
        <v>1380</v>
      </c>
      <c r="I6" s="93" t="s">
        <v>1381</v>
      </c>
      <c r="J6" s="93" t="s">
        <v>1382</v>
      </c>
      <c r="K6" s="93" t="s">
        <v>1383</v>
      </c>
      <c r="L6" s="94">
        <v>634</v>
      </c>
      <c r="M6" s="94">
        <v>226</v>
      </c>
      <c r="N6" s="94">
        <v>36</v>
      </c>
      <c r="O6" s="93"/>
      <c r="P6" s="94">
        <v>132</v>
      </c>
      <c r="Q6" s="94">
        <v>7</v>
      </c>
      <c r="R6" s="94">
        <v>139</v>
      </c>
      <c r="S6" s="95">
        <v>3.6666666666666665</v>
      </c>
      <c r="T6" s="95">
        <v>0.19444444444444445</v>
      </c>
      <c r="U6" s="95">
        <v>3.8611111111111112</v>
      </c>
      <c r="V6" s="95">
        <v>0.21924290220820189</v>
      </c>
      <c r="W6" s="95">
        <v>6.0900806168944967E-3</v>
      </c>
      <c r="X6" s="117">
        <v>0.30508474576271188</v>
      </c>
    </row>
    <row r="7" spans="1:24" s="89" customFormat="1" ht="15.5" x14ac:dyDescent="0.35">
      <c r="A7" s="84" t="s">
        <v>2</v>
      </c>
      <c r="B7" s="1" t="s">
        <v>288</v>
      </c>
      <c r="C7" s="1" t="s">
        <v>23</v>
      </c>
      <c r="D7" s="1" t="s">
        <v>372</v>
      </c>
      <c r="E7" s="9" t="s">
        <v>289</v>
      </c>
      <c r="F7" s="5" t="s">
        <v>139</v>
      </c>
      <c r="G7" s="93">
        <v>2106888749</v>
      </c>
      <c r="H7" s="93" t="s">
        <v>1358</v>
      </c>
      <c r="I7" s="93"/>
      <c r="J7" s="93"/>
      <c r="K7" s="93"/>
      <c r="L7" s="93"/>
      <c r="M7" s="93"/>
      <c r="N7" s="93"/>
      <c r="O7" s="93"/>
      <c r="P7" s="94"/>
      <c r="Q7" s="94"/>
      <c r="R7" s="94"/>
      <c r="S7" s="95"/>
      <c r="T7" s="95"/>
      <c r="U7" s="95"/>
      <c r="V7" s="95"/>
      <c r="W7" s="95"/>
      <c r="X7" s="117"/>
    </row>
    <row r="8" spans="1:24" s="89" customFormat="1" ht="15.5" x14ac:dyDescent="0.35">
      <c r="A8" s="96" t="s">
        <v>2</v>
      </c>
      <c r="B8" s="92" t="s">
        <v>91</v>
      </c>
      <c r="C8" s="100" t="s">
        <v>69</v>
      </c>
      <c r="D8" s="100" t="s">
        <v>372</v>
      </c>
      <c r="E8" s="9" t="s">
        <v>92</v>
      </c>
      <c r="F8" s="5" t="s">
        <v>13</v>
      </c>
      <c r="G8" s="93">
        <v>1785717278</v>
      </c>
      <c r="H8" s="93" t="s">
        <v>1250</v>
      </c>
      <c r="I8" s="93" t="s">
        <v>1251</v>
      </c>
      <c r="J8" s="93"/>
      <c r="K8" s="93"/>
      <c r="L8" s="94">
        <v>32</v>
      </c>
      <c r="M8" s="94">
        <v>0</v>
      </c>
      <c r="N8" s="94">
        <v>0</v>
      </c>
      <c r="O8" s="93"/>
      <c r="P8" s="94"/>
      <c r="Q8" s="94"/>
      <c r="R8" s="94"/>
      <c r="S8" s="95"/>
      <c r="T8" s="95"/>
      <c r="U8" s="95"/>
      <c r="V8" s="95"/>
      <c r="W8" s="95"/>
      <c r="X8" s="117"/>
    </row>
    <row r="9" spans="1:24" s="89" customFormat="1" ht="15.5" x14ac:dyDescent="0.35">
      <c r="A9" s="87" t="s">
        <v>2</v>
      </c>
      <c r="B9" s="3" t="s">
        <v>390</v>
      </c>
      <c r="C9" s="88" t="s">
        <v>367</v>
      </c>
      <c r="D9" s="3" t="s">
        <v>368</v>
      </c>
      <c r="E9" s="9" t="s">
        <v>1309</v>
      </c>
      <c r="F9" s="97" t="s">
        <v>5</v>
      </c>
      <c r="G9" s="93">
        <v>1104401801</v>
      </c>
      <c r="H9" s="93" t="s">
        <v>1310</v>
      </c>
      <c r="I9" s="93" t="s">
        <v>1311</v>
      </c>
      <c r="J9" s="93"/>
      <c r="K9" s="93" t="s">
        <v>1312</v>
      </c>
      <c r="L9" s="94">
        <v>656</v>
      </c>
      <c r="M9" s="94">
        <v>0</v>
      </c>
      <c r="N9" s="94">
        <v>6</v>
      </c>
      <c r="O9" s="93"/>
      <c r="P9" s="94">
        <v>447</v>
      </c>
      <c r="Q9" s="94">
        <v>88</v>
      </c>
      <c r="R9" s="94">
        <v>535</v>
      </c>
      <c r="S9" s="95">
        <v>74.5</v>
      </c>
      <c r="T9" s="95">
        <v>14.666666666666666</v>
      </c>
      <c r="U9" s="95">
        <v>89.166666666666671</v>
      </c>
      <c r="V9" s="95">
        <v>0.81554878048780488</v>
      </c>
      <c r="W9" s="95">
        <v>0.13592479674796748</v>
      </c>
      <c r="X9" s="117">
        <v>8.321775312066574E-3</v>
      </c>
    </row>
    <row r="10" spans="1:24" s="89" customFormat="1" ht="15.5" x14ac:dyDescent="0.35">
      <c r="A10" s="84" t="s">
        <v>2</v>
      </c>
      <c r="B10" s="1" t="s">
        <v>388</v>
      </c>
      <c r="C10" s="1" t="s">
        <v>367</v>
      </c>
      <c r="D10" s="1" t="s">
        <v>368</v>
      </c>
      <c r="E10" s="9" t="s">
        <v>1299</v>
      </c>
      <c r="F10" s="97" t="s">
        <v>5</v>
      </c>
      <c r="G10" s="93">
        <v>1587573719</v>
      </c>
      <c r="H10" s="93" t="s">
        <v>1300</v>
      </c>
      <c r="I10" s="93" t="s">
        <v>1301</v>
      </c>
      <c r="J10" s="93"/>
      <c r="K10" s="93"/>
      <c r="L10" s="94">
        <v>21</v>
      </c>
      <c r="M10" s="94">
        <v>2</v>
      </c>
      <c r="N10" s="94">
        <v>6</v>
      </c>
      <c r="O10" s="93"/>
      <c r="P10" s="94">
        <v>19</v>
      </c>
      <c r="Q10" s="94">
        <v>1</v>
      </c>
      <c r="R10" s="94">
        <v>20</v>
      </c>
      <c r="S10" s="95">
        <v>3.1666666666666665</v>
      </c>
      <c r="T10" s="95">
        <v>0.16666666666666666</v>
      </c>
      <c r="U10" s="95">
        <v>3.333333333333333</v>
      </c>
      <c r="V10" s="95">
        <v>0.95238095238095233</v>
      </c>
      <c r="W10" s="95">
        <v>0.15873015873015872</v>
      </c>
      <c r="X10" s="117">
        <v>1.3953488372093023E-2</v>
      </c>
    </row>
    <row r="11" spans="1:24" s="89" customFormat="1" ht="15.5" x14ac:dyDescent="0.35">
      <c r="A11" s="85" t="s">
        <v>2</v>
      </c>
      <c r="B11" s="2" t="s">
        <v>32</v>
      </c>
      <c r="C11" s="1" t="s">
        <v>367</v>
      </c>
      <c r="D11" s="1" t="s">
        <v>368</v>
      </c>
      <c r="E11" s="6" t="str">
        <f>HYPERLINK("https://instagram.com/alsisiofficial/","https://instagram.com/alsisiofficial/")</f>
        <v>https://instagram.com/alsisiofficial/</v>
      </c>
      <c r="F11" s="5" t="s">
        <v>10</v>
      </c>
      <c r="G11" s="93">
        <v>1228639704</v>
      </c>
      <c r="H11" s="27" t="s">
        <v>438</v>
      </c>
      <c r="I11" s="93" t="s">
        <v>439</v>
      </c>
      <c r="J11" s="93" t="s">
        <v>440</v>
      </c>
      <c r="K11" s="93" t="s">
        <v>441</v>
      </c>
      <c r="L11" s="94">
        <v>556180</v>
      </c>
      <c r="M11" s="94">
        <v>0</v>
      </c>
      <c r="N11" s="94">
        <v>154</v>
      </c>
      <c r="O11" s="93"/>
      <c r="P11" s="94">
        <v>1015952</v>
      </c>
      <c r="Q11" s="94">
        <v>68174</v>
      </c>
      <c r="R11" s="94">
        <v>1084126</v>
      </c>
      <c r="S11" s="95">
        <v>6597.090909090909</v>
      </c>
      <c r="T11" s="95">
        <v>442.68831168831167</v>
      </c>
      <c r="U11" s="95">
        <v>7039.7792207792209</v>
      </c>
      <c r="V11" s="95">
        <v>1.9492358588946024</v>
      </c>
      <c r="W11" s="95">
        <v>1.2657375707107808E-2</v>
      </c>
      <c r="X11" s="117">
        <v>0.2288261515601783</v>
      </c>
    </row>
    <row r="12" spans="1:24" s="89" customFormat="1" ht="15.5" x14ac:dyDescent="0.35">
      <c r="A12" s="85" t="s">
        <v>2</v>
      </c>
      <c r="B12" s="1" t="s">
        <v>382</v>
      </c>
      <c r="C12" s="2" t="s">
        <v>367</v>
      </c>
      <c r="D12" s="1" t="s">
        <v>368</v>
      </c>
      <c r="E12" s="9" t="s">
        <v>1225</v>
      </c>
      <c r="F12" s="97" t="s">
        <v>10</v>
      </c>
      <c r="G12" s="93">
        <v>2129043791</v>
      </c>
      <c r="H12" s="93" t="s">
        <v>1226</v>
      </c>
      <c r="I12" s="93"/>
      <c r="J12" s="93"/>
      <c r="K12" s="93"/>
      <c r="L12" s="93"/>
      <c r="M12" s="93"/>
      <c r="N12" s="93"/>
      <c r="O12" s="93"/>
      <c r="P12" s="94"/>
      <c r="Q12" s="94"/>
      <c r="R12" s="94"/>
      <c r="S12" s="95"/>
      <c r="T12" s="95"/>
      <c r="U12" s="95"/>
      <c r="V12" s="95"/>
      <c r="W12" s="95"/>
      <c r="X12" s="117"/>
    </row>
    <row r="13" spans="1:24" s="89" customFormat="1" ht="15.5" x14ac:dyDescent="0.35">
      <c r="A13" s="84" t="s">
        <v>2</v>
      </c>
      <c r="B13" s="1" t="s">
        <v>203</v>
      </c>
      <c r="C13" s="1" t="s">
        <v>367</v>
      </c>
      <c r="D13" s="1" t="s">
        <v>368</v>
      </c>
      <c r="E13" s="9" t="s">
        <v>209</v>
      </c>
      <c r="F13" s="25" t="s">
        <v>5</v>
      </c>
      <c r="G13" s="93">
        <v>494657781</v>
      </c>
      <c r="H13" s="93" t="s">
        <v>755</v>
      </c>
      <c r="I13" s="93" t="s">
        <v>756</v>
      </c>
      <c r="J13" s="93" t="s">
        <v>757</v>
      </c>
      <c r="K13" s="93" t="s">
        <v>758</v>
      </c>
      <c r="L13" s="94">
        <v>2624</v>
      </c>
      <c r="M13" s="94">
        <v>0</v>
      </c>
      <c r="N13" s="94">
        <v>4</v>
      </c>
      <c r="O13" s="27"/>
      <c r="P13" s="94">
        <v>691</v>
      </c>
      <c r="Q13" s="94">
        <v>135</v>
      </c>
      <c r="R13" s="94">
        <v>826</v>
      </c>
      <c r="S13" s="95">
        <v>172.75</v>
      </c>
      <c r="T13" s="95">
        <v>33.75</v>
      </c>
      <c r="U13" s="95">
        <v>206.5</v>
      </c>
      <c r="V13" s="95">
        <v>0.31478658536585363</v>
      </c>
      <c r="W13" s="95">
        <v>7.8696646341463408E-2</v>
      </c>
      <c r="X13" s="117">
        <v>4.3907793633369925E-3</v>
      </c>
    </row>
    <row r="14" spans="1:24" s="89" customFormat="1" ht="15.5" x14ac:dyDescent="0.35">
      <c r="A14" s="84" t="s">
        <v>2</v>
      </c>
      <c r="B14" s="1" t="s">
        <v>203</v>
      </c>
      <c r="C14" s="1" t="s">
        <v>23</v>
      </c>
      <c r="D14" s="1" t="s">
        <v>372</v>
      </c>
      <c r="E14" s="9" t="s">
        <v>204</v>
      </c>
      <c r="F14" s="22" t="s">
        <v>5</v>
      </c>
      <c r="G14" s="93">
        <v>588622178</v>
      </c>
      <c r="H14" s="93" t="s">
        <v>740</v>
      </c>
      <c r="I14" s="93" t="s">
        <v>741</v>
      </c>
      <c r="J14" s="93" t="s">
        <v>742</v>
      </c>
      <c r="K14" s="93" t="s">
        <v>743</v>
      </c>
      <c r="L14" s="94">
        <v>552</v>
      </c>
      <c r="M14" s="94">
        <v>0</v>
      </c>
      <c r="N14" s="94">
        <v>1</v>
      </c>
      <c r="O14" s="93"/>
      <c r="P14" s="94">
        <v>161</v>
      </c>
      <c r="Q14" s="94">
        <v>22</v>
      </c>
      <c r="R14" s="94">
        <v>183</v>
      </c>
      <c r="S14" s="95">
        <v>161</v>
      </c>
      <c r="T14" s="95">
        <v>22</v>
      </c>
      <c r="U14" s="95">
        <v>183</v>
      </c>
      <c r="V14" s="95">
        <v>0.33152173913043476</v>
      </c>
      <c r="W14" s="95">
        <v>0.33152173913043476</v>
      </c>
      <c r="X14" s="117">
        <v>1.1750881316098707E-3</v>
      </c>
    </row>
    <row r="15" spans="1:24" s="89" customFormat="1" ht="15.5" x14ac:dyDescent="0.35">
      <c r="A15" s="84" t="s">
        <v>2</v>
      </c>
      <c r="B15" s="1" t="s">
        <v>165</v>
      </c>
      <c r="C15" s="1" t="s">
        <v>367</v>
      </c>
      <c r="D15" s="1" t="s">
        <v>368</v>
      </c>
      <c r="E15" s="9" t="s">
        <v>1238</v>
      </c>
      <c r="F15" s="3" t="s">
        <v>10</v>
      </c>
      <c r="G15" s="93">
        <v>2182439557</v>
      </c>
      <c r="H15" s="93" t="s">
        <v>1239</v>
      </c>
      <c r="I15" s="93" t="s">
        <v>1240</v>
      </c>
      <c r="J15" s="93"/>
      <c r="K15" s="93" t="s">
        <v>1241</v>
      </c>
      <c r="L15" s="94">
        <v>143</v>
      </c>
      <c r="M15" s="94">
        <v>0</v>
      </c>
      <c r="N15" s="94">
        <v>52</v>
      </c>
      <c r="O15" s="27"/>
      <c r="P15" s="94">
        <v>315</v>
      </c>
      <c r="Q15" s="94">
        <v>33</v>
      </c>
      <c r="R15" s="94">
        <v>348</v>
      </c>
      <c r="S15" s="95">
        <v>6.0576923076923075</v>
      </c>
      <c r="T15" s="95">
        <v>0.63461538461538458</v>
      </c>
      <c r="U15" s="95">
        <v>6.6923076923076916</v>
      </c>
      <c r="V15" s="95">
        <v>2.4335664335664338</v>
      </c>
      <c r="W15" s="95">
        <v>4.6799354491662178E-2</v>
      </c>
      <c r="X15" s="117">
        <v>0.34210526315789475</v>
      </c>
    </row>
    <row r="16" spans="1:24" s="89" customFormat="1" ht="15.5" x14ac:dyDescent="0.35">
      <c r="A16" s="98" t="s">
        <v>2</v>
      </c>
      <c r="B16" s="1" t="s">
        <v>165</v>
      </c>
      <c r="C16" s="1" t="s">
        <v>23</v>
      </c>
      <c r="D16" s="1" t="s">
        <v>372</v>
      </c>
      <c r="E16" s="9" t="s">
        <v>300</v>
      </c>
      <c r="F16" s="22" t="s">
        <v>13</v>
      </c>
      <c r="G16" s="93">
        <v>1507079267</v>
      </c>
      <c r="H16" s="93" t="s">
        <v>1361</v>
      </c>
      <c r="I16" s="93" t="s">
        <v>1362</v>
      </c>
      <c r="J16" s="93" t="s">
        <v>1363</v>
      </c>
      <c r="K16" s="93" t="s">
        <v>1364</v>
      </c>
      <c r="L16" s="94">
        <v>44</v>
      </c>
      <c r="M16" s="94">
        <v>24</v>
      </c>
      <c r="N16" s="94">
        <v>0</v>
      </c>
      <c r="O16" s="93"/>
      <c r="P16" s="94"/>
      <c r="Q16" s="94"/>
      <c r="R16" s="94"/>
      <c r="S16" s="95"/>
      <c r="T16" s="95"/>
      <c r="U16" s="95"/>
      <c r="V16" s="95"/>
      <c r="W16" s="95"/>
      <c r="X16" s="117"/>
    </row>
    <row r="17" spans="1:24" s="89" customFormat="1" ht="15.5" x14ac:dyDescent="0.35">
      <c r="A17" s="98" t="s">
        <v>2</v>
      </c>
      <c r="B17" s="1" t="s">
        <v>165</v>
      </c>
      <c r="C17" s="1" t="s">
        <v>69</v>
      </c>
      <c r="D17" s="1" t="s">
        <v>372</v>
      </c>
      <c r="E17" s="9" t="s">
        <v>166</v>
      </c>
      <c r="F17" s="5" t="s">
        <v>10</v>
      </c>
      <c r="G17" s="93">
        <v>1583910244</v>
      </c>
      <c r="H17" s="93" t="s">
        <v>653</v>
      </c>
      <c r="I17" s="93" t="s">
        <v>654</v>
      </c>
      <c r="J17" s="93" t="s">
        <v>655</v>
      </c>
      <c r="K17" s="93" t="s">
        <v>656</v>
      </c>
      <c r="L17" s="94">
        <v>1188</v>
      </c>
      <c r="M17" s="94">
        <v>0</v>
      </c>
      <c r="N17" s="94">
        <v>51</v>
      </c>
      <c r="O17" s="93"/>
      <c r="P17" s="94">
        <v>137</v>
      </c>
      <c r="Q17" s="94">
        <v>2</v>
      </c>
      <c r="R17" s="94">
        <v>139</v>
      </c>
      <c r="S17" s="95">
        <v>2.6862745098039214</v>
      </c>
      <c r="T17" s="95">
        <v>3.9215686274509803E-2</v>
      </c>
      <c r="U17" s="95">
        <v>2.725490196078431</v>
      </c>
      <c r="V17" s="95">
        <v>0.117003367003367</v>
      </c>
      <c r="W17" s="95">
        <v>2.294183666732686E-3</v>
      </c>
      <c r="X17" s="117">
        <v>0.13527851458885942</v>
      </c>
    </row>
    <row r="18" spans="1:24" s="89" customFormat="1" ht="15.5" x14ac:dyDescent="0.35">
      <c r="A18" s="84" t="s">
        <v>2</v>
      </c>
      <c r="B18" s="1" t="s">
        <v>14</v>
      </c>
      <c r="C18" s="1" t="s">
        <v>367</v>
      </c>
      <c r="D18" s="1" t="s">
        <v>368</v>
      </c>
      <c r="E18" s="9" t="s">
        <v>15</v>
      </c>
      <c r="F18" s="8" t="s">
        <v>13</v>
      </c>
      <c r="G18" s="93">
        <v>2278993253</v>
      </c>
      <c r="H18" s="93" t="s">
        <v>1233</v>
      </c>
      <c r="I18" s="93" t="s">
        <v>1234</v>
      </c>
      <c r="J18" s="93" t="s">
        <v>1235</v>
      </c>
      <c r="K18" s="93" t="s">
        <v>1236</v>
      </c>
      <c r="L18" s="94">
        <v>25</v>
      </c>
      <c r="M18" s="94">
        <v>4</v>
      </c>
      <c r="N18" s="94">
        <v>0</v>
      </c>
      <c r="O18" s="93"/>
      <c r="P18" s="94"/>
      <c r="Q18" s="94"/>
      <c r="R18" s="94"/>
      <c r="S18" s="95"/>
      <c r="T18" s="95"/>
      <c r="U18" s="95"/>
      <c r="V18" s="95"/>
      <c r="W18" s="95"/>
      <c r="X18" s="117"/>
    </row>
    <row r="19" spans="1:24" s="89" customFormat="1" ht="15.5" x14ac:dyDescent="0.35">
      <c r="A19" s="84" t="s">
        <v>2</v>
      </c>
      <c r="B19" s="1" t="s">
        <v>14</v>
      </c>
      <c r="C19" s="1" t="s">
        <v>69</v>
      </c>
      <c r="D19" s="1" t="s">
        <v>372</v>
      </c>
      <c r="E19" s="6" t="s">
        <v>290</v>
      </c>
      <c r="F19" s="8" t="s">
        <v>13</v>
      </c>
      <c r="G19" s="93">
        <v>1527093400</v>
      </c>
      <c r="H19" s="93" t="s">
        <v>1359</v>
      </c>
      <c r="I19" s="93" t="s">
        <v>1360</v>
      </c>
      <c r="J19" s="93"/>
      <c r="K19" s="93"/>
      <c r="L19" s="94">
        <v>3</v>
      </c>
      <c r="M19" s="94">
        <v>0</v>
      </c>
      <c r="N19" s="94">
        <v>0</v>
      </c>
      <c r="O19" s="93"/>
      <c r="P19" s="94"/>
      <c r="Q19" s="94"/>
      <c r="R19" s="94"/>
      <c r="S19" s="95"/>
      <c r="T19" s="95"/>
      <c r="U19" s="95"/>
      <c r="V19" s="95"/>
      <c r="W19" s="95"/>
      <c r="X19" s="117"/>
    </row>
    <row r="20" spans="1:24" s="89" customFormat="1" ht="15.5" x14ac:dyDescent="0.35">
      <c r="A20" s="84" t="s">
        <v>2</v>
      </c>
      <c r="B20" s="1" t="s">
        <v>149</v>
      </c>
      <c r="C20" s="1" t="s">
        <v>367</v>
      </c>
      <c r="D20" s="1" t="s">
        <v>368</v>
      </c>
      <c r="E20" s="6" t="str">
        <f>HYPERLINK("https://instagram.com/ukenyatta/","https://instagram.com/ukenyatta/")</f>
        <v>https://instagram.com/ukenyatta/</v>
      </c>
      <c r="F20" s="5" t="s">
        <v>10</v>
      </c>
      <c r="G20" s="93">
        <v>322789832</v>
      </c>
      <c r="H20" s="27" t="s">
        <v>1180</v>
      </c>
      <c r="I20" s="93" t="s">
        <v>1181</v>
      </c>
      <c r="J20" s="93" t="s">
        <v>1182</v>
      </c>
      <c r="K20" s="93" t="s">
        <v>1183</v>
      </c>
      <c r="L20" s="94">
        <v>51454</v>
      </c>
      <c r="M20" s="94">
        <v>19</v>
      </c>
      <c r="N20" s="94">
        <v>44</v>
      </c>
      <c r="O20" s="93"/>
      <c r="P20" s="94">
        <v>47286</v>
      </c>
      <c r="Q20" s="94">
        <v>2278</v>
      </c>
      <c r="R20" s="94">
        <v>49564</v>
      </c>
      <c r="S20" s="95">
        <v>1074.6818181818182</v>
      </c>
      <c r="T20" s="95">
        <v>51.772727272727273</v>
      </c>
      <c r="U20" s="95">
        <v>1126.4545454545455</v>
      </c>
      <c r="V20" s="95">
        <v>0.96326816185330588</v>
      </c>
      <c r="W20" s="95">
        <v>2.189245822393877E-2</v>
      </c>
      <c r="X20" s="117">
        <v>4.1587901701323253E-2</v>
      </c>
    </row>
    <row r="21" spans="1:24" s="89" customFormat="1" ht="15.5" x14ac:dyDescent="0.35">
      <c r="A21" s="84" t="s">
        <v>2</v>
      </c>
      <c r="B21" s="1" t="s">
        <v>149</v>
      </c>
      <c r="C21" s="1" t="s">
        <v>367</v>
      </c>
      <c r="D21" s="1" t="s">
        <v>368</v>
      </c>
      <c r="E21" s="9" t="s">
        <v>1404</v>
      </c>
      <c r="F21" s="5" t="s">
        <v>10</v>
      </c>
      <c r="G21" s="93">
        <v>2119308579</v>
      </c>
      <c r="H21" s="93" t="s">
        <v>1405</v>
      </c>
      <c r="I21" s="93" t="s">
        <v>1406</v>
      </c>
      <c r="J21" s="93" t="s">
        <v>1182</v>
      </c>
      <c r="K21" s="93" t="s">
        <v>1116</v>
      </c>
      <c r="L21" s="94">
        <v>3273</v>
      </c>
      <c r="M21" s="94">
        <v>4</v>
      </c>
      <c r="N21" s="94">
        <v>289</v>
      </c>
      <c r="O21" s="27"/>
      <c r="P21" s="94">
        <v>9319</v>
      </c>
      <c r="Q21" s="94">
        <v>330</v>
      </c>
      <c r="R21" s="94">
        <v>9649</v>
      </c>
      <c r="S21" s="95">
        <v>32.245674740484432</v>
      </c>
      <c r="T21" s="95">
        <v>1.1418685121107266</v>
      </c>
      <c r="U21" s="95">
        <v>33.387543252595158</v>
      </c>
      <c r="V21" s="95">
        <v>2.9480598838985639</v>
      </c>
      <c r="W21" s="95">
        <v>1.0200899252244168E-2</v>
      </c>
      <c r="X21" s="117">
        <v>1.0946969696969697</v>
      </c>
    </row>
    <row r="22" spans="1:24" s="89" customFormat="1" ht="15.5" x14ac:dyDescent="0.35">
      <c r="A22" s="84" t="s">
        <v>2</v>
      </c>
      <c r="B22" s="1" t="s">
        <v>149</v>
      </c>
      <c r="C22" s="1" t="s">
        <v>23</v>
      </c>
      <c r="D22" s="1" t="s">
        <v>372</v>
      </c>
      <c r="E22" s="6" t="str">
        <f>HYPERLINK("https://instagram.com/statehouseke/","https://instagram.com/statehouseke/")</f>
        <v>https://instagram.com/statehouseke/</v>
      </c>
      <c r="F22" s="13" t="s">
        <v>10</v>
      </c>
      <c r="G22" s="93">
        <v>1319659847</v>
      </c>
      <c r="H22" s="93" t="s">
        <v>1113</v>
      </c>
      <c r="I22" s="93" t="s">
        <v>1114</v>
      </c>
      <c r="J22" s="93" t="s">
        <v>1115</v>
      </c>
      <c r="K22" s="93" t="s">
        <v>1116</v>
      </c>
      <c r="L22" s="94">
        <v>12178</v>
      </c>
      <c r="M22" s="94">
        <v>10</v>
      </c>
      <c r="N22" s="94">
        <v>451</v>
      </c>
      <c r="O22" s="93"/>
      <c r="P22" s="94">
        <v>33131</v>
      </c>
      <c r="Q22" s="94">
        <v>760</v>
      </c>
      <c r="R22" s="94">
        <v>33891</v>
      </c>
      <c r="S22" s="95">
        <v>73.461197339246127</v>
      </c>
      <c r="T22" s="95">
        <v>1.6851441241685143</v>
      </c>
      <c r="U22" s="95">
        <v>75.146341463414643</v>
      </c>
      <c r="V22" s="95">
        <v>2.7829692888815898</v>
      </c>
      <c r="W22" s="95">
        <v>6.1706636117108424E-3</v>
      </c>
      <c r="X22" s="117">
        <v>0.71135646687697163</v>
      </c>
    </row>
    <row r="23" spans="1:24" s="89" customFormat="1" ht="15.5" x14ac:dyDescent="0.35">
      <c r="A23" s="84" t="s">
        <v>2</v>
      </c>
      <c r="B23" s="1" t="s">
        <v>149</v>
      </c>
      <c r="C23" s="1" t="s">
        <v>25</v>
      </c>
      <c r="D23" s="1" t="s">
        <v>372</v>
      </c>
      <c r="E23" s="9" t="s">
        <v>150</v>
      </c>
      <c r="F23" s="8" t="s">
        <v>5</v>
      </c>
      <c r="G23" s="93">
        <v>1658983339</v>
      </c>
      <c r="H23" s="93" t="s">
        <v>625</v>
      </c>
      <c r="I23" s="93" t="s">
        <v>626</v>
      </c>
      <c r="J23" s="93"/>
      <c r="K23" s="93"/>
      <c r="L23" s="94">
        <v>50</v>
      </c>
      <c r="M23" s="94">
        <v>45</v>
      </c>
      <c r="N23" s="94">
        <v>30</v>
      </c>
      <c r="O23" s="93"/>
      <c r="P23" s="94">
        <v>98</v>
      </c>
      <c r="Q23" s="94">
        <v>0</v>
      </c>
      <c r="R23" s="94">
        <v>98</v>
      </c>
      <c r="S23" s="95">
        <v>3.2666666666666666</v>
      </c>
      <c r="T23" s="95">
        <v>0</v>
      </c>
      <c r="U23" s="95">
        <v>3.2666666666666666</v>
      </c>
      <c r="V23" s="95">
        <v>1.96</v>
      </c>
      <c r="W23" s="95">
        <v>6.5333333333333327E-2</v>
      </c>
      <c r="X23" s="117">
        <v>7.9365079365079361E-2</v>
      </c>
    </row>
    <row r="24" spans="1:24" s="89" customFormat="1" ht="15.5" x14ac:dyDescent="0.35">
      <c r="A24" s="84" t="s">
        <v>2</v>
      </c>
      <c r="B24" s="1" t="s">
        <v>40</v>
      </c>
      <c r="C24" s="1" t="s">
        <v>367</v>
      </c>
      <c r="D24" s="1" t="s">
        <v>368</v>
      </c>
      <c r="E24" s="9" t="s">
        <v>41</v>
      </c>
      <c r="F24" s="8" t="s">
        <v>10</v>
      </c>
      <c r="G24" s="93">
        <v>1713564610</v>
      </c>
      <c r="H24" s="93" t="s">
        <v>453</v>
      </c>
      <c r="I24" s="93" t="s">
        <v>454</v>
      </c>
      <c r="J24" s="93" t="s">
        <v>455</v>
      </c>
      <c r="K24" s="93" t="s">
        <v>456</v>
      </c>
      <c r="L24" s="94">
        <v>966</v>
      </c>
      <c r="M24" s="94">
        <v>19</v>
      </c>
      <c r="N24" s="94">
        <v>29</v>
      </c>
      <c r="O24" s="93"/>
      <c r="P24" s="94">
        <v>415</v>
      </c>
      <c r="Q24" s="94">
        <v>54</v>
      </c>
      <c r="R24" s="94">
        <v>469</v>
      </c>
      <c r="S24" s="95">
        <v>14.310344827586206</v>
      </c>
      <c r="T24" s="95">
        <v>1.8620689655172413</v>
      </c>
      <c r="U24" s="95">
        <v>16.172413793103448</v>
      </c>
      <c r="V24" s="95">
        <v>0.48550724637681159</v>
      </c>
      <c r="W24" s="95">
        <v>1.6741629185407298E-2</v>
      </c>
      <c r="X24" s="117">
        <v>8.3333333333333329E-2</v>
      </c>
    </row>
    <row r="25" spans="1:24" s="89" customFormat="1" ht="15.5" x14ac:dyDescent="0.35">
      <c r="A25" s="85" t="s">
        <v>2</v>
      </c>
      <c r="B25" s="2" t="s">
        <v>189</v>
      </c>
      <c r="C25" s="2" t="s">
        <v>367</v>
      </c>
      <c r="D25" s="1" t="s">
        <v>368</v>
      </c>
      <c r="E25" s="9" t="s">
        <v>190</v>
      </c>
      <c r="F25" s="22" t="s">
        <v>13</v>
      </c>
      <c r="G25" s="93">
        <v>458389802</v>
      </c>
      <c r="H25" s="93" t="s">
        <v>1295</v>
      </c>
      <c r="I25" s="93" t="s">
        <v>1296</v>
      </c>
      <c r="J25" s="93" t="s">
        <v>1297</v>
      </c>
      <c r="K25" s="93" t="s">
        <v>1298</v>
      </c>
      <c r="L25" s="94">
        <v>16</v>
      </c>
      <c r="M25" s="94">
        <v>0</v>
      </c>
      <c r="N25" s="94">
        <v>0</v>
      </c>
      <c r="O25" s="93"/>
      <c r="P25" s="94"/>
      <c r="Q25" s="94"/>
      <c r="R25" s="94"/>
      <c r="S25" s="95"/>
      <c r="T25" s="95"/>
      <c r="U25" s="95"/>
      <c r="V25" s="95"/>
      <c r="W25" s="95"/>
      <c r="X25" s="117"/>
    </row>
    <row r="26" spans="1:24" s="89" customFormat="1" ht="15.5" x14ac:dyDescent="0.35">
      <c r="A26" s="98" t="s">
        <v>2</v>
      </c>
      <c r="B26" s="1" t="s">
        <v>391</v>
      </c>
      <c r="C26" s="1" t="s">
        <v>367</v>
      </c>
      <c r="D26" s="1" t="s">
        <v>368</v>
      </c>
      <c r="E26" s="9" t="s">
        <v>1366</v>
      </c>
      <c r="F26" s="3" t="s">
        <v>10</v>
      </c>
      <c r="G26" s="93">
        <v>1380344030</v>
      </c>
      <c r="H26" s="93" t="s">
        <v>1367</v>
      </c>
      <c r="I26" s="93" t="s">
        <v>1368</v>
      </c>
      <c r="J26" s="93" t="s">
        <v>1369</v>
      </c>
      <c r="K26" s="93"/>
      <c r="L26" s="94">
        <v>745</v>
      </c>
      <c r="M26" s="94">
        <v>35</v>
      </c>
      <c r="N26" s="94">
        <v>52</v>
      </c>
      <c r="O26" s="93"/>
      <c r="P26" s="94">
        <v>1956</v>
      </c>
      <c r="Q26" s="94">
        <v>122</v>
      </c>
      <c r="R26" s="94">
        <v>2078</v>
      </c>
      <c r="S26" s="95">
        <v>37.615384615384613</v>
      </c>
      <c r="T26" s="95">
        <v>2.3461538461538463</v>
      </c>
      <c r="U26" s="95">
        <v>39.96153846153846</v>
      </c>
      <c r="V26" s="95">
        <v>2.789261744966443</v>
      </c>
      <c r="W26" s="95">
        <v>5.3639648941662364E-2</v>
      </c>
      <c r="X26" s="117">
        <v>8.5106382978723402E-2</v>
      </c>
    </row>
    <row r="27" spans="1:24" s="89" customFormat="1" ht="15.5" x14ac:dyDescent="0.35">
      <c r="A27" s="90" t="s">
        <v>2</v>
      </c>
      <c r="B27" s="91" t="s">
        <v>6</v>
      </c>
      <c r="C27" s="1" t="s">
        <v>369</v>
      </c>
      <c r="D27" s="1" t="s">
        <v>368</v>
      </c>
      <c r="E27" s="9" t="s">
        <v>7</v>
      </c>
      <c r="F27" s="5" t="s">
        <v>5</v>
      </c>
      <c r="G27" s="93">
        <v>228412610</v>
      </c>
      <c r="H27" s="93" t="s">
        <v>410</v>
      </c>
      <c r="I27" s="93" t="s">
        <v>411</v>
      </c>
      <c r="J27" s="93" t="s">
        <v>412</v>
      </c>
      <c r="K27" s="93" t="s">
        <v>413</v>
      </c>
      <c r="L27" s="94">
        <v>176</v>
      </c>
      <c r="M27" s="94">
        <v>0</v>
      </c>
      <c r="N27" s="94">
        <v>41</v>
      </c>
      <c r="O27" s="93"/>
      <c r="P27" s="94">
        <v>1581</v>
      </c>
      <c r="Q27" s="94">
        <v>19</v>
      </c>
      <c r="R27" s="94">
        <v>1600</v>
      </c>
      <c r="S27" s="95">
        <v>38.560975609756099</v>
      </c>
      <c r="T27" s="95">
        <v>0.46341463414634149</v>
      </c>
      <c r="U27" s="95">
        <v>39.024390243902438</v>
      </c>
      <c r="V27" s="95">
        <v>9.0909090909090917</v>
      </c>
      <c r="W27" s="95">
        <v>0.22172949002217293</v>
      </c>
      <c r="X27" s="117">
        <v>3.3524121013900246E-2</v>
      </c>
    </row>
    <row r="28" spans="1:24" s="89" customFormat="1" ht="15.5" x14ac:dyDescent="0.35">
      <c r="A28" s="84" t="s">
        <v>2</v>
      </c>
      <c r="B28" s="1" t="s">
        <v>146</v>
      </c>
      <c r="C28" s="1" t="s">
        <v>367</v>
      </c>
      <c r="D28" s="1" t="s">
        <v>368</v>
      </c>
      <c r="E28" s="9" t="s">
        <v>147</v>
      </c>
      <c r="F28" s="5" t="s">
        <v>5</v>
      </c>
      <c r="G28" s="93">
        <v>1483508079</v>
      </c>
      <c r="H28" s="93" t="s">
        <v>624</v>
      </c>
      <c r="I28" s="93"/>
      <c r="J28" s="93"/>
      <c r="K28" s="93"/>
      <c r="L28" s="94">
        <v>219</v>
      </c>
      <c r="M28" s="94">
        <v>0</v>
      </c>
      <c r="N28" s="94">
        <v>17</v>
      </c>
      <c r="O28" s="93"/>
      <c r="P28" s="94">
        <v>196</v>
      </c>
      <c r="Q28" s="94">
        <v>10</v>
      </c>
      <c r="R28" s="94">
        <v>206</v>
      </c>
      <c r="S28" s="95">
        <v>11.529411764705882</v>
      </c>
      <c r="T28" s="95">
        <v>0.58823529411764708</v>
      </c>
      <c r="U28" s="95">
        <v>12.117647058823529</v>
      </c>
      <c r="V28" s="95">
        <v>0.94063926940639264</v>
      </c>
      <c r="W28" s="95">
        <v>5.5331721729787807E-2</v>
      </c>
      <c r="X28" s="117">
        <v>3.386454183266932E-2</v>
      </c>
    </row>
    <row r="29" spans="1:24" s="89" customFormat="1" ht="15.5" x14ac:dyDescent="0.35">
      <c r="A29" s="96" t="s">
        <v>2</v>
      </c>
      <c r="B29" s="92" t="s">
        <v>146</v>
      </c>
      <c r="C29" s="92" t="s">
        <v>69</v>
      </c>
      <c r="D29" s="92" t="s">
        <v>372</v>
      </c>
      <c r="E29" s="9" t="s">
        <v>171</v>
      </c>
      <c r="F29" s="5" t="s">
        <v>10</v>
      </c>
      <c r="G29" s="93">
        <v>1261905507</v>
      </c>
      <c r="H29" s="93" t="s">
        <v>659</v>
      </c>
      <c r="I29" s="93" t="s">
        <v>660</v>
      </c>
      <c r="J29" s="93" t="s">
        <v>661</v>
      </c>
      <c r="K29" s="93"/>
      <c r="L29" s="94">
        <v>2637</v>
      </c>
      <c r="M29" s="94">
        <v>5</v>
      </c>
      <c r="N29" s="94">
        <v>788</v>
      </c>
      <c r="O29" s="93"/>
      <c r="P29" s="94">
        <v>2767</v>
      </c>
      <c r="Q29" s="94">
        <v>82</v>
      </c>
      <c r="R29" s="94">
        <v>2849</v>
      </c>
      <c r="S29" s="95">
        <v>3.5114213197969542</v>
      </c>
      <c r="T29" s="95">
        <v>0.10406091370558376</v>
      </c>
      <c r="U29" s="95">
        <v>3.6154822335025378</v>
      </c>
      <c r="V29" s="95">
        <v>1.0803943875616231</v>
      </c>
      <c r="W29" s="95">
        <v>1.3710588674639885E-3</v>
      </c>
      <c r="X29" s="117">
        <v>1.1921331316187596</v>
      </c>
    </row>
    <row r="30" spans="1:24" s="89" customFormat="1" ht="15.5" x14ac:dyDescent="0.35">
      <c r="A30" s="84" t="s">
        <v>2</v>
      </c>
      <c r="B30" s="1" t="s">
        <v>269</v>
      </c>
      <c r="C30" s="1" t="s">
        <v>367</v>
      </c>
      <c r="D30" s="1" t="s">
        <v>368</v>
      </c>
      <c r="E30" s="6" t="s">
        <v>347</v>
      </c>
      <c r="F30" s="5" t="s">
        <v>10</v>
      </c>
      <c r="G30" s="93">
        <v>1610565277</v>
      </c>
      <c r="H30" s="27" t="s">
        <v>1159</v>
      </c>
      <c r="I30" s="93" t="s">
        <v>934</v>
      </c>
      <c r="J30" s="93" t="s">
        <v>1160</v>
      </c>
      <c r="K30" s="93" t="s">
        <v>1161</v>
      </c>
      <c r="L30" s="94">
        <v>45056</v>
      </c>
      <c r="M30" s="94">
        <v>12</v>
      </c>
      <c r="N30" s="94">
        <v>155</v>
      </c>
      <c r="O30" s="93"/>
      <c r="P30" s="94">
        <v>209828</v>
      </c>
      <c r="Q30" s="94">
        <v>6951</v>
      </c>
      <c r="R30" s="94">
        <v>216779</v>
      </c>
      <c r="S30" s="95">
        <v>1353.7290322580645</v>
      </c>
      <c r="T30" s="95">
        <v>44.845161290322579</v>
      </c>
      <c r="U30" s="95">
        <v>1398.574193548387</v>
      </c>
      <c r="V30" s="95">
        <v>4.8113236860795459</v>
      </c>
      <c r="W30" s="95">
        <v>3.1040797974706744E-2</v>
      </c>
      <c r="X30" s="117">
        <v>0.3817733990147783</v>
      </c>
    </row>
    <row r="31" spans="1:24" s="89" customFormat="1" ht="15.5" x14ac:dyDescent="0.35">
      <c r="A31" s="84" t="s">
        <v>2</v>
      </c>
      <c r="B31" s="1" t="s">
        <v>269</v>
      </c>
      <c r="C31" s="1" t="s">
        <v>367</v>
      </c>
      <c r="D31" s="1" t="s">
        <v>372</v>
      </c>
      <c r="E31" s="9" t="s">
        <v>270</v>
      </c>
      <c r="F31" s="5" t="s">
        <v>10</v>
      </c>
      <c r="G31" s="93">
        <v>2072926460</v>
      </c>
      <c r="H31" s="93" t="s">
        <v>933</v>
      </c>
      <c r="I31" s="93" t="s">
        <v>934</v>
      </c>
      <c r="J31" s="93"/>
      <c r="K31" s="93"/>
      <c r="L31" s="94">
        <v>2763</v>
      </c>
      <c r="M31" s="94">
        <v>0</v>
      </c>
      <c r="N31" s="94">
        <v>21</v>
      </c>
      <c r="O31" s="93"/>
      <c r="P31" s="94">
        <v>3888</v>
      </c>
      <c r="Q31" s="94">
        <v>108</v>
      </c>
      <c r="R31" s="94">
        <v>3996</v>
      </c>
      <c r="S31" s="95">
        <v>185.14285714285714</v>
      </c>
      <c r="T31" s="95">
        <v>5.1428571428571432</v>
      </c>
      <c r="U31" s="95">
        <v>190.28571428571428</v>
      </c>
      <c r="V31" s="95">
        <v>1.4462540716612378</v>
      </c>
      <c r="W31" s="95">
        <v>6.8869241507677981E-2</v>
      </c>
      <c r="X31" s="117">
        <v>8.4337349397590355E-2</v>
      </c>
    </row>
    <row r="32" spans="1:24" s="89" customFormat="1" ht="15.5" x14ac:dyDescent="0.35">
      <c r="A32" s="84" t="s">
        <v>2</v>
      </c>
      <c r="B32" s="1" t="s">
        <v>269</v>
      </c>
      <c r="C32" s="1" t="s">
        <v>23</v>
      </c>
      <c r="D32" s="1" t="s">
        <v>372</v>
      </c>
      <c r="E32" s="9" t="s">
        <v>346</v>
      </c>
      <c r="F32" s="5" t="s">
        <v>10</v>
      </c>
      <c r="G32" s="93">
        <v>1941726463</v>
      </c>
      <c r="H32" s="93" t="s">
        <v>1157</v>
      </c>
      <c r="I32" s="93" t="s">
        <v>1158</v>
      </c>
      <c r="J32" s="93"/>
      <c r="K32" s="93"/>
      <c r="L32" s="94">
        <v>167</v>
      </c>
      <c r="M32" s="94">
        <v>0</v>
      </c>
      <c r="N32" s="94">
        <v>4</v>
      </c>
      <c r="O32" s="93"/>
      <c r="P32" s="94">
        <v>56</v>
      </c>
      <c r="Q32" s="94">
        <v>1</v>
      </c>
      <c r="R32" s="94">
        <v>57</v>
      </c>
      <c r="S32" s="95">
        <v>14</v>
      </c>
      <c r="T32" s="95">
        <v>0.25</v>
      </c>
      <c r="U32" s="95">
        <v>14.25</v>
      </c>
      <c r="V32" s="95">
        <v>0.3413173652694611</v>
      </c>
      <c r="W32" s="95">
        <v>8.5329341317365276E-2</v>
      </c>
      <c r="X32" s="117">
        <v>1.6064257028112448E-2</v>
      </c>
    </row>
    <row r="33" spans="1:24" s="89" customFormat="1" ht="15.5" x14ac:dyDescent="0.35">
      <c r="A33" s="84" t="s">
        <v>2</v>
      </c>
      <c r="B33" s="1" t="s">
        <v>283</v>
      </c>
      <c r="C33" s="1" t="s">
        <v>367</v>
      </c>
      <c r="D33" s="1" t="s">
        <v>368</v>
      </c>
      <c r="E33" s="6" t="s">
        <v>285</v>
      </c>
      <c r="F33" s="13" t="s">
        <v>10</v>
      </c>
      <c r="G33" s="93">
        <v>2098104744</v>
      </c>
      <c r="H33" s="93" t="s">
        <v>965</v>
      </c>
      <c r="I33" s="93" t="s">
        <v>284</v>
      </c>
      <c r="J33" s="93" t="s">
        <v>966</v>
      </c>
      <c r="K33" s="93" t="s">
        <v>967</v>
      </c>
      <c r="L33" s="94">
        <v>2976</v>
      </c>
      <c r="M33" s="94">
        <v>0</v>
      </c>
      <c r="N33" s="94">
        <v>136</v>
      </c>
      <c r="O33" s="93"/>
      <c r="P33" s="94">
        <v>4918</v>
      </c>
      <c r="Q33" s="94">
        <v>97</v>
      </c>
      <c r="R33" s="94">
        <v>5015</v>
      </c>
      <c r="S33" s="95">
        <v>36.161764705882355</v>
      </c>
      <c r="T33" s="95">
        <v>0.71323529411764708</v>
      </c>
      <c r="U33" s="95">
        <v>36.875</v>
      </c>
      <c r="V33" s="95">
        <v>1.6851478494623655</v>
      </c>
      <c r="W33" s="95">
        <v>1.2390793010752688E-2</v>
      </c>
      <c r="X33" s="117">
        <v>0.52713178294573648</v>
      </c>
    </row>
    <row r="34" spans="1:24" s="89" customFormat="1" ht="15.5" x14ac:dyDescent="0.35">
      <c r="A34" s="84" t="s">
        <v>2</v>
      </c>
      <c r="B34" s="1" t="s">
        <v>239</v>
      </c>
      <c r="C34" s="1" t="s">
        <v>367</v>
      </c>
      <c r="D34" s="1" t="s">
        <v>368</v>
      </c>
      <c r="E34" s="9" t="s">
        <v>240</v>
      </c>
      <c r="F34" s="5" t="s">
        <v>10</v>
      </c>
      <c r="G34" s="93">
        <v>1968080992</v>
      </c>
      <c r="H34" s="93" t="s">
        <v>838</v>
      </c>
      <c r="I34" s="93" t="s">
        <v>839</v>
      </c>
      <c r="J34" s="93" t="s">
        <v>840</v>
      </c>
      <c r="K34" s="93" t="s">
        <v>841</v>
      </c>
      <c r="L34" s="94">
        <v>3468</v>
      </c>
      <c r="M34" s="94">
        <v>2924</v>
      </c>
      <c r="N34" s="94">
        <v>117</v>
      </c>
      <c r="O34" s="93"/>
      <c r="P34" s="94">
        <v>6301</v>
      </c>
      <c r="Q34" s="94">
        <v>131</v>
      </c>
      <c r="R34" s="94">
        <v>6432</v>
      </c>
      <c r="S34" s="95">
        <v>53.854700854700852</v>
      </c>
      <c r="T34" s="95">
        <v>1.1196581196581197</v>
      </c>
      <c r="U34" s="95">
        <v>54.974358974358971</v>
      </c>
      <c r="V34" s="95">
        <v>1.8546712802768166</v>
      </c>
      <c r="W34" s="95">
        <v>1.5851891284417236E-2</v>
      </c>
      <c r="X34" s="117">
        <v>0.43820224719101125</v>
      </c>
    </row>
    <row r="35" spans="1:24" s="89" customFormat="1" ht="15.5" x14ac:dyDescent="0.35">
      <c r="A35" s="84" t="s">
        <v>2</v>
      </c>
      <c r="B35" s="1" t="s">
        <v>332</v>
      </c>
      <c r="C35" s="1" t="s">
        <v>23</v>
      </c>
      <c r="D35" s="1" t="s">
        <v>372</v>
      </c>
      <c r="E35" s="9" t="s">
        <v>333</v>
      </c>
      <c r="F35" s="22" t="s">
        <v>5</v>
      </c>
      <c r="G35" s="93">
        <v>214755148</v>
      </c>
      <c r="H35" s="93" t="s">
        <v>1117</v>
      </c>
      <c r="I35" s="93" t="s">
        <v>1118</v>
      </c>
      <c r="J35" s="93" t="s">
        <v>1119</v>
      </c>
      <c r="K35" s="93" t="s">
        <v>1120</v>
      </c>
      <c r="L35" s="94">
        <v>31</v>
      </c>
      <c r="M35" s="94">
        <v>1</v>
      </c>
      <c r="N35" s="94">
        <v>21</v>
      </c>
      <c r="O35" s="93"/>
      <c r="P35" s="94">
        <v>7</v>
      </c>
      <c r="Q35" s="94">
        <v>0</v>
      </c>
      <c r="R35" s="94">
        <v>7</v>
      </c>
      <c r="S35" s="95">
        <v>0.33333333333333331</v>
      </c>
      <c r="T35" s="95">
        <v>0</v>
      </c>
      <c r="U35" s="95">
        <v>0.33333333333333331</v>
      </c>
      <c r="V35" s="95">
        <v>0.22580645161290322</v>
      </c>
      <c r="W35" s="95">
        <v>1.075268817204301E-2</v>
      </c>
      <c r="X35" s="117">
        <v>1.6773162939297124E-2</v>
      </c>
    </row>
    <row r="36" spans="1:24" s="89" customFormat="1" ht="15.5" x14ac:dyDescent="0.35">
      <c r="A36" s="84" t="s">
        <v>2</v>
      </c>
      <c r="B36" s="1" t="s">
        <v>356</v>
      </c>
      <c r="C36" s="1" t="s">
        <v>23</v>
      </c>
      <c r="D36" s="1" t="s">
        <v>372</v>
      </c>
      <c r="E36" s="9" t="s">
        <v>357</v>
      </c>
      <c r="F36" s="5" t="s">
        <v>5</v>
      </c>
      <c r="G36" s="93">
        <v>1110184158</v>
      </c>
      <c r="H36" s="93" t="s">
        <v>1204</v>
      </c>
      <c r="I36" s="93" t="s">
        <v>1205</v>
      </c>
      <c r="J36" s="93" t="s">
        <v>1206</v>
      </c>
      <c r="K36" s="93"/>
      <c r="L36" s="94">
        <v>17</v>
      </c>
      <c r="M36" s="94">
        <v>0</v>
      </c>
      <c r="N36" s="94">
        <v>1</v>
      </c>
      <c r="O36" s="93"/>
      <c r="P36" s="94">
        <v>0</v>
      </c>
      <c r="Q36" s="94">
        <v>0</v>
      </c>
      <c r="R36" s="94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117">
        <v>1.4044943820224719E-3</v>
      </c>
    </row>
    <row r="37" spans="1:24" s="89" customFormat="1" ht="15.5" x14ac:dyDescent="0.35">
      <c r="A37" s="85" t="s">
        <v>2</v>
      </c>
      <c r="B37" s="2" t="s">
        <v>113</v>
      </c>
      <c r="C37" s="1" t="s">
        <v>69</v>
      </c>
      <c r="D37" s="2" t="s">
        <v>372</v>
      </c>
      <c r="E37" s="9" t="s">
        <v>174</v>
      </c>
      <c r="F37" s="13" t="s">
        <v>10</v>
      </c>
      <c r="G37" s="93">
        <v>2121497558</v>
      </c>
      <c r="H37" s="93" t="s">
        <v>665</v>
      </c>
      <c r="I37" s="93" t="s">
        <v>666</v>
      </c>
      <c r="J37" s="93" t="s">
        <v>667</v>
      </c>
      <c r="K37" s="93" t="s">
        <v>668</v>
      </c>
      <c r="L37" s="94">
        <v>256</v>
      </c>
      <c r="M37" s="94">
        <v>96</v>
      </c>
      <c r="N37" s="94">
        <v>21</v>
      </c>
      <c r="O37" s="93"/>
      <c r="P37" s="94">
        <v>89</v>
      </c>
      <c r="Q37" s="94">
        <v>6</v>
      </c>
      <c r="R37" s="94">
        <v>95</v>
      </c>
      <c r="S37" s="95">
        <v>4.2380952380952381</v>
      </c>
      <c r="T37" s="95">
        <v>0.2857142857142857</v>
      </c>
      <c r="U37" s="95">
        <v>4.5238095238095237</v>
      </c>
      <c r="V37" s="95">
        <v>0.37109375</v>
      </c>
      <c r="W37" s="95">
        <v>1.7671130952380952E-2</v>
      </c>
      <c r="X37" s="117">
        <v>0.1111111111111111</v>
      </c>
    </row>
    <row r="38" spans="1:24" s="89" customFormat="1" ht="15.5" x14ac:dyDescent="0.35">
      <c r="A38" s="96" t="s">
        <v>2</v>
      </c>
      <c r="B38" s="92" t="s">
        <v>113</v>
      </c>
      <c r="C38" s="92" t="s">
        <v>25</v>
      </c>
      <c r="D38" s="92" t="s">
        <v>372</v>
      </c>
      <c r="E38" s="9" t="s">
        <v>114</v>
      </c>
      <c r="F38" s="13" t="s">
        <v>10</v>
      </c>
      <c r="G38" s="93">
        <v>1736023785</v>
      </c>
      <c r="H38" s="93" t="s">
        <v>555</v>
      </c>
      <c r="I38" s="93" t="s">
        <v>556</v>
      </c>
      <c r="J38" s="93" t="s">
        <v>557</v>
      </c>
      <c r="K38" s="93" t="s">
        <v>558</v>
      </c>
      <c r="L38" s="94">
        <v>26</v>
      </c>
      <c r="M38" s="94">
        <v>13</v>
      </c>
      <c r="N38" s="94">
        <v>192</v>
      </c>
      <c r="O38" s="93"/>
      <c r="P38" s="94">
        <v>77</v>
      </c>
      <c r="Q38" s="94">
        <v>1</v>
      </c>
      <c r="R38" s="94">
        <v>78</v>
      </c>
      <c r="S38" s="95">
        <v>0.40104166666666669</v>
      </c>
      <c r="T38" s="95">
        <v>5.208333333333333E-3</v>
      </c>
      <c r="U38" s="95">
        <v>0.40625</v>
      </c>
      <c r="V38" s="95">
        <v>3</v>
      </c>
      <c r="W38" s="95">
        <v>1.5625E-2</v>
      </c>
      <c r="X38" s="117">
        <v>0.57657657657657657</v>
      </c>
    </row>
    <row r="39" spans="1:24" s="89" customFormat="1" ht="15.5" x14ac:dyDescent="0.35">
      <c r="A39" s="84" t="s">
        <v>2</v>
      </c>
      <c r="B39" s="1" t="s">
        <v>74</v>
      </c>
      <c r="C39" s="1" t="s">
        <v>367</v>
      </c>
      <c r="D39" s="1" t="s">
        <v>368</v>
      </c>
      <c r="E39" s="6" t="s">
        <v>206</v>
      </c>
      <c r="F39" s="3" t="s">
        <v>5</v>
      </c>
      <c r="G39" s="93">
        <v>395326156</v>
      </c>
      <c r="H39" s="27" t="s">
        <v>747</v>
      </c>
      <c r="I39" s="93" t="s">
        <v>748</v>
      </c>
      <c r="J39" s="93" t="s">
        <v>749</v>
      </c>
      <c r="K39" s="93" t="s">
        <v>750</v>
      </c>
      <c r="L39" s="94">
        <v>53527</v>
      </c>
      <c r="M39" s="94">
        <v>1</v>
      </c>
      <c r="N39" s="94">
        <v>17</v>
      </c>
      <c r="O39" s="93"/>
      <c r="P39" s="94">
        <v>53341</v>
      </c>
      <c r="Q39" s="94">
        <v>2445</v>
      </c>
      <c r="R39" s="94">
        <v>55786</v>
      </c>
      <c r="S39" s="95">
        <v>3137.705882352941</v>
      </c>
      <c r="T39" s="95">
        <v>143.8235294117647</v>
      </c>
      <c r="U39" s="95">
        <v>3281.5294117647059</v>
      </c>
      <c r="V39" s="95">
        <v>1.0422030003549609</v>
      </c>
      <c r="W39" s="95">
        <v>6.130605884440947E-2</v>
      </c>
      <c r="X39" s="117">
        <v>1.7311608961303463E-2</v>
      </c>
    </row>
    <row r="40" spans="1:24" s="89" customFormat="1" ht="15.5" x14ac:dyDescent="0.35">
      <c r="A40" s="84" t="s">
        <v>2</v>
      </c>
      <c r="B40" s="1" t="s">
        <v>74</v>
      </c>
      <c r="C40" s="1" t="s">
        <v>370</v>
      </c>
      <c r="D40" s="1" t="s">
        <v>368</v>
      </c>
      <c r="E40" s="7" t="s">
        <v>75</v>
      </c>
      <c r="F40" s="8" t="s">
        <v>5</v>
      </c>
      <c r="G40" s="93">
        <v>1517025251</v>
      </c>
      <c r="H40" s="93" t="s">
        <v>506</v>
      </c>
      <c r="I40" s="93" t="s">
        <v>507</v>
      </c>
      <c r="J40" s="93" t="s">
        <v>508</v>
      </c>
      <c r="K40" s="93"/>
      <c r="L40" s="94">
        <v>1719</v>
      </c>
      <c r="M40" s="94">
        <v>62</v>
      </c>
      <c r="N40" s="94">
        <v>3</v>
      </c>
      <c r="O40" s="93"/>
      <c r="P40" s="94">
        <v>886</v>
      </c>
      <c r="Q40" s="94">
        <v>141</v>
      </c>
      <c r="R40" s="94">
        <v>1027</v>
      </c>
      <c r="S40" s="95">
        <v>295.33333333333331</v>
      </c>
      <c r="T40" s="95">
        <v>47</v>
      </c>
      <c r="U40" s="95">
        <v>342.33333333333331</v>
      </c>
      <c r="V40" s="95">
        <v>0.59744037230948221</v>
      </c>
      <c r="W40" s="95">
        <v>0.19914679076982741</v>
      </c>
      <c r="X40" s="117">
        <v>6.1475409836065573E-3</v>
      </c>
    </row>
    <row r="41" spans="1:24" s="89" customFormat="1" ht="15.5" x14ac:dyDescent="0.35">
      <c r="A41" s="98" t="s">
        <v>2</v>
      </c>
      <c r="B41" s="1" t="s">
        <v>316</v>
      </c>
      <c r="C41" s="1" t="s">
        <v>69</v>
      </c>
      <c r="D41" s="1" t="s">
        <v>372</v>
      </c>
      <c r="E41" s="9" t="s">
        <v>317</v>
      </c>
      <c r="F41" s="22" t="s">
        <v>5</v>
      </c>
      <c r="G41" s="93">
        <v>1471405938</v>
      </c>
      <c r="H41" s="93" t="s">
        <v>1068</v>
      </c>
      <c r="I41" s="93" t="s">
        <v>1069</v>
      </c>
      <c r="J41" s="93"/>
      <c r="K41" s="93" t="s">
        <v>1070</v>
      </c>
      <c r="L41" s="94">
        <v>12</v>
      </c>
      <c r="M41" s="94">
        <v>0</v>
      </c>
      <c r="N41" s="94">
        <v>9</v>
      </c>
      <c r="O41" s="27"/>
      <c r="P41" s="94">
        <v>9</v>
      </c>
      <c r="Q41" s="94">
        <v>0</v>
      </c>
      <c r="R41" s="94">
        <v>9</v>
      </c>
      <c r="S41" s="95">
        <v>1</v>
      </c>
      <c r="T41" s="95">
        <v>0</v>
      </c>
      <c r="U41" s="95">
        <v>1</v>
      </c>
      <c r="V41" s="95">
        <v>0.75</v>
      </c>
      <c r="W41" s="95">
        <v>8.3333333333333329E-2</v>
      </c>
      <c r="X41" s="117">
        <v>2.9126213592233011E-2</v>
      </c>
    </row>
    <row r="42" spans="1:24" s="89" customFormat="1" ht="15.5" x14ac:dyDescent="0.35">
      <c r="A42" s="85" t="s">
        <v>2</v>
      </c>
      <c r="B42" s="2" t="s">
        <v>71</v>
      </c>
      <c r="C42" s="2" t="s">
        <v>367</v>
      </c>
      <c r="D42" s="1" t="s">
        <v>368</v>
      </c>
      <c r="E42" s="9" t="s">
        <v>72</v>
      </c>
      <c r="F42" s="8" t="s">
        <v>5</v>
      </c>
      <c r="G42" s="93">
        <v>1499570383</v>
      </c>
      <c r="H42" s="93" t="s">
        <v>501</v>
      </c>
      <c r="I42" s="93"/>
      <c r="J42" s="93"/>
      <c r="K42" s="93"/>
      <c r="L42" s="94">
        <v>5474</v>
      </c>
      <c r="M42" s="94">
        <v>0</v>
      </c>
      <c r="N42" s="94">
        <v>129</v>
      </c>
      <c r="O42" s="93"/>
      <c r="P42" s="94">
        <v>3858</v>
      </c>
      <c r="Q42" s="94">
        <v>103</v>
      </c>
      <c r="R42" s="94">
        <v>3961</v>
      </c>
      <c r="S42" s="95">
        <v>29.906976744186046</v>
      </c>
      <c r="T42" s="95">
        <v>0.79844961240310075</v>
      </c>
      <c r="U42" s="95">
        <v>30.705426356589147</v>
      </c>
      <c r="V42" s="95">
        <v>0.72360248447204967</v>
      </c>
      <c r="W42" s="95">
        <v>5.6093215850546484E-3</v>
      </c>
      <c r="X42" s="117">
        <v>0.28666666666666668</v>
      </c>
    </row>
    <row r="43" spans="1:24" s="89" customFormat="1" ht="15.5" x14ac:dyDescent="0.35">
      <c r="A43" s="84" t="s">
        <v>2</v>
      </c>
      <c r="B43" s="1" t="s">
        <v>362</v>
      </c>
      <c r="C43" s="1" t="s">
        <v>367</v>
      </c>
      <c r="D43" s="1" t="s">
        <v>368</v>
      </c>
      <c r="E43" s="9" t="s">
        <v>363</v>
      </c>
      <c r="F43" s="5" t="s">
        <v>10</v>
      </c>
      <c r="G43" s="93">
        <v>2294091274</v>
      </c>
      <c r="H43" s="93" t="s">
        <v>1416</v>
      </c>
      <c r="I43" s="93" t="s">
        <v>1417</v>
      </c>
      <c r="J43" s="93" t="s">
        <v>1418</v>
      </c>
      <c r="K43" s="93" t="s">
        <v>1419</v>
      </c>
      <c r="L43" s="94">
        <v>57</v>
      </c>
      <c r="M43" s="94">
        <v>0</v>
      </c>
      <c r="N43" s="94">
        <v>53</v>
      </c>
      <c r="O43" s="93"/>
      <c r="P43" s="94">
        <v>214</v>
      </c>
      <c r="Q43" s="94">
        <v>6</v>
      </c>
      <c r="R43" s="94">
        <v>220</v>
      </c>
      <c r="S43" s="95">
        <v>4.0377358490566042</v>
      </c>
      <c r="T43" s="95">
        <v>0.11320754716981132</v>
      </c>
      <c r="U43" s="95">
        <v>4.1509433962264159</v>
      </c>
      <c r="V43" s="95">
        <v>3.8596491228070176</v>
      </c>
      <c r="W43" s="95">
        <v>7.2823568354849405E-2</v>
      </c>
      <c r="X43" s="117">
        <v>0.76811594202898548</v>
      </c>
    </row>
    <row r="44" spans="1:24" s="89" customFormat="1" ht="15.5" x14ac:dyDescent="0.35">
      <c r="A44" s="84" t="s">
        <v>2</v>
      </c>
      <c r="B44" s="1" t="s">
        <v>307</v>
      </c>
      <c r="C44" s="1" t="s">
        <v>367</v>
      </c>
      <c r="D44" s="1" t="s">
        <v>368</v>
      </c>
      <c r="E44" s="6" t="s">
        <v>308</v>
      </c>
      <c r="F44" s="13" t="s">
        <v>5</v>
      </c>
      <c r="G44" s="93">
        <v>1639574319</v>
      </c>
      <c r="H44" s="93" t="s">
        <v>1048</v>
      </c>
      <c r="I44" s="93" t="s">
        <v>1049</v>
      </c>
      <c r="J44" s="93"/>
      <c r="K44" s="93"/>
      <c r="L44" s="94">
        <v>140</v>
      </c>
      <c r="M44" s="94">
        <v>1</v>
      </c>
      <c r="N44" s="94">
        <v>7</v>
      </c>
      <c r="O44" s="27"/>
      <c r="P44" s="94">
        <v>121</v>
      </c>
      <c r="Q44" s="94">
        <v>6</v>
      </c>
      <c r="R44" s="94">
        <v>127</v>
      </c>
      <c r="S44" s="95">
        <v>17.285714285714285</v>
      </c>
      <c r="T44" s="95">
        <v>0.8571428571428571</v>
      </c>
      <c r="U44" s="95">
        <v>18.142857142857142</v>
      </c>
      <c r="V44" s="95">
        <v>0.90714285714285714</v>
      </c>
      <c r="W44" s="95">
        <v>0.12959183673469388</v>
      </c>
      <c r="X44" s="117">
        <v>1.7902813299232736E-2</v>
      </c>
    </row>
    <row r="45" spans="1:24" s="89" customFormat="1" ht="15.5" x14ac:dyDescent="0.35">
      <c r="A45" s="84" t="s">
        <v>8</v>
      </c>
      <c r="B45" s="1" t="s">
        <v>44</v>
      </c>
      <c r="C45" s="1" t="s">
        <v>367</v>
      </c>
      <c r="D45" s="1" t="s">
        <v>372</v>
      </c>
      <c r="E45" s="6" t="s">
        <v>48</v>
      </c>
      <c r="F45" s="8" t="s">
        <v>10</v>
      </c>
      <c r="G45" s="93">
        <v>1089355798</v>
      </c>
      <c r="H45" s="93" t="s">
        <v>469</v>
      </c>
      <c r="I45" s="93" t="s">
        <v>470</v>
      </c>
      <c r="J45" s="93"/>
      <c r="K45" s="93"/>
      <c r="L45" s="94">
        <v>2595</v>
      </c>
      <c r="M45" s="94">
        <v>1</v>
      </c>
      <c r="N45" s="94">
        <v>105</v>
      </c>
      <c r="O45" s="93"/>
      <c r="P45" s="94">
        <v>12439</v>
      </c>
      <c r="Q45" s="94">
        <v>444</v>
      </c>
      <c r="R45" s="94">
        <v>12883</v>
      </c>
      <c r="S45" s="95">
        <v>118.46666666666667</v>
      </c>
      <c r="T45" s="95">
        <v>4.2285714285714286</v>
      </c>
      <c r="U45" s="95">
        <v>122.6952380952381</v>
      </c>
      <c r="V45" s="95">
        <v>4.9645472061657037</v>
      </c>
      <c r="W45" s="95">
        <v>4.7281401963482891E-2</v>
      </c>
      <c r="X45" s="117">
        <v>0.14583333333333334</v>
      </c>
    </row>
    <row r="46" spans="1:24" s="89" customFormat="1" ht="15.5" x14ac:dyDescent="0.35">
      <c r="A46" s="84" t="s">
        <v>8</v>
      </c>
      <c r="B46" s="1" t="s">
        <v>44</v>
      </c>
      <c r="C46" s="1" t="s">
        <v>23</v>
      </c>
      <c r="D46" s="1" t="s">
        <v>372</v>
      </c>
      <c r="E46" s="9" t="s">
        <v>45</v>
      </c>
      <c r="F46" s="8" t="s">
        <v>10</v>
      </c>
      <c r="G46" s="93">
        <v>2324696165</v>
      </c>
      <c r="H46" s="93" t="s">
        <v>461</v>
      </c>
      <c r="I46" s="93" t="s">
        <v>462</v>
      </c>
      <c r="J46" s="93" t="s">
        <v>463</v>
      </c>
      <c r="K46" s="93" t="s">
        <v>464</v>
      </c>
      <c r="L46" s="94">
        <v>624</v>
      </c>
      <c r="M46" s="94">
        <v>0</v>
      </c>
      <c r="N46" s="94">
        <v>2</v>
      </c>
      <c r="O46" s="93" t="s">
        <v>416</v>
      </c>
      <c r="P46" s="94">
        <v>55</v>
      </c>
      <c r="Q46" s="94">
        <v>5</v>
      </c>
      <c r="R46" s="94">
        <v>60</v>
      </c>
      <c r="S46" s="95">
        <v>27.5</v>
      </c>
      <c r="T46" s="95">
        <v>2.5</v>
      </c>
      <c r="U46" s="95">
        <v>30</v>
      </c>
      <c r="V46" s="95">
        <v>9.6153846153846159E-2</v>
      </c>
      <c r="W46" s="95">
        <v>4.807692307692308E-2</v>
      </c>
      <c r="X46" s="117">
        <v>0.33333333333333331</v>
      </c>
    </row>
    <row r="47" spans="1:24" s="89" customFormat="1" ht="15.5" x14ac:dyDescent="0.35">
      <c r="A47" s="84" t="s">
        <v>8</v>
      </c>
      <c r="B47" s="1" t="s">
        <v>44</v>
      </c>
      <c r="C47" s="1" t="s">
        <v>25</v>
      </c>
      <c r="D47" s="1" t="s">
        <v>372</v>
      </c>
      <c r="E47" s="9" t="s">
        <v>250</v>
      </c>
      <c r="F47" s="22" t="s">
        <v>13</v>
      </c>
      <c r="G47" s="93">
        <v>2316787891</v>
      </c>
      <c r="H47" s="93" t="s">
        <v>1329</v>
      </c>
      <c r="I47" s="93" t="s">
        <v>1330</v>
      </c>
      <c r="J47" s="93"/>
      <c r="K47" s="93" t="s">
        <v>1331</v>
      </c>
      <c r="L47" s="94">
        <v>1</v>
      </c>
      <c r="M47" s="94">
        <v>4</v>
      </c>
      <c r="N47" s="94">
        <v>0</v>
      </c>
      <c r="O47" s="93"/>
      <c r="P47" s="94"/>
      <c r="Q47" s="94"/>
      <c r="R47" s="94"/>
      <c r="S47" s="95"/>
      <c r="T47" s="95"/>
      <c r="U47" s="95"/>
      <c r="V47" s="95"/>
      <c r="W47" s="95"/>
      <c r="X47" s="117"/>
    </row>
    <row r="48" spans="1:24" s="89" customFormat="1" ht="15.5" x14ac:dyDescent="0.35">
      <c r="A48" s="84" t="s">
        <v>8</v>
      </c>
      <c r="B48" s="1" t="s">
        <v>252</v>
      </c>
      <c r="C48" s="1" t="s">
        <v>25</v>
      </c>
      <c r="D48" s="1" t="s">
        <v>372</v>
      </c>
      <c r="E48" s="9" t="s">
        <v>253</v>
      </c>
      <c r="F48" s="5" t="s">
        <v>10</v>
      </c>
      <c r="G48" s="93">
        <v>2221426662</v>
      </c>
      <c r="H48" s="93" t="s">
        <v>880</v>
      </c>
      <c r="I48" s="93" t="s">
        <v>881</v>
      </c>
      <c r="J48" s="93" t="s">
        <v>882</v>
      </c>
      <c r="K48" s="93" t="s">
        <v>883</v>
      </c>
      <c r="L48" s="94">
        <v>183</v>
      </c>
      <c r="M48" s="94">
        <v>14</v>
      </c>
      <c r="N48" s="94">
        <v>45</v>
      </c>
      <c r="O48" s="93"/>
      <c r="P48" s="94">
        <v>489</v>
      </c>
      <c r="Q48" s="94">
        <v>9</v>
      </c>
      <c r="R48" s="94">
        <v>498</v>
      </c>
      <c r="S48" s="95">
        <v>10.866666666666667</v>
      </c>
      <c r="T48" s="95">
        <v>0.2</v>
      </c>
      <c r="U48" s="95">
        <v>11.066666666666666</v>
      </c>
      <c r="V48" s="95">
        <v>2.721311475409836</v>
      </c>
      <c r="W48" s="95">
        <v>6.04735883424408E-2</v>
      </c>
      <c r="X48" s="117">
        <v>0.36885245901639346</v>
      </c>
    </row>
    <row r="49" spans="1:24" s="89" customFormat="1" ht="15.5" x14ac:dyDescent="0.35">
      <c r="A49" s="84" t="s">
        <v>8</v>
      </c>
      <c r="B49" s="1" t="s">
        <v>60</v>
      </c>
      <c r="C49" s="1" t="s">
        <v>367</v>
      </c>
      <c r="D49" s="1" t="s">
        <v>368</v>
      </c>
      <c r="E49" s="6" t="str">
        <f>HYPERLINK("https://instagram.com/presidentaz/","https://instagram.com/presidentaz/")</f>
        <v>https://instagram.com/presidentaz/</v>
      </c>
      <c r="F49" s="13" t="s">
        <v>10</v>
      </c>
      <c r="G49" s="93">
        <v>271588282</v>
      </c>
      <c r="H49" s="27" t="s">
        <v>1050</v>
      </c>
      <c r="I49" s="93"/>
      <c r="J49" s="93" t="s">
        <v>1051</v>
      </c>
      <c r="K49" s="93"/>
      <c r="L49" s="94">
        <v>90035</v>
      </c>
      <c r="M49" s="94">
        <v>2</v>
      </c>
      <c r="N49" s="94">
        <v>446</v>
      </c>
      <c r="O49" s="93"/>
      <c r="P49" s="94">
        <v>1063664</v>
      </c>
      <c r="Q49" s="94">
        <v>14976</v>
      </c>
      <c r="R49" s="94">
        <v>1078640</v>
      </c>
      <c r="S49" s="95">
        <v>2384.8968609865469</v>
      </c>
      <c r="T49" s="95">
        <v>33.578475336322867</v>
      </c>
      <c r="U49" s="95">
        <v>2418.4753363228697</v>
      </c>
      <c r="V49" s="95">
        <v>11.980229910590326</v>
      </c>
      <c r="W49" s="95">
        <v>2.6861502041682341E-2</v>
      </c>
      <c r="X49" s="117">
        <v>0.39191564147627417</v>
      </c>
    </row>
    <row r="50" spans="1:24" s="89" customFormat="1" ht="15.5" x14ac:dyDescent="0.35">
      <c r="A50" s="84" t="s">
        <v>8</v>
      </c>
      <c r="B50" s="1" t="s">
        <v>60</v>
      </c>
      <c r="C50" s="1" t="s">
        <v>367</v>
      </c>
      <c r="D50" s="1" t="s">
        <v>368</v>
      </c>
      <c r="E50" s="6" t="str">
        <f>HYPERLINK("https://instagram.com/azpresident/","https://instagram.com/azpresident/")</f>
        <v>https://instagram.com/azpresident/</v>
      </c>
      <c r="F50" s="8" t="s">
        <v>56</v>
      </c>
      <c r="G50" s="93">
        <v>1315624959</v>
      </c>
      <c r="H50" s="93" t="s">
        <v>481</v>
      </c>
      <c r="I50" s="93" t="s">
        <v>482</v>
      </c>
      <c r="J50" s="93" t="s">
        <v>483</v>
      </c>
      <c r="K50" s="93"/>
      <c r="L50" s="94">
        <v>312</v>
      </c>
      <c r="M50" s="94">
        <v>0</v>
      </c>
      <c r="N50" s="94">
        <v>4</v>
      </c>
      <c r="O50" s="93"/>
      <c r="P50" s="94">
        <v>351</v>
      </c>
      <c r="Q50" s="94">
        <v>24</v>
      </c>
      <c r="R50" s="94">
        <v>375</v>
      </c>
      <c r="S50" s="95">
        <v>87.75</v>
      </c>
      <c r="T50" s="95">
        <v>6</v>
      </c>
      <c r="U50" s="95">
        <v>93.75</v>
      </c>
      <c r="V50" s="95">
        <v>1.2019230769230769</v>
      </c>
      <c r="W50" s="95">
        <v>0.30048076923076922</v>
      </c>
      <c r="X50" s="117">
        <v>1.3937282229965157E-2</v>
      </c>
    </row>
    <row r="51" spans="1:24" s="89" customFormat="1" ht="15.5" x14ac:dyDescent="0.35">
      <c r="A51" s="84" t="s">
        <v>8</v>
      </c>
      <c r="B51" s="1" t="s">
        <v>60</v>
      </c>
      <c r="C51" s="1" t="s">
        <v>23</v>
      </c>
      <c r="D51" s="1" t="s">
        <v>372</v>
      </c>
      <c r="E51" s="9" t="s">
        <v>1399</v>
      </c>
      <c r="F51" s="5" t="s">
        <v>10</v>
      </c>
      <c r="G51" s="93">
        <v>1630332556</v>
      </c>
      <c r="H51" s="93" t="s">
        <v>1400</v>
      </c>
      <c r="I51" s="93" t="s">
        <v>1401</v>
      </c>
      <c r="J51" s="93" t="s">
        <v>1402</v>
      </c>
      <c r="K51" s="93"/>
      <c r="L51" s="94">
        <v>9454</v>
      </c>
      <c r="M51" s="94">
        <v>5</v>
      </c>
      <c r="N51" s="94">
        <v>313</v>
      </c>
      <c r="O51" s="27"/>
      <c r="P51" s="94">
        <v>125691</v>
      </c>
      <c r="Q51" s="94">
        <v>3664</v>
      </c>
      <c r="R51" s="94">
        <v>129355</v>
      </c>
      <c r="S51" s="95">
        <v>401.56869009584665</v>
      </c>
      <c r="T51" s="95">
        <v>11.706070287539935</v>
      </c>
      <c r="U51" s="95">
        <v>413.27476038338659</v>
      </c>
      <c r="V51" s="95">
        <v>13.682568225089909</v>
      </c>
      <c r="W51" s="95">
        <v>4.3714275479520476E-2</v>
      </c>
      <c r="X51" s="117">
        <v>0.77475247524752477</v>
      </c>
    </row>
    <row r="52" spans="1:24" s="89" customFormat="1" ht="15.5" x14ac:dyDescent="0.35">
      <c r="A52" s="84" t="s">
        <v>8</v>
      </c>
      <c r="B52" s="1" t="s">
        <v>63</v>
      </c>
      <c r="C52" s="1" t="s">
        <v>384</v>
      </c>
      <c r="D52" s="1" t="s">
        <v>368</v>
      </c>
      <c r="E52" s="9" t="s">
        <v>1289</v>
      </c>
      <c r="F52" s="5" t="s">
        <v>10</v>
      </c>
      <c r="G52" s="93">
        <v>520547630</v>
      </c>
      <c r="H52" s="93" t="s">
        <v>1290</v>
      </c>
      <c r="I52" s="93" t="s">
        <v>385</v>
      </c>
      <c r="J52" s="93" t="s">
        <v>1291</v>
      </c>
      <c r="K52" s="93"/>
      <c r="L52" s="94">
        <v>35666</v>
      </c>
      <c r="M52" s="94">
        <v>3</v>
      </c>
      <c r="N52" s="94">
        <v>919</v>
      </c>
      <c r="O52" s="93"/>
      <c r="P52" s="94">
        <v>846409</v>
      </c>
      <c r="Q52" s="94">
        <v>16889</v>
      </c>
      <c r="R52" s="94">
        <v>863298</v>
      </c>
      <c r="S52" s="95">
        <v>921.01088139281831</v>
      </c>
      <c r="T52" s="95">
        <v>18.377584330794342</v>
      </c>
      <c r="U52" s="95">
        <v>939.38846572361263</v>
      </c>
      <c r="V52" s="95">
        <v>24.20506925363091</v>
      </c>
      <c r="W52" s="95">
        <v>2.6338486674244731E-2</v>
      </c>
      <c r="X52" s="117">
        <v>1.0211111111111111</v>
      </c>
    </row>
    <row r="53" spans="1:24" s="89" customFormat="1" ht="15.5" x14ac:dyDescent="0.35">
      <c r="A53" s="85" t="s">
        <v>8</v>
      </c>
      <c r="B53" s="2" t="s">
        <v>63</v>
      </c>
      <c r="C53" s="1" t="s">
        <v>64</v>
      </c>
      <c r="D53" s="1" t="s">
        <v>368</v>
      </c>
      <c r="E53" s="9" t="s">
        <v>65</v>
      </c>
      <c r="F53" s="5" t="s">
        <v>10</v>
      </c>
      <c r="G53" s="93">
        <v>231230525</v>
      </c>
      <c r="H53" s="93" t="s">
        <v>490</v>
      </c>
      <c r="I53" s="93" t="s">
        <v>491</v>
      </c>
      <c r="J53" s="93" t="s">
        <v>492</v>
      </c>
      <c r="K53" s="93"/>
      <c r="L53" s="94">
        <v>15566</v>
      </c>
      <c r="M53" s="94">
        <v>0</v>
      </c>
      <c r="N53" s="94">
        <v>2716</v>
      </c>
      <c r="O53" s="93"/>
      <c r="P53" s="94">
        <v>652857</v>
      </c>
      <c r="Q53" s="94">
        <v>4263</v>
      </c>
      <c r="R53" s="94">
        <v>657120</v>
      </c>
      <c r="S53" s="95">
        <v>240.37444771723122</v>
      </c>
      <c r="T53" s="95">
        <v>1.5695876288659794</v>
      </c>
      <c r="U53" s="95">
        <v>241.94403534609719</v>
      </c>
      <c r="V53" s="95">
        <v>42.215084157779778</v>
      </c>
      <c r="W53" s="95">
        <v>1.5543109041892406E-2</v>
      </c>
      <c r="X53" s="117">
        <v>2.3637946040034814</v>
      </c>
    </row>
    <row r="54" spans="1:24" s="89" customFormat="1" ht="15.5" x14ac:dyDescent="0.35">
      <c r="A54" s="84" t="s">
        <v>8</v>
      </c>
      <c r="B54" s="1" t="s">
        <v>63</v>
      </c>
      <c r="C54" s="1" t="s">
        <v>69</v>
      </c>
      <c r="D54" s="1" t="s">
        <v>372</v>
      </c>
      <c r="E54" s="6" t="str">
        <f>HYPERLINK("https://instagram.com/egovbahrain/","https://instagram.com/egovbahrain/")</f>
        <v>https://instagram.com/egovbahrain/</v>
      </c>
      <c r="F54" s="8" t="s">
        <v>13</v>
      </c>
      <c r="G54" s="93">
        <v>2565539532</v>
      </c>
      <c r="H54" s="93" t="s">
        <v>1266</v>
      </c>
      <c r="I54" s="93" t="s">
        <v>1267</v>
      </c>
      <c r="J54" s="93"/>
      <c r="K54" s="93" t="s">
        <v>1268</v>
      </c>
      <c r="L54" s="94">
        <v>5</v>
      </c>
      <c r="M54" s="94">
        <v>0</v>
      </c>
      <c r="N54" s="94">
        <v>0</v>
      </c>
      <c r="O54" s="93"/>
      <c r="P54" s="94"/>
      <c r="Q54" s="94"/>
      <c r="R54" s="94"/>
      <c r="S54" s="95"/>
      <c r="T54" s="95"/>
      <c r="U54" s="95"/>
      <c r="V54" s="95"/>
      <c r="W54" s="95"/>
      <c r="X54" s="117"/>
    </row>
    <row r="55" spans="1:24" s="89" customFormat="1" ht="15.5" x14ac:dyDescent="0.35">
      <c r="A55" s="84" t="s">
        <v>8</v>
      </c>
      <c r="B55" s="1" t="s">
        <v>63</v>
      </c>
      <c r="C55" s="1" t="s">
        <v>370</v>
      </c>
      <c r="D55" s="1" t="s">
        <v>368</v>
      </c>
      <c r="E55" s="6" t="str">
        <f>HYPERLINK("https://instagram.com/khalid_bin_ahmad/","https://instagram.com/khalid_bin_ahmad/")</f>
        <v>https://instagram.com/khalid_bin_ahmad/</v>
      </c>
      <c r="F55" s="5" t="s">
        <v>10</v>
      </c>
      <c r="G55" s="93">
        <v>245800702</v>
      </c>
      <c r="H55" s="27" t="s">
        <v>785</v>
      </c>
      <c r="I55" s="93" t="s">
        <v>786</v>
      </c>
      <c r="J55" s="93" t="s">
        <v>787</v>
      </c>
      <c r="K55" s="93" t="s">
        <v>788</v>
      </c>
      <c r="L55" s="94">
        <v>54563</v>
      </c>
      <c r="M55" s="94">
        <v>499</v>
      </c>
      <c r="N55" s="94">
        <v>933</v>
      </c>
      <c r="O55" s="93"/>
      <c r="P55" s="94">
        <v>1588256</v>
      </c>
      <c r="Q55" s="94">
        <v>46019</v>
      </c>
      <c r="R55" s="94">
        <v>1634275</v>
      </c>
      <c r="S55" s="95">
        <v>1702.3108252947482</v>
      </c>
      <c r="T55" s="95">
        <v>49.323687031082528</v>
      </c>
      <c r="U55" s="95">
        <v>1751.6345123258307</v>
      </c>
      <c r="V55" s="95">
        <v>29.952073749610541</v>
      </c>
      <c r="W55" s="95">
        <v>3.2102972936345703E-2</v>
      </c>
      <c r="X55" s="117">
        <v>0.78535353535353536</v>
      </c>
    </row>
    <row r="56" spans="1:24" s="89" customFormat="1" ht="15.5" x14ac:dyDescent="0.35">
      <c r="A56" s="84" t="s">
        <v>8</v>
      </c>
      <c r="B56" s="1" t="s">
        <v>63</v>
      </c>
      <c r="C56" s="1" t="s">
        <v>25</v>
      </c>
      <c r="D56" s="1" t="s">
        <v>372</v>
      </c>
      <c r="E56" s="6" t="str">
        <f>HYPERLINK("https://instagram.com/bahdiplomatic/","https://instagram.com/bahdiplomatic/")</f>
        <v>https://instagram.com/bahdiplomatic/</v>
      </c>
      <c r="F56" s="8" t="s">
        <v>10</v>
      </c>
      <c r="G56" s="93">
        <v>215027689</v>
      </c>
      <c r="H56" s="93" t="s">
        <v>486</v>
      </c>
      <c r="I56" s="93" t="s">
        <v>487</v>
      </c>
      <c r="J56" s="93" t="s">
        <v>488</v>
      </c>
      <c r="K56" s="93" t="s">
        <v>489</v>
      </c>
      <c r="L56" s="94">
        <v>4112</v>
      </c>
      <c r="M56" s="94">
        <v>1</v>
      </c>
      <c r="N56" s="94">
        <v>1356</v>
      </c>
      <c r="O56" s="93"/>
      <c r="P56" s="94">
        <v>66662</v>
      </c>
      <c r="Q56" s="94">
        <v>534</v>
      </c>
      <c r="R56" s="94">
        <v>67196</v>
      </c>
      <c r="S56" s="95">
        <v>49.160766961651916</v>
      </c>
      <c r="T56" s="95">
        <v>0.39380530973451328</v>
      </c>
      <c r="U56" s="95">
        <v>49.554572271386427</v>
      </c>
      <c r="V56" s="95">
        <v>16.341439688715955</v>
      </c>
      <c r="W56" s="95">
        <v>1.2051209209967516E-2</v>
      </c>
      <c r="X56" s="117">
        <v>1.0830670926517572</v>
      </c>
    </row>
    <row r="57" spans="1:24" s="89" customFormat="1" ht="15.5" x14ac:dyDescent="0.35">
      <c r="A57" s="85" t="s">
        <v>8</v>
      </c>
      <c r="B57" s="2" t="s">
        <v>183</v>
      </c>
      <c r="C57" s="2" t="s">
        <v>376</v>
      </c>
      <c r="D57" s="2" t="s">
        <v>368</v>
      </c>
      <c r="E57" s="9" t="s">
        <v>184</v>
      </c>
      <c r="F57" s="5" t="s">
        <v>10</v>
      </c>
      <c r="G57" s="93">
        <v>2088537858</v>
      </c>
      <c r="H57" s="93" t="s">
        <v>685</v>
      </c>
      <c r="I57" s="93" t="s">
        <v>686</v>
      </c>
      <c r="J57" s="93" t="s">
        <v>687</v>
      </c>
      <c r="K57" s="93" t="s">
        <v>688</v>
      </c>
      <c r="L57" s="94">
        <v>3086</v>
      </c>
      <c r="M57" s="94">
        <v>1</v>
      </c>
      <c r="N57" s="94">
        <v>62</v>
      </c>
      <c r="O57" s="93"/>
      <c r="P57" s="94">
        <v>19816</v>
      </c>
      <c r="Q57" s="94">
        <v>188</v>
      </c>
      <c r="R57" s="94">
        <v>20004</v>
      </c>
      <c r="S57" s="95">
        <v>319.61290322580646</v>
      </c>
      <c r="T57" s="95">
        <v>3.032258064516129</v>
      </c>
      <c r="U57" s="95">
        <v>322.64516129032262</v>
      </c>
      <c r="V57" s="95">
        <v>6.4821775761503568</v>
      </c>
      <c r="W57" s="95">
        <v>0.10455125122823157</v>
      </c>
      <c r="X57" s="117">
        <v>0.25409836065573771</v>
      </c>
    </row>
    <row r="58" spans="1:24" s="89" customFormat="1" ht="15.5" x14ac:dyDescent="0.35">
      <c r="A58" s="84" t="s">
        <v>8</v>
      </c>
      <c r="B58" s="1" t="s">
        <v>169</v>
      </c>
      <c r="C58" s="1" t="s">
        <v>69</v>
      </c>
      <c r="D58" s="1" t="s">
        <v>372</v>
      </c>
      <c r="E58" s="6" t="s">
        <v>193</v>
      </c>
      <c r="F58" s="5" t="s">
        <v>10</v>
      </c>
      <c r="G58" s="93">
        <v>1355377103</v>
      </c>
      <c r="H58" s="93" t="s">
        <v>705</v>
      </c>
      <c r="I58" s="93" t="s">
        <v>706</v>
      </c>
      <c r="J58" s="93" t="s">
        <v>707</v>
      </c>
      <c r="K58" s="93" t="s">
        <v>708</v>
      </c>
      <c r="L58" s="94">
        <v>6008</v>
      </c>
      <c r="M58" s="94">
        <v>142</v>
      </c>
      <c r="N58" s="94">
        <v>2558</v>
      </c>
      <c r="O58" s="93"/>
      <c r="P58" s="94">
        <v>48878</v>
      </c>
      <c r="Q58" s="94">
        <v>625</v>
      </c>
      <c r="R58" s="94">
        <v>49503</v>
      </c>
      <c r="S58" s="95">
        <v>19.107896794370603</v>
      </c>
      <c r="T58" s="95">
        <v>0.24433150899139952</v>
      </c>
      <c r="U58" s="95">
        <v>19.352228303362004</v>
      </c>
      <c r="V58" s="95">
        <v>8.2395139813581899</v>
      </c>
      <c r="W58" s="95">
        <v>3.2210766150735691E-3</v>
      </c>
      <c r="X58" s="117">
        <v>4.2141680395387153</v>
      </c>
    </row>
    <row r="59" spans="1:24" s="89" customFormat="1" ht="15.5" x14ac:dyDescent="0.35">
      <c r="A59" s="84" t="s">
        <v>8</v>
      </c>
      <c r="B59" s="1" t="s">
        <v>169</v>
      </c>
      <c r="C59" s="1" t="s">
        <v>69</v>
      </c>
      <c r="D59" s="1" t="s">
        <v>372</v>
      </c>
      <c r="E59" s="6" t="s">
        <v>170</v>
      </c>
      <c r="F59" s="5" t="s">
        <v>10</v>
      </c>
      <c r="G59" s="93">
        <v>1477721531</v>
      </c>
      <c r="H59" s="93" t="s">
        <v>658</v>
      </c>
      <c r="I59" s="93" t="s">
        <v>1280</v>
      </c>
      <c r="J59" s="93" t="s">
        <v>1281</v>
      </c>
      <c r="K59" s="93" t="s">
        <v>1282</v>
      </c>
      <c r="L59" s="94">
        <v>5065</v>
      </c>
      <c r="M59" s="94">
        <v>1601</v>
      </c>
      <c r="N59" s="94">
        <v>577</v>
      </c>
      <c r="O59" s="93"/>
      <c r="P59" s="94">
        <v>13884</v>
      </c>
      <c r="Q59" s="94">
        <v>347</v>
      </c>
      <c r="R59" s="94">
        <v>14231</v>
      </c>
      <c r="S59" s="95">
        <v>24.062391681109187</v>
      </c>
      <c r="T59" s="95">
        <v>0.60138648180242638</v>
      </c>
      <c r="U59" s="95">
        <v>24.663778162911612</v>
      </c>
      <c r="V59" s="95">
        <v>2.8096742349457058</v>
      </c>
      <c r="W59" s="95">
        <v>4.8694527468729739E-3</v>
      </c>
      <c r="X59" s="117">
        <v>1.3325635103926097</v>
      </c>
    </row>
    <row r="60" spans="1:24" s="89" customFormat="1" ht="15.5" x14ac:dyDescent="0.35">
      <c r="A60" s="85" t="s">
        <v>8</v>
      </c>
      <c r="B60" s="2" t="s">
        <v>172</v>
      </c>
      <c r="C60" s="1" t="s">
        <v>69</v>
      </c>
      <c r="D60" s="1" t="s">
        <v>372</v>
      </c>
      <c r="E60" s="9" t="s">
        <v>173</v>
      </c>
      <c r="F60" s="5" t="s">
        <v>5</v>
      </c>
      <c r="G60" s="93">
        <v>1677165997</v>
      </c>
      <c r="H60" s="93" t="s">
        <v>662</v>
      </c>
      <c r="I60" s="93" t="s">
        <v>663</v>
      </c>
      <c r="J60" s="93"/>
      <c r="K60" s="93" t="s">
        <v>664</v>
      </c>
      <c r="L60" s="94">
        <v>9</v>
      </c>
      <c r="M60" s="94">
        <v>0</v>
      </c>
      <c r="N60" s="94">
        <v>3</v>
      </c>
      <c r="O60" s="93"/>
      <c r="P60" s="94">
        <v>0</v>
      </c>
      <c r="Q60" s="94">
        <v>0</v>
      </c>
      <c r="R60" s="94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117">
        <v>8.0862533692722376E-3</v>
      </c>
    </row>
    <row r="61" spans="1:24" s="89" customFormat="1" ht="15.5" x14ac:dyDescent="0.35">
      <c r="A61" s="84" t="s">
        <v>8</v>
      </c>
      <c r="B61" s="1" t="s">
        <v>191</v>
      </c>
      <c r="C61" s="1" t="s">
        <v>369</v>
      </c>
      <c r="D61" s="1" t="s">
        <v>368</v>
      </c>
      <c r="E61" s="6" t="str">
        <f>HYPERLINK("https://instagram.com/narendramodi/","https://instagram.com/narendramodi/")</f>
        <v>https://instagram.com/narendramodi/</v>
      </c>
      <c r="F61" s="3" t="s">
        <v>10</v>
      </c>
      <c r="G61" s="93">
        <v>1550693326</v>
      </c>
      <c r="H61" s="27" t="s">
        <v>926</v>
      </c>
      <c r="I61" s="93" t="s">
        <v>927</v>
      </c>
      <c r="J61" s="93" t="s">
        <v>928</v>
      </c>
      <c r="K61" s="93" t="s">
        <v>929</v>
      </c>
      <c r="L61" s="94">
        <v>1787491</v>
      </c>
      <c r="M61" s="94">
        <v>0</v>
      </c>
      <c r="N61" s="94">
        <v>37</v>
      </c>
      <c r="O61" s="93" t="s">
        <v>416</v>
      </c>
      <c r="P61" s="94">
        <v>1531600</v>
      </c>
      <c r="Q61" s="94">
        <v>38641</v>
      </c>
      <c r="R61" s="94">
        <v>1570241</v>
      </c>
      <c r="S61" s="95">
        <v>41394.594594594593</v>
      </c>
      <c r="T61" s="95">
        <v>1044.3513513513512</v>
      </c>
      <c r="U61" s="95">
        <v>42438.945945945947</v>
      </c>
      <c r="V61" s="95">
        <v>0.87846092651655305</v>
      </c>
      <c r="W61" s="95">
        <v>2.3742187203150085E-2</v>
      </c>
      <c r="X61" s="117">
        <v>8.2774049217002238E-2</v>
      </c>
    </row>
    <row r="62" spans="1:24" s="89" customFormat="1" ht="15.5" x14ac:dyDescent="0.35">
      <c r="A62" s="84" t="s">
        <v>8</v>
      </c>
      <c r="B62" s="1" t="s">
        <v>191</v>
      </c>
      <c r="C62" s="1" t="s">
        <v>369</v>
      </c>
      <c r="D62" s="1" t="s">
        <v>368</v>
      </c>
      <c r="E62" s="6" t="s">
        <v>293</v>
      </c>
      <c r="F62" s="3" t="s">
        <v>5</v>
      </c>
      <c r="G62" s="93">
        <v>869809375</v>
      </c>
      <c r="H62" s="93" t="s">
        <v>987</v>
      </c>
      <c r="I62" s="93" t="s">
        <v>988</v>
      </c>
      <c r="J62" s="93" t="s">
        <v>989</v>
      </c>
      <c r="K62" s="93" t="s">
        <v>990</v>
      </c>
      <c r="L62" s="94">
        <v>4500</v>
      </c>
      <c r="M62" s="94">
        <v>0</v>
      </c>
      <c r="N62" s="94">
        <v>2</v>
      </c>
      <c r="O62" s="93"/>
      <c r="P62" s="94">
        <v>880</v>
      </c>
      <c r="Q62" s="94">
        <v>114</v>
      </c>
      <c r="R62" s="94">
        <v>994</v>
      </c>
      <c r="S62" s="95">
        <v>440</v>
      </c>
      <c r="T62" s="95">
        <v>57</v>
      </c>
      <c r="U62" s="95">
        <v>497</v>
      </c>
      <c r="V62" s="95">
        <v>0.22088888888888888</v>
      </c>
      <c r="W62" s="95">
        <v>0.11044444444444444</v>
      </c>
      <c r="X62" s="117">
        <v>4.4742729306487695E-3</v>
      </c>
    </row>
    <row r="63" spans="1:24" s="89" customFormat="1" ht="15.5" x14ac:dyDescent="0.35">
      <c r="A63" s="84" t="s">
        <v>8</v>
      </c>
      <c r="B63" s="1" t="s">
        <v>191</v>
      </c>
      <c r="C63" s="1" t="s">
        <v>370</v>
      </c>
      <c r="D63" s="1" t="s">
        <v>368</v>
      </c>
      <c r="E63" s="9" t="s">
        <v>337</v>
      </c>
      <c r="F63" s="5" t="s">
        <v>10</v>
      </c>
      <c r="G63" s="93">
        <v>2325485606</v>
      </c>
      <c r="H63" s="93" t="s">
        <v>1127</v>
      </c>
      <c r="I63" s="93" t="s">
        <v>1128</v>
      </c>
      <c r="J63" s="93" t="s">
        <v>1129</v>
      </c>
      <c r="K63" s="93" t="s">
        <v>1130</v>
      </c>
      <c r="L63" s="94">
        <v>80</v>
      </c>
      <c r="M63" s="94">
        <v>0</v>
      </c>
      <c r="N63" s="94">
        <v>2</v>
      </c>
      <c r="O63" s="93"/>
      <c r="P63" s="94">
        <v>24</v>
      </c>
      <c r="Q63" s="94">
        <v>4</v>
      </c>
      <c r="R63" s="94">
        <v>28</v>
      </c>
      <c r="S63" s="95">
        <v>12</v>
      </c>
      <c r="T63" s="95">
        <v>2</v>
      </c>
      <c r="U63" s="95">
        <v>14</v>
      </c>
      <c r="V63" s="95">
        <v>0.35</v>
      </c>
      <c r="W63" s="95">
        <v>0.17499999999999999</v>
      </c>
      <c r="X63" s="117">
        <v>0.04</v>
      </c>
    </row>
    <row r="64" spans="1:24" s="89" customFormat="1" ht="15.5" x14ac:dyDescent="0.35">
      <c r="A64" s="84" t="s">
        <v>8</v>
      </c>
      <c r="B64" s="1" t="s">
        <v>191</v>
      </c>
      <c r="C64" s="1" t="s">
        <v>25</v>
      </c>
      <c r="D64" s="1" t="s">
        <v>372</v>
      </c>
      <c r="E64" s="6" t="s">
        <v>192</v>
      </c>
      <c r="F64" s="5" t="s">
        <v>10</v>
      </c>
      <c r="G64" s="93">
        <v>306575766</v>
      </c>
      <c r="H64" s="93" t="s">
        <v>701</v>
      </c>
      <c r="I64" s="93" t="s">
        <v>702</v>
      </c>
      <c r="J64" s="93" t="s">
        <v>703</v>
      </c>
      <c r="K64" s="93" t="s">
        <v>704</v>
      </c>
      <c r="L64" s="94">
        <v>133</v>
      </c>
      <c r="M64" s="94">
        <v>1</v>
      </c>
      <c r="N64" s="94">
        <v>90</v>
      </c>
      <c r="O64" s="93"/>
      <c r="P64" s="94">
        <v>111</v>
      </c>
      <c r="Q64" s="94">
        <v>0</v>
      </c>
      <c r="R64" s="94">
        <v>111</v>
      </c>
      <c r="S64" s="95">
        <v>1.2333333333333334</v>
      </c>
      <c r="T64" s="95">
        <v>0</v>
      </c>
      <c r="U64" s="95">
        <v>1.2333333333333334</v>
      </c>
      <c r="V64" s="95">
        <v>0.83458646616541354</v>
      </c>
      <c r="W64" s="95">
        <v>9.2731829573934835E-3</v>
      </c>
      <c r="X64" s="117">
        <v>2.8125</v>
      </c>
    </row>
    <row r="65" spans="1:24" s="89" customFormat="1" ht="15.5" x14ac:dyDescent="0.35">
      <c r="A65" s="84" t="s">
        <v>8</v>
      </c>
      <c r="B65" s="1" t="s">
        <v>197</v>
      </c>
      <c r="C65" s="1" t="s">
        <v>367</v>
      </c>
      <c r="D65" s="1" t="s">
        <v>368</v>
      </c>
      <c r="E65" s="7" t="s">
        <v>210</v>
      </c>
      <c r="F65" s="5" t="s">
        <v>10</v>
      </c>
      <c r="G65" s="93">
        <v>2289707047</v>
      </c>
      <c r="H65" s="27" t="s">
        <v>759</v>
      </c>
      <c r="I65" s="93" t="s">
        <v>760</v>
      </c>
      <c r="J65" s="93"/>
      <c r="K65" s="93"/>
      <c r="L65" s="94">
        <v>216754</v>
      </c>
      <c r="M65" s="94">
        <v>0</v>
      </c>
      <c r="N65" s="94">
        <v>40</v>
      </c>
      <c r="O65" s="93" t="s">
        <v>416</v>
      </c>
      <c r="P65" s="94">
        <v>105798</v>
      </c>
      <c r="Q65" s="94">
        <v>3811</v>
      </c>
      <c r="R65" s="94">
        <v>109609</v>
      </c>
      <c r="S65" s="95">
        <v>2644.95</v>
      </c>
      <c r="T65" s="95">
        <v>95.275000000000006</v>
      </c>
      <c r="U65" s="95">
        <v>2740.2249999999999</v>
      </c>
      <c r="V65" s="95">
        <v>0.50568386281222033</v>
      </c>
      <c r="W65" s="95">
        <v>1.2642096570305508E-2</v>
      </c>
      <c r="X65" s="117">
        <v>1.3793103448275863</v>
      </c>
    </row>
    <row r="66" spans="1:24" s="89" customFormat="1" ht="15.5" x14ac:dyDescent="0.35">
      <c r="A66" s="84" t="s">
        <v>8</v>
      </c>
      <c r="B66" s="1" t="s">
        <v>197</v>
      </c>
      <c r="C66" s="1" t="s">
        <v>23</v>
      </c>
      <c r="D66" s="1" t="s">
        <v>372</v>
      </c>
      <c r="E66" s="9" t="s">
        <v>198</v>
      </c>
      <c r="F66" s="3" t="s">
        <v>5</v>
      </c>
      <c r="G66" s="93">
        <v>790871279</v>
      </c>
      <c r="H66" s="93" t="s">
        <v>726</v>
      </c>
      <c r="I66" s="93" t="s">
        <v>727</v>
      </c>
      <c r="J66" s="93"/>
      <c r="K66" s="93"/>
      <c r="L66" s="94">
        <v>1</v>
      </c>
      <c r="M66" s="94">
        <v>1</v>
      </c>
      <c r="N66" s="94">
        <v>1</v>
      </c>
      <c r="O66" s="93"/>
      <c r="P66" s="94">
        <v>0</v>
      </c>
      <c r="Q66" s="94">
        <v>0</v>
      </c>
      <c r="R66" s="94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117">
        <v>1.2787723785166241E-3</v>
      </c>
    </row>
    <row r="67" spans="1:24" s="89" customFormat="1" ht="15.5" x14ac:dyDescent="0.35">
      <c r="A67" s="84" t="s">
        <v>8</v>
      </c>
      <c r="B67" s="1" t="s">
        <v>186</v>
      </c>
      <c r="C67" s="1" t="s">
        <v>377</v>
      </c>
      <c r="D67" s="1" t="s">
        <v>368</v>
      </c>
      <c r="E67" s="6" t="str">
        <f>HYPERLINK("https://instagram.com/khamenei_ir/","https://instagram.com/khamenei_ir/")</f>
        <v>https://instagram.com/khamenei_ir/</v>
      </c>
      <c r="F67" s="5" t="s">
        <v>10</v>
      </c>
      <c r="G67" s="103">
        <v>197997900</v>
      </c>
      <c r="H67" s="27" t="s">
        <v>789</v>
      </c>
      <c r="I67" s="93" t="s">
        <v>790</v>
      </c>
      <c r="J67" s="93" t="s">
        <v>791</v>
      </c>
      <c r="K67" s="93" t="s">
        <v>792</v>
      </c>
      <c r="L67" s="94">
        <v>607554</v>
      </c>
      <c r="M67" s="94">
        <v>12</v>
      </c>
      <c r="N67" s="94">
        <v>2540</v>
      </c>
      <c r="O67" s="27"/>
      <c r="P67" s="94">
        <v>30444643</v>
      </c>
      <c r="Q67" s="94">
        <v>864062</v>
      </c>
      <c r="R67" s="94">
        <v>31308705</v>
      </c>
      <c r="S67" s="95">
        <v>11981.36284927194</v>
      </c>
      <c r="T67" s="95">
        <v>340.04801259346715</v>
      </c>
      <c r="U67" s="95">
        <v>12321.410861865406</v>
      </c>
      <c r="V67" s="95">
        <v>51.532382306757917</v>
      </c>
      <c r="W67" s="95">
        <v>2.028035509907828E-2</v>
      </c>
      <c r="X67" s="117">
        <v>1.9712955779674166</v>
      </c>
    </row>
    <row r="68" spans="1:24" s="89" customFormat="1" ht="15.5" x14ac:dyDescent="0.35">
      <c r="A68" s="85" t="s">
        <v>8</v>
      </c>
      <c r="B68" s="2" t="s">
        <v>186</v>
      </c>
      <c r="C68" s="1" t="s">
        <v>377</v>
      </c>
      <c r="D68" s="1" t="s">
        <v>368</v>
      </c>
      <c r="E68" s="9" t="s">
        <v>222</v>
      </c>
      <c r="F68" s="22" t="s">
        <v>13</v>
      </c>
      <c r="G68" s="93">
        <v>2269270178</v>
      </c>
      <c r="H68" s="93" t="s">
        <v>1323</v>
      </c>
      <c r="I68" s="93" t="s">
        <v>790</v>
      </c>
      <c r="J68" s="93" t="s">
        <v>1324</v>
      </c>
      <c r="K68" s="93"/>
      <c r="L68" s="94">
        <v>1</v>
      </c>
      <c r="M68" s="94">
        <v>0</v>
      </c>
      <c r="N68" s="94">
        <v>0</v>
      </c>
      <c r="O68" s="27"/>
      <c r="P68" s="94"/>
      <c r="Q68" s="94"/>
      <c r="R68" s="94"/>
      <c r="S68" s="95"/>
      <c r="T68" s="95"/>
      <c r="U68" s="95"/>
      <c r="V68" s="95"/>
      <c r="W68" s="95"/>
      <c r="X68" s="117"/>
    </row>
    <row r="69" spans="1:24" s="89" customFormat="1" ht="15.5" x14ac:dyDescent="0.35">
      <c r="A69" s="85" t="s">
        <v>8</v>
      </c>
      <c r="B69" s="2" t="s">
        <v>186</v>
      </c>
      <c r="C69" s="2" t="s">
        <v>367</v>
      </c>
      <c r="D69" s="2" t="s">
        <v>368</v>
      </c>
      <c r="E69" s="9" t="s">
        <v>318</v>
      </c>
      <c r="F69" s="25" t="s">
        <v>5</v>
      </c>
      <c r="G69" s="93">
        <v>488848710</v>
      </c>
      <c r="H69" s="93" t="s">
        <v>1075</v>
      </c>
      <c r="I69" s="93"/>
      <c r="J69" s="93"/>
      <c r="K69" s="93"/>
      <c r="L69" s="94">
        <v>24</v>
      </c>
      <c r="M69" s="94">
        <v>0</v>
      </c>
      <c r="N69" s="94">
        <v>1</v>
      </c>
      <c r="O69" s="27"/>
      <c r="P69" s="94">
        <v>15</v>
      </c>
      <c r="Q69" s="94">
        <v>3</v>
      </c>
      <c r="R69" s="94">
        <v>18</v>
      </c>
      <c r="S69" s="95">
        <v>15</v>
      </c>
      <c r="T69" s="95">
        <v>3</v>
      </c>
      <c r="U69" s="95">
        <v>18</v>
      </c>
      <c r="V69" s="95">
        <v>0.75</v>
      </c>
      <c r="W69" s="95">
        <v>0.75</v>
      </c>
      <c r="X69" s="117">
        <v>1.6313213703099511E-3</v>
      </c>
    </row>
    <row r="70" spans="1:24" s="89" customFormat="1" ht="15.5" x14ac:dyDescent="0.35">
      <c r="A70" s="84" t="s">
        <v>8</v>
      </c>
      <c r="B70" s="1" t="s">
        <v>186</v>
      </c>
      <c r="C70" s="1" t="s">
        <v>367</v>
      </c>
      <c r="D70" s="1" t="s">
        <v>368</v>
      </c>
      <c r="E70" s="6" t="str">
        <f>HYPERLINK("https://instagram.com/hrouhani/","https://instagram.com/hrouhani/")</f>
        <v>https://instagram.com/hrouhani/</v>
      </c>
      <c r="F70" s="5" t="s">
        <v>10</v>
      </c>
      <c r="G70" s="93">
        <v>747759342</v>
      </c>
      <c r="H70" s="27" t="s">
        <v>693</v>
      </c>
      <c r="I70" s="93" t="s">
        <v>694</v>
      </c>
      <c r="J70" s="93" t="s">
        <v>695</v>
      </c>
      <c r="K70" s="93" t="s">
        <v>696</v>
      </c>
      <c r="L70" s="94">
        <v>523483</v>
      </c>
      <c r="M70" s="94">
        <v>1</v>
      </c>
      <c r="N70" s="94">
        <v>636</v>
      </c>
      <c r="O70" s="93"/>
      <c r="P70" s="94">
        <v>6180662</v>
      </c>
      <c r="Q70" s="94">
        <v>476392</v>
      </c>
      <c r="R70" s="94">
        <v>6657054</v>
      </c>
      <c r="S70" s="95">
        <v>9718.0220125786163</v>
      </c>
      <c r="T70" s="95">
        <v>749.04402515723268</v>
      </c>
      <c r="U70" s="95">
        <v>10467.066037735849</v>
      </c>
      <c r="V70" s="95">
        <v>12.716848493647358</v>
      </c>
      <c r="W70" s="95">
        <v>1.9995044801332323E-2</v>
      </c>
      <c r="X70" s="117">
        <v>0.80404551201011376</v>
      </c>
    </row>
    <row r="71" spans="1:24" s="89" customFormat="1" ht="15.5" x14ac:dyDescent="0.35">
      <c r="A71" s="85" t="s">
        <v>8</v>
      </c>
      <c r="B71" s="2" t="s">
        <v>186</v>
      </c>
      <c r="C71" s="2" t="s">
        <v>370</v>
      </c>
      <c r="D71" s="1" t="s">
        <v>368</v>
      </c>
      <c r="E71" s="17" t="s">
        <v>364</v>
      </c>
      <c r="F71" s="5" t="s">
        <v>10</v>
      </c>
      <c r="G71" s="93">
        <v>1792994086</v>
      </c>
      <c r="H71" s="27" t="s">
        <v>1227</v>
      </c>
      <c r="I71" s="93" t="s">
        <v>1228</v>
      </c>
      <c r="J71" s="93" t="s">
        <v>1229</v>
      </c>
      <c r="K71" s="93" t="s">
        <v>1230</v>
      </c>
      <c r="L71" s="94">
        <v>72678</v>
      </c>
      <c r="M71" s="94">
        <v>12</v>
      </c>
      <c r="N71" s="94">
        <v>189</v>
      </c>
      <c r="O71" s="27"/>
      <c r="P71" s="94">
        <v>556899</v>
      </c>
      <c r="Q71" s="94">
        <v>27376</v>
      </c>
      <c r="R71" s="94">
        <v>584275</v>
      </c>
      <c r="S71" s="95">
        <v>2946.5555555555557</v>
      </c>
      <c r="T71" s="95">
        <v>144.84656084656083</v>
      </c>
      <c r="U71" s="95">
        <v>3091.4021164021165</v>
      </c>
      <c r="V71" s="95">
        <v>8.0392278268526933</v>
      </c>
      <c r="W71" s="95">
        <v>4.2535596967474568E-2</v>
      </c>
      <c r="X71" s="117">
        <v>0.60383386581469645</v>
      </c>
    </row>
    <row r="72" spans="1:24" s="89" customFormat="1" ht="15.5" x14ac:dyDescent="0.35">
      <c r="A72" s="84" t="s">
        <v>8</v>
      </c>
      <c r="B72" s="1" t="s">
        <v>31</v>
      </c>
      <c r="C72" s="1" t="s">
        <v>367</v>
      </c>
      <c r="D72" s="1" t="s">
        <v>368</v>
      </c>
      <c r="E72" s="9" t="s">
        <v>309</v>
      </c>
      <c r="F72" s="5" t="s">
        <v>13</v>
      </c>
      <c r="G72" s="93">
        <v>2227528897</v>
      </c>
      <c r="H72" s="93" t="s">
        <v>1370</v>
      </c>
      <c r="I72" s="93" t="s">
        <v>1371</v>
      </c>
      <c r="J72" s="93"/>
      <c r="K72" s="93"/>
      <c r="L72" s="94">
        <v>6</v>
      </c>
      <c r="M72" s="94">
        <v>2</v>
      </c>
      <c r="N72" s="94">
        <v>0</v>
      </c>
      <c r="O72" s="93"/>
      <c r="P72" s="94"/>
      <c r="Q72" s="94"/>
      <c r="R72" s="94"/>
      <c r="S72" s="95"/>
      <c r="T72" s="95"/>
      <c r="U72" s="95"/>
      <c r="V72" s="95"/>
      <c r="W72" s="95"/>
      <c r="X72" s="117"/>
    </row>
    <row r="73" spans="1:24" s="89" customFormat="1" ht="15.5" x14ac:dyDescent="0.35">
      <c r="A73" s="84" t="s">
        <v>8</v>
      </c>
      <c r="B73" s="1" t="s">
        <v>31</v>
      </c>
      <c r="C73" s="1" t="s">
        <v>369</v>
      </c>
      <c r="D73" s="1" t="s">
        <v>368</v>
      </c>
      <c r="E73" s="9" t="s">
        <v>1285</v>
      </c>
      <c r="F73" s="97" t="s">
        <v>5</v>
      </c>
      <c r="G73" s="93">
        <v>1650645087</v>
      </c>
      <c r="H73" s="93" t="s">
        <v>1286</v>
      </c>
      <c r="I73" s="93" t="s">
        <v>1287</v>
      </c>
      <c r="J73" s="93" t="s">
        <v>1288</v>
      </c>
      <c r="K73" s="93"/>
      <c r="L73" s="94">
        <v>1736</v>
      </c>
      <c r="M73" s="94">
        <v>164</v>
      </c>
      <c r="N73" s="94">
        <v>28</v>
      </c>
      <c r="O73" s="93"/>
      <c r="P73" s="94">
        <v>3816</v>
      </c>
      <c r="Q73" s="94">
        <v>1022</v>
      </c>
      <c r="R73" s="94">
        <v>4838</v>
      </c>
      <c r="S73" s="95">
        <v>136.28571428571428</v>
      </c>
      <c r="T73" s="95">
        <v>36.5</v>
      </c>
      <c r="U73" s="95">
        <v>172.78571428571428</v>
      </c>
      <c r="V73" s="95">
        <v>2.7868663594470044</v>
      </c>
      <c r="W73" s="95">
        <v>9.9530941408821585E-2</v>
      </c>
      <c r="X73" s="117">
        <v>7.179487179487179E-2</v>
      </c>
    </row>
    <row r="74" spans="1:24" s="89" customFormat="1" ht="15.5" x14ac:dyDescent="0.35">
      <c r="A74" s="84" t="s">
        <v>8</v>
      </c>
      <c r="B74" s="1" t="s">
        <v>31</v>
      </c>
      <c r="C74" s="1" t="s">
        <v>25</v>
      </c>
      <c r="D74" s="1" t="s">
        <v>372</v>
      </c>
      <c r="E74" s="6" t="str">
        <f>HYPERLINK("https://instagram.com/aljaffaary/","https://instagram.com/aljaffaary/")</f>
        <v>https://instagram.com/aljaffaary/</v>
      </c>
      <c r="F74" s="5" t="s">
        <v>10</v>
      </c>
      <c r="G74" s="93">
        <v>1564431874</v>
      </c>
      <c r="H74" s="93" t="s">
        <v>434</v>
      </c>
      <c r="I74" s="93" t="s">
        <v>435</v>
      </c>
      <c r="J74" s="93" t="s">
        <v>436</v>
      </c>
      <c r="K74" s="93" t="s">
        <v>437</v>
      </c>
      <c r="L74" s="94">
        <v>3107</v>
      </c>
      <c r="M74" s="94">
        <v>4199</v>
      </c>
      <c r="N74" s="94">
        <v>171</v>
      </c>
      <c r="O74" s="93"/>
      <c r="P74" s="94">
        <v>31838</v>
      </c>
      <c r="Q74" s="94">
        <v>727</v>
      </c>
      <c r="R74" s="94">
        <v>32565</v>
      </c>
      <c r="S74" s="95">
        <v>186.18713450292398</v>
      </c>
      <c r="T74" s="95">
        <v>4.2514619883040936</v>
      </c>
      <c r="U74" s="95">
        <v>190.43859649122808</v>
      </c>
      <c r="V74" s="95">
        <v>10.481171548117155</v>
      </c>
      <c r="W74" s="95">
        <v>6.1293400866182193E-2</v>
      </c>
      <c r="X74" s="117">
        <v>0.38687782805429866</v>
      </c>
    </row>
    <row r="75" spans="1:24" s="89" customFormat="1" ht="15.5" x14ac:dyDescent="0.35">
      <c r="A75" s="84" t="s">
        <v>8</v>
      </c>
      <c r="B75" s="1" t="s">
        <v>61</v>
      </c>
      <c r="C75" s="1" t="s">
        <v>369</v>
      </c>
      <c r="D75" s="1" t="s">
        <v>368</v>
      </c>
      <c r="E75" s="9" t="s">
        <v>62</v>
      </c>
      <c r="F75" s="5" t="s">
        <v>10</v>
      </c>
      <c r="G75" s="93">
        <v>1638317016</v>
      </c>
      <c r="H75" s="93" t="s">
        <v>484</v>
      </c>
      <c r="I75" s="93" t="s">
        <v>485</v>
      </c>
      <c r="J75" s="93"/>
      <c r="K75" s="93"/>
      <c r="L75" s="94">
        <v>6386</v>
      </c>
      <c r="M75" s="94">
        <v>1</v>
      </c>
      <c r="N75" s="94">
        <v>34</v>
      </c>
      <c r="O75" s="93"/>
      <c r="P75" s="94">
        <v>17824</v>
      </c>
      <c r="Q75" s="94">
        <v>6270</v>
      </c>
      <c r="R75" s="94">
        <v>24094</v>
      </c>
      <c r="S75" s="95">
        <v>524.23529411764707</v>
      </c>
      <c r="T75" s="95">
        <v>184.41176470588235</v>
      </c>
      <c r="U75" s="95">
        <v>708.64705882352939</v>
      </c>
      <c r="V75" s="95">
        <v>3.7729408080175384</v>
      </c>
      <c r="W75" s="95">
        <v>0.11096884729463348</v>
      </c>
      <c r="X75" s="117">
        <v>9.1397849462365593E-2</v>
      </c>
    </row>
    <row r="76" spans="1:24" s="89" customFormat="1" ht="15.5" x14ac:dyDescent="0.35">
      <c r="A76" s="84" t="s">
        <v>8</v>
      </c>
      <c r="B76" s="1" t="s">
        <v>61</v>
      </c>
      <c r="C76" s="1" t="s">
        <v>69</v>
      </c>
      <c r="D76" s="1" t="s">
        <v>372</v>
      </c>
      <c r="E76" s="6" t="str">
        <f>HYPERLINK("https://instagram.com/israelipm/","https://instagram.com/israelipm/")</f>
        <v>https://instagram.com/israelipm/</v>
      </c>
      <c r="F76" s="5" t="s">
        <v>10</v>
      </c>
      <c r="G76" s="105">
        <v>36351724</v>
      </c>
      <c r="H76" s="93" t="s">
        <v>718</v>
      </c>
      <c r="I76" s="93" t="s">
        <v>719</v>
      </c>
      <c r="J76" s="93" t="s">
        <v>720</v>
      </c>
      <c r="K76" s="93" t="s">
        <v>721</v>
      </c>
      <c r="L76" s="94">
        <v>20289</v>
      </c>
      <c r="M76" s="94">
        <v>21</v>
      </c>
      <c r="N76" s="94">
        <v>342</v>
      </c>
      <c r="O76" s="93"/>
      <c r="P76" s="94">
        <v>128097</v>
      </c>
      <c r="Q76" s="94">
        <v>68874</v>
      </c>
      <c r="R76" s="94">
        <v>196971</v>
      </c>
      <c r="S76" s="95">
        <v>374.55263157894734</v>
      </c>
      <c r="T76" s="95">
        <v>201.38596491228071</v>
      </c>
      <c r="U76" s="95">
        <v>575.93859649122805</v>
      </c>
      <c r="V76" s="95">
        <v>9.7082655626201397</v>
      </c>
      <c r="W76" s="95">
        <v>2.8386741411169997E-2</v>
      </c>
      <c r="X76" s="117">
        <v>0.24533715925394547</v>
      </c>
    </row>
    <row r="77" spans="1:24" s="89" customFormat="1" ht="15.5" x14ac:dyDescent="0.35">
      <c r="A77" s="84" t="s">
        <v>8</v>
      </c>
      <c r="B77" s="1" t="s">
        <v>61</v>
      </c>
      <c r="C77" s="1" t="s">
        <v>25</v>
      </c>
      <c r="D77" s="1" t="s">
        <v>372</v>
      </c>
      <c r="E77" s="6" t="str">
        <f>HYPERLINK("https://instagram.com/israelmfa/","https://instagram.com/israelmfa/")</f>
        <v>https://instagram.com/israelmfa/</v>
      </c>
      <c r="F77" s="5" t="s">
        <v>10</v>
      </c>
      <c r="G77" s="103">
        <v>42072173</v>
      </c>
      <c r="H77" s="93" t="s">
        <v>722</v>
      </c>
      <c r="I77" s="93" t="s">
        <v>723</v>
      </c>
      <c r="J77" s="93" t="s">
        <v>724</v>
      </c>
      <c r="K77" s="93" t="s">
        <v>725</v>
      </c>
      <c r="L77" s="94">
        <v>3845</v>
      </c>
      <c r="M77" s="94">
        <v>98</v>
      </c>
      <c r="N77" s="94">
        <v>229</v>
      </c>
      <c r="O77" s="93" t="s">
        <v>416</v>
      </c>
      <c r="P77" s="94">
        <v>6590</v>
      </c>
      <c r="Q77" s="94">
        <v>460</v>
      </c>
      <c r="R77" s="94">
        <v>7050</v>
      </c>
      <c r="S77" s="95">
        <v>28.777292576419214</v>
      </c>
      <c r="T77" s="95">
        <v>2.0087336244541483</v>
      </c>
      <c r="U77" s="95">
        <v>30.786026200873362</v>
      </c>
      <c r="V77" s="95">
        <v>1.8335500650195058</v>
      </c>
      <c r="W77" s="95">
        <v>8.0067688428799386E-3</v>
      </c>
      <c r="X77" s="117">
        <v>0.1651045421773612</v>
      </c>
    </row>
    <row r="78" spans="1:24" s="89" customFormat="1" ht="15.5" x14ac:dyDescent="0.35">
      <c r="A78" s="84" t="s">
        <v>8</v>
      </c>
      <c r="B78" s="1" t="s">
        <v>61</v>
      </c>
      <c r="C78" s="1" t="s">
        <v>25</v>
      </c>
      <c r="D78" s="1" t="s">
        <v>372</v>
      </c>
      <c r="E78" s="6" t="str">
        <f>HYPERLINK("https://instagram.com/stateofisrael/","https://instagram.com/stateofisrael/")</f>
        <v>https://instagram.com/stateofisrael/</v>
      </c>
      <c r="F78" s="5" t="s">
        <v>10</v>
      </c>
      <c r="G78" s="103">
        <v>52488036</v>
      </c>
      <c r="H78" s="93" t="s">
        <v>1121</v>
      </c>
      <c r="I78" s="93" t="s">
        <v>61</v>
      </c>
      <c r="J78" s="93" t="s">
        <v>1122</v>
      </c>
      <c r="K78" s="93" t="s">
        <v>1123</v>
      </c>
      <c r="L78" s="94">
        <v>19163</v>
      </c>
      <c r="M78" s="94">
        <v>123</v>
      </c>
      <c r="N78" s="94">
        <v>507</v>
      </c>
      <c r="O78" s="93" t="s">
        <v>416</v>
      </c>
      <c r="P78" s="94">
        <v>191056</v>
      </c>
      <c r="Q78" s="94">
        <v>9501</v>
      </c>
      <c r="R78" s="94">
        <v>200557</v>
      </c>
      <c r="S78" s="95">
        <v>376.09448818897636</v>
      </c>
      <c r="T78" s="95">
        <v>18.702755905511811</v>
      </c>
      <c r="U78" s="95">
        <v>394.79724409448818</v>
      </c>
      <c r="V78" s="95">
        <v>10.465845640035486</v>
      </c>
      <c r="W78" s="95">
        <v>2.0602058346526547E-2</v>
      </c>
      <c r="X78" s="117">
        <v>0.37243401759530792</v>
      </c>
    </row>
    <row r="79" spans="1:24" s="89" customFormat="1" ht="15.5" x14ac:dyDescent="0.35">
      <c r="A79" s="84" t="s">
        <v>8</v>
      </c>
      <c r="B79" s="1" t="s">
        <v>218</v>
      </c>
      <c r="C79" s="1" t="s">
        <v>369</v>
      </c>
      <c r="D79" s="1" t="s">
        <v>368</v>
      </c>
      <c r="E79" s="7" t="s">
        <v>328</v>
      </c>
      <c r="F79" s="13" t="s">
        <v>10</v>
      </c>
      <c r="G79" s="93">
        <v>1548298610</v>
      </c>
      <c r="H79" s="93" t="s">
        <v>1102</v>
      </c>
      <c r="I79" s="93" t="s">
        <v>1103</v>
      </c>
      <c r="J79" s="93" t="s">
        <v>1104</v>
      </c>
      <c r="K79" s="93" t="s">
        <v>1105</v>
      </c>
      <c r="L79" s="94">
        <v>920</v>
      </c>
      <c r="M79" s="94">
        <v>45</v>
      </c>
      <c r="N79" s="94">
        <v>82</v>
      </c>
      <c r="O79" s="93"/>
      <c r="P79" s="94">
        <v>3420</v>
      </c>
      <c r="Q79" s="94">
        <v>1577</v>
      </c>
      <c r="R79" s="94">
        <v>4997</v>
      </c>
      <c r="S79" s="95">
        <v>41.707317073170735</v>
      </c>
      <c r="T79" s="95">
        <v>19.23170731707317</v>
      </c>
      <c r="U79" s="95">
        <v>60.939024390243901</v>
      </c>
      <c r="V79" s="95">
        <v>5.4315217391304351</v>
      </c>
      <c r="W79" s="95">
        <v>6.6238069989395548E-2</v>
      </c>
      <c r="X79" s="117">
        <v>0.4039408866995074</v>
      </c>
    </row>
    <row r="80" spans="1:24" s="89" customFormat="1" ht="15.5" x14ac:dyDescent="0.35">
      <c r="A80" s="84" t="s">
        <v>8</v>
      </c>
      <c r="B80" s="1" t="s">
        <v>218</v>
      </c>
      <c r="C80" s="1" t="s">
        <v>69</v>
      </c>
      <c r="D80" s="1" t="s">
        <v>372</v>
      </c>
      <c r="E80" s="9" t="s">
        <v>219</v>
      </c>
      <c r="F80" s="22" t="s">
        <v>13</v>
      </c>
      <c r="G80" s="93">
        <v>985095443</v>
      </c>
      <c r="H80" s="93" t="s">
        <v>1313</v>
      </c>
      <c r="I80" s="93"/>
      <c r="J80" s="93" t="s">
        <v>1314</v>
      </c>
      <c r="K80" s="93" t="s">
        <v>1315</v>
      </c>
      <c r="L80" s="94">
        <v>121</v>
      </c>
      <c r="M80" s="94">
        <v>54</v>
      </c>
      <c r="N80" s="94">
        <v>0</v>
      </c>
      <c r="O80" s="93"/>
      <c r="P80" s="94"/>
      <c r="Q80" s="94"/>
      <c r="R80" s="94"/>
      <c r="S80" s="95"/>
      <c r="T80" s="95"/>
      <c r="U80" s="95"/>
      <c r="V80" s="95"/>
      <c r="W80" s="95"/>
      <c r="X80" s="117"/>
    </row>
    <row r="81" spans="1:24" s="89" customFormat="1" ht="15.5" x14ac:dyDescent="0.35">
      <c r="A81" s="84" t="s">
        <v>8</v>
      </c>
      <c r="B81" s="1" t="s">
        <v>148</v>
      </c>
      <c r="C81" s="1" t="s">
        <v>380</v>
      </c>
      <c r="D81" s="1" t="s">
        <v>368</v>
      </c>
      <c r="E81" s="6" t="str">
        <f>HYPERLINK("https://instagram.com/queenrania/","https://instagram.com/queenrania/")</f>
        <v>https://instagram.com/queenrania/</v>
      </c>
      <c r="F81" s="5" t="s">
        <v>10</v>
      </c>
      <c r="G81" s="93">
        <v>644165429</v>
      </c>
      <c r="H81" s="27" t="s">
        <v>1056</v>
      </c>
      <c r="I81" s="93" t="s">
        <v>1057</v>
      </c>
      <c r="J81" s="93" t="s">
        <v>1058</v>
      </c>
      <c r="K81" s="93" t="s">
        <v>1059</v>
      </c>
      <c r="L81" s="94">
        <v>1441828</v>
      </c>
      <c r="M81" s="94">
        <v>2</v>
      </c>
      <c r="N81" s="94">
        <v>477</v>
      </c>
      <c r="O81" s="93" t="s">
        <v>416</v>
      </c>
      <c r="P81" s="94">
        <v>9646982</v>
      </c>
      <c r="Q81" s="94">
        <v>157238</v>
      </c>
      <c r="R81" s="94">
        <v>9804220</v>
      </c>
      <c r="S81" s="95">
        <v>20224.280922431866</v>
      </c>
      <c r="T81" s="95">
        <v>329.63941299790355</v>
      </c>
      <c r="U81" s="95">
        <v>20553.920335429772</v>
      </c>
      <c r="V81" s="95">
        <v>6.7998540741336688</v>
      </c>
      <c r="W81" s="95">
        <v>1.4255459274913354E-2</v>
      </c>
      <c r="X81" s="117">
        <v>0.60841836734693877</v>
      </c>
    </row>
    <row r="82" spans="1:24" s="89" customFormat="1" ht="15.5" x14ac:dyDescent="0.35">
      <c r="A82" s="84" t="s">
        <v>8</v>
      </c>
      <c r="B82" s="1" t="s">
        <v>148</v>
      </c>
      <c r="C82" s="1" t="s">
        <v>64</v>
      </c>
      <c r="D82" s="1" t="s">
        <v>372</v>
      </c>
      <c r="E82" s="6" t="str">
        <f>HYPERLINK("https://instagram.com/rhcjo/","https://instagram.com/rhcjo/")</f>
        <v>https://instagram.com/rhcjo/</v>
      </c>
      <c r="F82" s="13" t="s">
        <v>10</v>
      </c>
      <c r="G82" s="93">
        <v>358055815</v>
      </c>
      <c r="H82" s="27" t="s">
        <v>1071</v>
      </c>
      <c r="I82" s="93" t="s">
        <v>1072</v>
      </c>
      <c r="J82" s="93" t="s">
        <v>1073</v>
      </c>
      <c r="K82" s="93" t="s">
        <v>1074</v>
      </c>
      <c r="L82" s="94">
        <v>294872</v>
      </c>
      <c r="M82" s="94">
        <v>0</v>
      </c>
      <c r="N82" s="94">
        <v>966</v>
      </c>
      <c r="O82" s="93" t="s">
        <v>416</v>
      </c>
      <c r="P82" s="94">
        <v>3257990</v>
      </c>
      <c r="Q82" s="94">
        <v>36520</v>
      </c>
      <c r="R82" s="94">
        <v>3294510</v>
      </c>
      <c r="S82" s="95">
        <v>3372.6604554865426</v>
      </c>
      <c r="T82" s="95">
        <v>37.805383022774329</v>
      </c>
      <c r="U82" s="95">
        <v>3410.4658385093171</v>
      </c>
      <c r="V82" s="95">
        <v>11.172678314658564</v>
      </c>
      <c r="W82" s="95">
        <v>1.1565919580391888E-2</v>
      </c>
      <c r="X82" s="117">
        <v>0.9837067209775967</v>
      </c>
    </row>
    <row r="83" spans="1:24" s="89" customFormat="1" ht="15.5" x14ac:dyDescent="0.35">
      <c r="A83" s="84" t="s">
        <v>8</v>
      </c>
      <c r="B83" s="1" t="s">
        <v>148</v>
      </c>
      <c r="C83" s="1" t="s">
        <v>370</v>
      </c>
      <c r="D83" s="1" t="s">
        <v>368</v>
      </c>
      <c r="E83" s="9" t="s">
        <v>268</v>
      </c>
      <c r="F83" s="5" t="s">
        <v>10</v>
      </c>
      <c r="G83" s="93">
        <v>265434093</v>
      </c>
      <c r="H83" s="93" t="s">
        <v>930</v>
      </c>
      <c r="I83" s="93" t="s">
        <v>931</v>
      </c>
      <c r="J83" s="93" t="s">
        <v>932</v>
      </c>
      <c r="K83" s="93"/>
      <c r="L83" s="94">
        <v>2742</v>
      </c>
      <c r="M83" s="94">
        <v>21</v>
      </c>
      <c r="N83" s="94">
        <v>208</v>
      </c>
      <c r="O83" s="93"/>
      <c r="P83" s="94">
        <v>17439</v>
      </c>
      <c r="Q83" s="94">
        <v>569</v>
      </c>
      <c r="R83" s="94">
        <v>18008</v>
      </c>
      <c r="S83" s="95">
        <v>83.84134615384616</v>
      </c>
      <c r="T83" s="95">
        <v>2.7355769230769229</v>
      </c>
      <c r="U83" s="95">
        <v>86.57692307692308</v>
      </c>
      <c r="V83" s="95">
        <v>6.5674690007293943</v>
      </c>
      <c r="W83" s="95">
        <v>3.1574370195814397E-2</v>
      </c>
      <c r="X83" s="117">
        <v>0.18086956521739131</v>
      </c>
    </row>
    <row r="84" spans="1:24" s="89" customFormat="1" ht="15.5" x14ac:dyDescent="0.35">
      <c r="A84" s="84" t="s">
        <v>8</v>
      </c>
      <c r="B84" s="1" t="s">
        <v>148</v>
      </c>
      <c r="C84" s="1" t="s">
        <v>25</v>
      </c>
      <c r="D84" s="1" t="s">
        <v>372</v>
      </c>
      <c r="E84" s="6" t="str">
        <f>HYPERLINK("https://instagram.com/foreignministry/","https://instagram.com/foreignministry/")</f>
        <v>https://instagram.com/foreignministry/</v>
      </c>
      <c r="F84" s="20" t="s">
        <v>13</v>
      </c>
      <c r="G84" s="93">
        <v>1268959961</v>
      </c>
      <c r="H84" s="93" t="s">
        <v>1276</v>
      </c>
      <c r="I84" s="93" t="s">
        <v>25</v>
      </c>
      <c r="J84" s="93" t="s">
        <v>1277</v>
      </c>
      <c r="K84" s="93" t="s">
        <v>1278</v>
      </c>
      <c r="L84" s="94">
        <v>46</v>
      </c>
      <c r="M84" s="94">
        <v>13</v>
      </c>
      <c r="N84" s="94">
        <v>0</v>
      </c>
      <c r="O84" s="93"/>
      <c r="P84" s="94"/>
      <c r="Q84" s="94"/>
      <c r="R84" s="94"/>
      <c r="S84" s="95"/>
      <c r="T84" s="95"/>
      <c r="U84" s="95"/>
      <c r="V84" s="95"/>
      <c r="W84" s="95"/>
      <c r="X84" s="117"/>
    </row>
    <row r="85" spans="1:24" s="89" customFormat="1" ht="15.5" x14ac:dyDescent="0.35">
      <c r="A85" s="84" t="s">
        <v>8</v>
      </c>
      <c r="B85" s="1" t="s">
        <v>22</v>
      </c>
      <c r="C85" s="1" t="s">
        <v>367</v>
      </c>
      <c r="D85" s="1" t="s">
        <v>368</v>
      </c>
      <c r="E85" s="9" t="s">
        <v>1345</v>
      </c>
      <c r="F85" s="97" t="s">
        <v>10</v>
      </c>
      <c r="G85" s="93">
        <v>1602488730</v>
      </c>
      <c r="H85" s="93" t="s">
        <v>1346</v>
      </c>
      <c r="I85" s="93" t="s">
        <v>1347</v>
      </c>
      <c r="J85" s="93" t="s">
        <v>1348</v>
      </c>
      <c r="K85" s="93" t="s">
        <v>428</v>
      </c>
      <c r="L85" s="94">
        <v>382</v>
      </c>
      <c r="M85" s="94">
        <v>12</v>
      </c>
      <c r="N85" s="94">
        <v>9</v>
      </c>
      <c r="O85" s="93"/>
      <c r="P85" s="94">
        <v>931</v>
      </c>
      <c r="Q85" s="94">
        <v>22</v>
      </c>
      <c r="R85" s="94">
        <v>953</v>
      </c>
      <c r="S85" s="95">
        <v>103.44444444444444</v>
      </c>
      <c r="T85" s="95">
        <v>2.4444444444444446</v>
      </c>
      <c r="U85" s="95">
        <v>105.88888888888889</v>
      </c>
      <c r="V85" s="95">
        <v>2.494764397905759</v>
      </c>
      <c r="W85" s="95">
        <v>0.27719604421175104</v>
      </c>
      <c r="X85" s="117">
        <v>2.1479713603818614E-2</v>
      </c>
    </row>
    <row r="86" spans="1:24" s="89" customFormat="1" ht="15.5" x14ac:dyDescent="0.35">
      <c r="A86" s="84" t="s">
        <v>8</v>
      </c>
      <c r="B86" s="1" t="s">
        <v>22</v>
      </c>
      <c r="C86" s="1" t="s">
        <v>23</v>
      </c>
      <c r="D86" s="1" t="s">
        <v>372</v>
      </c>
      <c r="E86" s="6" t="str">
        <f>HYPERLINK("https://instagram.com/akordapress/","https://instagram.com/akordapress/")</f>
        <v>https://instagram.com/akordapress/</v>
      </c>
      <c r="F86" s="5" t="s">
        <v>10</v>
      </c>
      <c r="G86" s="93">
        <v>248669550</v>
      </c>
      <c r="H86" s="27" t="s">
        <v>425</v>
      </c>
      <c r="I86" s="93" t="s">
        <v>426</v>
      </c>
      <c r="J86" s="93" t="s">
        <v>427</v>
      </c>
      <c r="K86" s="93" t="s">
        <v>428</v>
      </c>
      <c r="L86" s="94">
        <v>112100</v>
      </c>
      <c r="M86" s="94">
        <v>0</v>
      </c>
      <c r="N86" s="94">
        <v>575</v>
      </c>
      <c r="O86" s="93"/>
      <c r="P86" s="94">
        <v>1173156</v>
      </c>
      <c r="Q86" s="94">
        <v>9516</v>
      </c>
      <c r="R86" s="94">
        <v>1182672</v>
      </c>
      <c r="S86" s="95">
        <v>2040.2713043478261</v>
      </c>
      <c r="T86" s="95">
        <v>16.549565217391304</v>
      </c>
      <c r="U86" s="95">
        <v>2056.8208695652174</v>
      </c>
      <c r="V86" s="95">
        <v>10.550151650312221</v>
      </c>
      <c r="W86" s="95">
        <v>1.834808982662995E-2</v>
      </c>
      <c r="X86" s="117">
        <v>0.57043650793650791</v>
      </c>
    </row>
    <row r="87" spans="1:24" s="89" customFormat="1" ht="15.5" x14ac:dyDescent="0.35">
      <c r="A87" s="84" t="s">
        <v>8</v>
      </c>
      <c r="B87" s="1" t="s">
        <v>22</v>
      </c>
      <c r="C87" s="1" t="s">
        <v>23</v>
      </c>
      <c r="D87" s="1" t="s">
        <v>372</v>
      </c>
      <c r="E87" s="6" t="s">
        <v>325</v>
      </c>
      <c r="F87" s="26" t="s">
        <v>10</v>
      </c>
      <c r="G87" s="93">
        <v>1746696878</v>
      </c>
      <c r="H87" s="93" t="s">
        <v>1090</v>
      </c>
      <c r="I87" s="93" t="s">
        <v>1091</v>
      </c>
      <c r="J87" s="93" t="s">
        <v>1092</v>
      </c>
      <c r="K87" s="93" t="s">
        <v>1093</v>
      </c>
      <c r="L87" s="94">
        <v>10986</v>
      </c>
      <c r="M87" s="94">
        <v>7512</v>
      </c>
      <c r="N87" s="94">
        <v>1076</v>
      </c>
      <c r="O87" s="93"/>
      <c r="P87" s="94">
        <v>28542</v>
      </c>
      <c r="Q87" s="94">
        <v>288</v>
      </c>
      <c r="R87" s="94">
        <v>28830</v>
      </c>
      <c r="S87" s="95">
        <v>26.526022304832715</v>
      </c>
      <c r="T87" s="95">
        <v>0.26765799256505574</v>
      </c>
      <c r="U87" s="95">
        <v>26.793680297397771</v>
      </c>
      <c r="V87" s="95">
        <v>2.6242490442381214</v>
      </c>
      <c r="W87" s="95">
        <v>2.4388931637900754E-3</v>
      </c>
      <c r="X87" s="117">
        <v>3.2606060606060607</v>
      </c>
    </row>
    <row r="88" spans="1:24" s="89" customFormat="1" ht="15.5" x14ac:dyDescent="0.35">
      <c r="A88" s="84" t="s">
        <v>8</v>
      </c>
      <c r="B88" s="1" t="s">
        <v>22</v>
      </c>
      <c r="C88" s="1" t="s">
        <v>369</v>
      </c>
      <c r="D88" s="1" t="s">
        <v>368</v>
      </c>
      <c r="E88" s="9" t="s">
        <v>220</v>
      </c>
      <c r="F88" s="22" t="s">
        <v>13</v>
      </c>
      <c r="G88" s="93">
        <v>1234704699</v>
      </c>
      <c r="H88" s="93" t="s">
        <v>1316</v>
      </c>
      <c r="I88" s="93" t="s">
        <v>1317</v>
      </c>
      <c r="J88" s="93"/>
      <c r="K88" s="93"/>
      <c r="L88" s="94">
        <v>26</v>
      </c>
      <c r="M88" s="94">
        <v>1</v>
      </c>
      <c r="N88" s="94">
        <v>0</v>
      </c>
      <c r="O88" s="27"/>
      <c r="P88" s="94"/>
      <c r="Q88" s="94"/>
      <c r="R88" s="94"/>
      <c r="S88" s="95"/>
      <c r="T88" s="95"/>
      <c r="U88" s="95"/>
      <c r="V88" s="95"/>
      <c r="W88" s="95"/>
      <c r="X88" s="117"/>
    </row>
    <row r="89" spans="1:24" s="89" customFormat="1" ht="15.5" x14ac:dyDescent="0.35">
      <c r="A89" s="84" t="s">
        <v>8</v>
      </c>
      <c r="B89" s="1" t="s">
        <v>22</v>
      </c>
      <c r="C89" s="1" t="s">
        <v>69</v>
      </c>
      <c r="D89" s="1" t="s">
        <v>372</v>
      </c>
      <c r="E89" s="9" t="s">
        <v>311</v>
      </c>
      <c r="F89" s="5" t="s">
        <v>10</v>
      </c>
      <c r="G89" s="93">
        <v>2099105770</v>
      </c>
      <c r="H89" s="93" t="s">
        <v>1052</v>
      </c>
      <c r="I89" s="93" t="s">
        <v>1053</v>
      </c>
      <c r="J89" s="93" t="s">
        <v>1054</v>
      </c>
      <c r="K89" s="93" t="s">
        <v>1055</v>
      </c>
      <c r="L89" s="94">
        <v>137</v>
      </c>
      <c r="M89" s="94">
        <v>10</v>
      </c>
      <c r="N89" s="94">
        <v>2</v>
      </c>
      <c r="O89" s="93"/>
      <c r="P89" s="94">
        <v>109</v>
      </c>
      <c r="Q89" s="94">
        <v>1</v>
      </c>
      <c r="R89" s="94">
        <v>110</v>
      </c>
      <c r="S89" s="95">
        <v>54.5</v>
      </c>
      <c r="T89" s="95">
        <v>0.5</v>
      </c>
      <c r="U89" s="95">
        <v>55</v>
      </c>
      <c r="V89" s="95">
        <v>0.8029197080291971</v>
      </c>
      <c r="W89" s="95">
        <v>0.40145985401459855</v>
      </c>
      <c r="X89" s="117">
        <v>1.0752688172043012E-2</v>
      </c>
    </row>
    <row r="90" spans="1:24" s="89" customFormat="1" ht="15.5" x14ac:dyDescent="0.35">
      <c r="A90" s="84" t="s">
        <v>8</v>
      </c>
      <c r="B90" s="1" t="s">
        <v>22</v>
      </c>
      <c r="C90" s="1" t="s">
        <v>25</v>
      </c>
      <c r="D90" s="1" t="s">
        <v>372</v>
      </c>
      <c r="E90" s="6" t="str">
        <f>HYPERLINK("https://instagram.com/mfa_kz/","https://instagram.com/mfa_kz/")</f>
        <v>https://instagram.com/mfa_kz/</v>
      </c>
      <c r="F90" s="13" t="s">
        <v>10</v>
      </c>
      <c r="G90" s="93">
        <v>424264250</v>
      </c>
      <c r="H90" s="93" t="s">
        <v>876</v>
      </c>
      <c r="I90" s="93" t="s">
        <v>877</v>
      </c>
      <c r="J90" s="93" t="s">
        <v>878</v>
      </c>
      <c r="K90" s="93" t="s">
        <v>879</v>
      </c>
      <c r="L90" s="94">
        <v>1123</v>
      </c>
      <c r="M90" s="94">
        <v>1</v>
      </c>
      <c r="N90" s="94">
        <v>435</v>
      </c>
      <c r="O90" s="93"/>
      <c r="P90" s="94">
        <v>21208</v>
      </c>
      <c r="Q90" s="94">
        <v>235</v>
      </c>
      <c r="R90" s="94">
        <v>21443</v>
      </c>
      <c r="S90" s="95">
        <v>48.754022988505746</v>
      </c>
      <c r="T90" s="95">
        <v>0.54022988505747127</v>
      </c>
      <c r="U90" s="95">
        <v>49.294252873563217</v>
      </c>
      <c r="V90" s="95">
        <v>19.094390026714159</v>
      </c>
      <c r="W90" s="95">
        <v>4.389514948669921E-2</v>
      </c>
      <c r="X90" s="117">
        <v>0.46424759871931698</v>
      </c>
    </row>
    <row r="91" spans="1:24" s="89" customFormat="1" ht="15.5" x14ac:dyDescent="0.35">
      <c r="A91" s="84" t="s">
        <v>8</v>
      </c>
      <c r="B91" s="1" t="s">
        <v>221</v>
      </c>
      <c r="C91" s="1" t="s">
        <v>386</v>
      </c>
      <c r="D91" s="1" t="s">
        <v>368</v>
      </c>
      <c r="E91" s="9" t="s">
        <v>1292</v>
      </c>
      <c r="F91" s="5" t="s">
        <v>10</v>
      </c>
      <c r="G91" s="93">
        <v>2088776791</v>
      </c>
      <c r="H91" s="93" t="s">
        <v>1293</v>
      </c>
      <c r="I91" s="93" t="s">
        <v>387</v>
      </c>
      <c r="J91" s="93" t="s">
        <v>1294</v>
      </c>
      <c r="K91" s="93"/>
      <c r="L91" s="94">
        <v>1431</v>
      </c>
      <c r="M91" s="94">
        <v>0</v>
      </c>
      <c r="N91" s="94">
        <v>237</v>
      </c>
      <c r="O91" s="93"/>
      <c r="P91" s="94">
        <v>26947</v>
      </c>
      <c r="Q91" s="94">
        <v>865</v>
      </c>
      <c r="R91" s="94">
        <v>27812</v>
      </c>
      <c r="S91" s="95">
        <v>113.70042194092827</v>
      </c>
      <c r="T91" s="95">
        <v>3.649789029535865</v>
      </c>
      <c r="U91" s="95">
        <v>117.35021097046413</v>
      </c>
      <c r="V91" s="95">
        <v>19.435359888190078</v>
      </c>
      <c r="W91" s="95">
        <v>8.2005737924852648E-2</v>
      </c>
      <c r="X91" s="117">
        <v>1.4023668639053255</v>
      </c>
    </row>
    <row r="92" spans="1:24" s="89" customFormat="1" ht="15.5" x14ac:dyDescent="0.35">
      <c r="A92" s="84" t="s">
        <v>8</v>
      </c>
      <c r="B92" s="1" t="s">
        <v>221</v>
      </c>
      <c r="C92" s="1" t="s">
        <v>370</v>
      </c>
      <c r="D92" s="1" t="s">
        <v>368</v>
      </c>
      <c r="E92" s="6" t="str">
        <f>HYPERLINK("https://instagram.com/kasnms/","https://instagram.com/kasnms/")</f>
        <v>https://instagram.com/kasnms/</v>
      </c>
      <c r="F92" s="5" t="s">
        <v>10</v>
      </c>
      <c r="G92" s="103">
        <v>50196167</v>
      </c>
      <c r="H92" s="27" t="s">
        <v>781</v>
      </c>
      <c r="I92" s="93" t="s">
        <v>782</v>
      </c>
      <c r="J92" s="93" t="s">
        <v>783</v>
      </c>
      <c r="K92" s="93" t="s">
        <v>784</v>
      </c>
      <c r="L92" s="94">
        <v>94201</v>
      </c>
      <c r="M92" s="94">
        <v>1336</v>
      </c>
      <c r="N92" s="94">
        <v>5213</v>
      </c>
      <c r="O92" s="93"/>
      <c r="P92" s="94">
        <v>6015403</v>
      </c>
      <c r="Q92" s="94">
        <v>136328</v>
      </c>
      <c r="R92" s="94">
        <v>6151731</v>
      </c>
      <c r="S92" s="95">
        <v>1153.9234605793208</v>
      </c>
      <c r="T92" s="95">
        <v>26.151544216382121</v>
      </c>
      <c r="U92" s="95">
        <v>1180.0750047957029</v>
      </c>
      <c r="V92" s="95">
        <v>65.304306748336003</v>
      </c>
      <c r="W92" s="95">
        <v>1.2527202522220601E-2</v>
      </c>
      <c r="X92" s="117">
        <v>3.8218475073313782</v>
      </c>
    </row>
    <row r="93" spans="1:24" s="89" customFormat="1" ht="15.5" x14ac:dyDescent="0.35">
      <c r="A93" s="84" t="s">
        <v>8</v>
      </c>
      <c r="B93" s="1" t="s">
        <v>221</v>
      </c>
      <c r="C93" s="1" t="s">
        <v>25</v>
      </c>
      <c r="D93" s="1" t="s">
        <v>372</v>
      </c>
      <c r="E93" s="6" t="str">
        <f>HYPERLINK("https://instagram.com/mofakuwait/","https://instagram.com/mofakuwait/")</f>
        <v>https://instagram.com/mofakuwait/</v>
      </c>
      <c r="F93" s="5" t="s">
        <v>10</v>
      </c>
      <c r="G93" s="93">
        <v>246933904</v>
      </c>
      <c r="H93" s="93" t="s">
        <v>907</v>
      </c>
      <c r="I93" s="93" t="s">
        <v>908</v>
      </c>
      <c r="J93" s="93" t="s">
        <v>909</v>
      </c>
      <c r="K93" s="93" t="s">
        <v>910</v>
      </c>
      <c r="L93" s="94">
        <v>10888</v>
      </c>
      <c r="M93" s="94">
        <v>2</v>
      </c>
      <c r="N93" s="94">
        <v>4292</v>
      </c>
      <c r="O93" s="93"/>
      <c r="P93" s="94">
        <v>1018271</v>
      </c>
      <c r="Q93" s="94">
        <v>9110</v>
      </c>
      <c r="R93" s="94">
        <v>1027381</v>
      </c>
      <c r="S93" s="95">
        <v>237.24860205032618</v>
      </c>
      <c r="T93" s="95">
        <v>2.1225535880708293</v>
      </c>
      <c r="U93" s="95">
        <v>239.371155638397</v>
      </c>
      <c r="V93" s="95">
        <v>94.359019103600289</v>
      </c>
      <c r="W93" s="95">
        <v>2.1984859996179003E-2</v>
      </c>
      <c r="X93" s="117">
        <v>4.0605487228003785</v>
      </c>
    </row>
    <row r="94" spans="1:24" s="89" customFormat="1" ht="15.5" x14ac:dyDescent="0.35">
      <c r="A94" s="84" t="s">
        <v>8</v>
      </c>
      <c r="B94" s="1" t="s">
        <v>383</v>
      </c>
      <c r="C94" s="1" t="s">
        <v>367</v>
      </c>
      <c r="D94" s="1" t="s">
        <v>372</v>
      </c>
      <c r="E94" s="9" t="s">
        <v>1242</v>
      </c>
      <c r="F94" s="97" t="s">
        <v>5</v>
      </c>
      <c r="G94" s="93">
        <v>558919972</v>
      </c>
      <c r="H94" s="93" t="s">
        <v>1243</v>
      </c>
      <c r="I94" s="93" t="s">
        <v>1244</v>
      </c>
      <c r="J94" s="93" t="s">
        <v>1245</v>
      </c>
      <c r="K94" s="93" t="s">
        <v>1246</v>
      </c>
      <c r="L94" s="94">
        <v>317</v>
      </c>
      <c r="M94" s="94">
        <v>0</v>
      </c>
      <c r="N94" s="94">
        <v>5</v>
      </c>
      <c r="O94" s="93"/>
      <c r="P94" s="94">
        <v>364</v>
      </c>
      <c r="Q94" s="94">
        <v>18</v>
      </c>
      <c r="R94" s="94">
        <v>382</v>
      </c>
      <c r="S94" s="95">
        <v>72.8</v>
      </c>
      <c r="T94" s="95">
        <v>3.6</v>
      </c>
      <c r="U94" s="95">
        <v>76.399999999999991</v>
      </c>
      <c r="V94" s="95">
        <v>1.2050473186119874</v>
      </c>
      <c r="W94" s="95">
        <v>0.24100946372239745</v>
      </c>
      <c r="X94" s="117">
        <v>5.7077625570776253E-3</v>
      </c>
    </row>
    <row r="95" spans="1:24" s="89" customFormat="1" ht="15.5" x14ac:dyDescent="0.35">
      <c r="A95" s="85" t="s">
        <v>8</v>
      </c>
      <c r="B95" s="2" t="s">
        <v>153</v>
      </c>
      <c r="C95" s="2" t="s">
        <v>370</v>
      </c>
      <c r="D95" s="1" t="s">
        <v>368</v>
      </c>
      <c r="E95" s="21" t="s">
        <v>154</v>
      </c>
      <c r="F95" s="8" t="s">
        <v>10</v>
      </c>
      <c r="G95" s="93">
        <v>906509791</v>
      </c>
      <c r="H95" s="93" t="s">
        <v>635</v>
      </c>
      <c r="I95" s="93" t="s">
        <v>636</v>
      </c>
      <c r="J95" s="93" t="s">
        <v>637</v>
      </c>
      <c r="K95" s="93" t="s">
        <v>638</v>
      </c>
      <c r="L95" s="94">
        <v>5273</v>
      </c>
      <c r="M95" s="94">
        <v>9</v>
      </c>
      <c r="N95" s="94">
        <v>1463</v>
      </c>
      <c r="O95" s="93"/>
      <c r="P95" s="94">
        <v>133628</v>
      </c>
      <c r="Q95" s="94">
        <v>1786</v>
      </c>
      <c r="R95" s="94">
        <v>135414</v>
      </c>
      <c r="S95" s="95">
        <v>91.338345864661648</v>
      </c>
      <c r="T95" s="95">
        <v>1.2207792207792207</v>
      </c>
      <c r="U95" s="95">
        <v>92.559125085440868</v>
      </c>
      <c r="V95" s="95">
        <v>25.680637208420254</v>
      </c>
      <c r="W95" s="95">
        <v>1.7553408891606462E-2</v>
      </c>
      <c r="X95" s="117">
        <v>1.9224704336399474</v>
      </c>
    </row>
    <row r="96" spans="1:24" s="89" customFormat="1" ht="15.5" x14ac:dyDescent="0.35">
      <c r="A96" s="84" t="s">
        <v>8</v>
      </c>
      <c r="B96" s="1" t="s">
        <v>243</v>
      </c>
      <c r="C96" s="1" t="s">
        <v>369</v>
      </c>
      <c r="D96" s="1" t="s">
        <v>368</v>
      </c>
      <c r="E96" s="6" t="str">
        <f>HYPERLINK("https://instagram.com/najib_razak/","https://instagram.com/najib_razak/")</f>
        <v>https://instagram.com/najib_razak/</v>
      </c>
      <c r="F96" s="5" t="s">
        <v>10</v>
      </c>
      <c r="G96" s="93">
        <v>288929456</v>
      </c>
      <c r="H96" s="27" t="s">
        <v>922</v>
      </c>
      <c r="I96" s="93" t="s">
        <v>923</v>
      </c>
      <c r="J96" s="93" t="s">
        <v>924</v>
      </c>
      <c r="K96" s="93" t="s">
        <v>925</v>
      </c>
      <c r="L96" s="94">
        <v>193810</v>
      </c>
      <c r="M96" s="94">
        <v>11</v>
      </c>
      <c r="N96" s="94">
        <v>461</v>
      </c>
      <c r="O96" s="93" t="s">
        <v>416</v>
      </c>
      <c r="P96" s="94">
        <v>711273</v>
      </c>
      <c r="Q96" s="94">
        <v>44467</v>
      </c>
      <c r="R96" s="94">
        <v>755740</v>
      </c>
      <c r="S96" s="95">
        <v>1542.891540130152</v>
      </c>
      <c r="T96" s="95">
        <v>96.457700650759222</v>
      </c>
      <c r="U96" s="95">
        <v>1639.3492407809113</v>
      </c>
      <c r="V96" s="95">
        <v>3.8993859965946029</v>
      </c>
      <c r="W96" s="95">
        <v>8.4585379535674701E-3</v>
      </c>
      <c r="X96" s="117">
        <v>0.42764378478664195</v>
      </c>
    </row>
    <row r="97" spans="1:24" s="89" customFormat="1" ht="15.5" x14ac:dyDescent="0.35">
      <c r="A97" s="85" t="s">
        <v>8</v>
      </c>
      <c r="B97" s="2" t="s">
        <v>243</v>
      </c>
      <c r="C97" s="2" t="s">
        <v>69</v>
      </c>
      <c r="D97" s="2" t="s">
        <v>372</v>
      </c>
      <c r="E97" s="9" t="s">
        <v>244</v>
      </c>
      <c r="F97" s="22" t="s">
        <v>5</v>
      </c>
      <c r="G97" s="93">
        <v>446909478</v>
      </c>
      <c r="H97" s="93" t="s">
        <v>846</v>
      </c>
      <c r="I97" s="93" t="s">
        <v>847</v>
      </c>
      <c r="J97" s="93" t="s">
        <v>848</v>
      </c>
      <c r="K97" s="93" t="s">
        <v>849</v>
      </c>
      <c r="L97" s="94">
        <v>11</v>
      </c>
      <c r="M97" s="94">
        <v>2</v>
      </c>
      <c r="N97" s="94">
        <v>12</v>
      </c>
      <c r="O97" s="93"/>
      <c r="P97" s="94">
        <v>2</v>
      </c>
      <c r="Q97" s="94">
        <v>3</v>
      </c>
      <c r="R97" s="94">
        <v>5</v>
      </c>
      <c r="S97" s="95">
        <v>0.16666666666666666</v>
      </c>
      <c r="T97" s="95">
        <v>0.25</v>
      </c>
      <c r="U97" s="95">
        <v>0.41666666666666663</v>
      </c>
      <c r="V97" s="95">
        <v>0.45454545454545453</v>
      </c>
      <c r="W97" s="95">
        <v>3.7878787878787873E-2</v>
      </c>
      <c r="X97" s="117">
        <v>1.2711864406779662E-2</v>
      </c>
    </row>
    <row r="98" spans="1:24" s="89" customFormat="1" ht="15.5" x14ac:dyDescent="0.35">
      <c r="A98" s="84" t="s">
        <v>8</v>
      </c>
      <c r="B98" s="1" t="s">
        <v>243</v>
      </c>
      <c r="C98" s="1" t="s">
        <v>25</v>
      </c>
      <c r="D98" s="2" t="s">
        <v>372</v>
      </c>
      <c r="E98" s="6" t="s">
        <v>360</v>
      </c>
      <c r="F98" s="13" t="s">
        <v>10</v>
      </c>
      <c r="G98" s="93">
        <v>1420016778</v>
      </c>
      <c r="H98" s="93" t="s">
        <v>1215</v>
      </c>
      <c r="I98" s="93" t="s">
        <v>1216</v>
      </c>
      <c r="J98" s="93" t="s">
        <v>1217</v>
      </c>
      <c r="K98" s="93" t="s">
        <v>1218</v>
      </c>
      <c r="L98" s="94">
        <v>276</v>
      </c>
      <c r="M98" s="94">
        <v>182</v>
      </c>
      <c r="N98" s="94">
        <v>670</v>
      </c>
      <c r="O98" s="93"/>
      <c r="P98" s="94">
        <v>846</v>
      </c>
      <c r="Q98" s="94">
        <v>20</v>
      </c>
      <c r="R98" s="94">
        <v>866</v>
      </c>
      <c r="S98" s="95">
        <v>1.2626865671641792</v>
      </c>
      <c r="T98" s="95">
        <v>2.9850746268656716E-2</v>
      </c>
      <c r="U98" s="95">
        <v>1.292537313432836</v>
      </c>
      <c r="V98" s="95">
        <v>3.13768115942029</v>
      </c>
      <c r="W98" s="95">
        <v>4.6831062080899856E-3</v>
      </c>
      <c r="X98" s="117">
        <v>1.1713286713286712</v>
      </c>
    </row>
    <row r="99" spans="1:24" s="89" customFormat="1" ht="15.5" x14ac:dyDescent="0.35">
      <c r="A99" s="84" t="s">
        <v>8</v>
      </c>
      <c r="B99" s="1" t="s">
        <v>304</v>
      </c>
      <c r="C99" s="1" t="s">
        <v>23</v>
      </c>
      <c r="D99" s="1" t="s">
        <v>372</v>
      </c>
      <c r="E99" s="6" t="str">
        <f>HYPERLINK("https://instagram.com/presidencymv/","https://instagram.com/presidencymv/")</f>
        <v>https://instagram.com/presidencymv/</v>
      </c>
      <c r="F99" s="13" t="s">
        <v>10</v>
      </c>
      <c r="G99" s="93">
        <v>1146611037</v>
      </c>
      <c r="H99" s="93" t="s">
        <v>1040</v>
      </c>
      <c r="I99" s="93" t="s">
        <v>1041</v>
      </c>
      <c r="J99" s="93" t="s">
        <v>1042</v>
      </c>
      <c r="K99" s="93" t="s">
        <v>1043</v>
      </c>
      <c r="L99" s="94">
        <v>152</v>
      </c>
      <c r="M99" s="94">
        <v>0</v>
      </c>
      <c r="N99" s="94">
        <v>43</v>
      </c>
      <c r="O99" s="93"/>
      <c r="P99" s="94">
        <v>1032</v>
      </c>
      <c r="Q99" s="94">
        <v>2</v>
      </c>
      <c r="R99" s="94">
        <v>1034</v>
      </c>
      <c r="S99" s="95">
        <v>24</v>
      </c>
      <c r="T99" s="95">
        <v>4.6511627906976744E-2</v>
      </c>
      <c r="U99" s="95">
        <v>24.046511627906977</v>
      </c>
      <c r="V99" s="95">
        <v>6.8026315789473681</v>
      </c>
      <c r="W99" s="95">
        <v>0.15820073439412485</v>
      </c>
      <c r="X99" s="117">
        <v>6.1604584527220632E-2</v>
      </c>
    </row>
    <row r="100" spans="1:24" s="89" customFormat="1" ht="15.5" x14ac:dyDescent="0.35">
      <c r="A100" s="84" t="s">
        <v>8</v>
      </c>
      <c r="B100" s="1" t="s">
        <v>129</v>
      </c>
      <c r="C100" s="1" t="s">
        <v>367</v>
      </c>
      <c r="D100" s="1" t="s">
        <v>368</v>
      </c>
      <c r="E100" s="9" t="s">
        <v>130</v>
      </c>
      <c r="F100" s="5" t="s">
        <v>5</v>
      </c>
      <c r="G100" s="103">
        <v>186865811</v>
      </c>
      <c r="H100" s="93" t="s">
        <v>580</v>
      </c>
      <c r="I100" s="93"/>
      <c r="J100" s="93"/>
      <c r="K100" s="93"/>
      <c r="L100" s="94">
        <v>74</v>
      </c>
      <c r="M100" s="94">
        <v>0</v>
      </c>
      <c r="N100" s="94">
        <v>1</v>
      </c>
      <c r="O100" s="93"/>
      <c r="P100" s="94">
        <v>14</v>
      </c>
      <c r="Q100" s="94">
        <v>5</v>
      </c>
      <c r="R100" s="94">
        <v>19</v>
      </c>
      <c r="S100" s="95">
        <v>14</v>
      </c>
      <c r="T100" s="95">
        <v>5</v>
      </c>
      <c r="U100" s="95">
        <v>19</v>
      </c>
      <c r="V100" s="95">
        <v>0.25675675675675674</v>
      </c>
      <c r="W100" s="95">
        <v>0.25675675675675674</v>
      </c>
      <c r="X100" s="117">
        <v>7.5987841945288754E-4</v>
      </c>
    </row>
    <row r="101" spans="1:24" s="89" customFormat="1" ht="15.5" x14ac:dyDescent="0.35">
      <c r="A101" s="84" t="s">
        <v>8</v>
      </c>
      <c r="B101" s="1" t="s">
        <v>129</v>
      </c>
      <c r="C101" s="1" t="s">
        <v>367</v>
      </c>
      <c r="D101" s="1" t="s">
        <v>368</v>
      </c>
      <c r="E101" s="6" t="str">
        <f>HYPERLINK("https://instagram.com/elbegdorj_ts/","https://instagram.com/elbegdorj_ts/")</f>
        <v>https://instagram.com/elbegdorj_ts/</v>
      </c>
      <c r="F101" s="5" t="s">
        <v>5</v>
      </c>
      <c r="G101" s="93">
        <v>332455055</v>
      </c>
      <c r="H101" s="93" t="s">
        <v>581</v>
      </c>
      <c r="I101" s="93" t="s">
        <v>582</v>
      </c>
      <c r="J101" s="93" t="s">
        <v>583</v>
      </c>
      <c r="K101" s="93" t="s">
        <v>584</v>
      </c>
      <c r="L101" s="94">
        <v>9960</v>
      </c>
      <c r="M101" s="94">
        <v>4</v>
      </c>
      <c r="N101" s="94">
        <v>115</v>
      </c>
      <c r="O101" s="93"/>
      <c r="P101" s="94">
        <v>25049</v>
      </c>
      <c r="Q101" s="94">
        <v>731</v>
      </c>
      <c r="R101" s="94">
        <v>25780</v>
      </c>
      <c r="S101" s="95">
        <v>217.81739130434784</v>
      </c>
      <c r="T101" s="95">
        <v>6.3565217391304349</v>
      </c>
      <c r="U101" s="95">
        <v>224.17391304347828</v>
      </c>
      <c r="V101" s="95">
        <v>2.5883534136546187</v>
      </c>
      <c r="W101" s="95">
        <v>2.2507420988301031E-2</v>
      </c>
      <c r="X101" s="117">
        <v>0.11025886864813039</v>
      </c>
    </row>
    <row r="102" spans="1:24" s="89" customFormat="1" ht="15.5" x14ac:dyDescent="0.35">
      <c r="A102" s="85" t="s">
        <v>8</v>
      </c>
      <c r="B102" s="1" t="s">
        <v>54</v>
      </c>
      <c r="C102" s="1" t="s">
        <v>369</v>
      </c>
      <c r="D102" s="1" t="s">
        <v>368</v>
      </c>
      <c r="E102" s="6" t="s">
        <v>55</v>
      </c>
      <c r="F102" s="8" t="s">
        <v>56</v>
      </c>
      <c r="G102" s="93">
        <v>1335125380</v>
      </c>
      <c r="H102" s="93" t="s">
        <v>479</v>
      </c>
      <c r="I102" s="93" t="s">
        <v>480</v>
      </c>
      <c r="J102" s="93"/>
      <c r="K102" s="93"/>
      <c r="L102" s="94">
        <v>195</v>
      </c>
      <c r="M102" s="94">
        <v>0</v>
      </c>
      <c r="N102" s="94">
        <v>16</v>
      </c>
      <c r="O102" s="93"/>
      <c r="P102" s="94">
        <v>250</v>
      </c>
      <c r="Q102" s="94">
        <v>34</v>
      </c>
      <c r="R102" s="94">
        <v>284</v>
      </c>
      <c r="S102" s="95">
        <v>15.625</v>
      </c>
      <c r="T102" s="95">
        <v>2.125</v>
      </c>
      <c r="U102" s="95">
        <v>17.75</v>
      </c>
      <c r="V102" s="95">
        <v>1.4564102564102563</v>
      </c>
      <c r="W102" s="95">
        <v>9.1025641025641021E-2</v>
      </c>
      <c r="X102" s="117">
        <v>2.564102564102564E-2</v>
      </c>
    </row>
    <row r="103" spans="1:24" s="89" customFormat="1" ht="15.5" x14ac:dyDescent="0.35">
      <c r="A103" s="85" t="s">
        <v>8</v>
      </c>
      <c r="B103" s="2" t="s">
        <v>264</v>
      </c>
      <c r="C103" s="1" t="s">
        <v>392</v>
      </c>
      <c r="D103" s="2" t="s">
        <v>368</v>
      </c>
      <c r="E103" s="9" t="s">
        <v>1375</v>
      </c>
      <c r="F103" s="3" t="s">
        <v>10</v>
      </c>
      <c r="G103" s="93">
        <v>615258124</v>
      </c>
      <c r="H103" s="93" t="s">
        <v>1376</v>
      </c>
      <c r="I103" s="93" t="s">
        <v>1377</v>
      </c>
      <c r="J103" s="93" t="s">
        <v>1378</v>
      </c>
      <c r="K103" s="93"/>
      <c r="L103" s="94">
        <v>23823</v>
      </c>
      <c r="M103" s="94">
        <v>19</v>
      </c>
      <c r="N103" s="94">
        <v>52</v>
      </c>
      <c r="O103" s="27"/>
      <c r="P103" s="94">
        <v>53027</v>
      </c>
      <c r="Q103" s="94">
        <v>1437</v>
      </c>
      <c r="R103" s="94">
        <v>54464</v>
      </c>
      <c r="S103" s="95">
        <v>1019.75</v>
      </c>
      <c r="T103" s="95">
        <v>27.634615384615383</v>
      </c>
      <c r="U103" s="95">
        <v>1047.3846153846155</v>
      </c>
      <c r="V103" s="95">
        <v>2.2861940141879695</v>
      </c>
      <c r="W103" s="95">
        <v>4.3965269503614804E-2</v>
      </c>
      <c r="X103" s="117">
        <v>0.14092140921409213</v>
      </c>
    </row>
    <row r="104" spans="1:24" s="89" customFormat="1" ht="15.5" x14ac:dyDescent="0.35">
      <c r="A104" s="85" t="s">
        <v>8</v>
      </c>
      <c r="B104" s="2" t="s">
        <v>264</v>
      </c>
      <c r="C104" s="1" t="s">
        <v>25</v>
      </c>
      <c r="D104" s="2" t="s">
        <v>372</v>
      </c>
      <c r="E104" s="9" t="s">
        <v>265</v>
      </c>
      <c r="F104" s="5" t="s">
        <v>10</v>
      </c>
      <c r="G104" s="93">
        <v>1688727398</v>
      </c>
      <c r="H104" s="93" t="s">
        <v>911</v>
      </c>
      <c r="I104" s="93" t="s">
        <v>912</v>
      </c>
      <c r="J104" s="93" t="s">
        <v>913</v>
      </c>
      <c r="K104" s="93" t="s">
        <v>914</v>
      </c>
      <c r="L104" s="94">
        <v>275</v>
      </c>
      <c r="M104" s="94">
        <v>0</v>
      </c>
      <c r="N104" s="94">
        <v>14</v>
      </c>
      <c r="O104" s="93"/>
      <c r="P104" s="94">
        <v>339</v>
      </c>
      <c r="Q104" s="94">
        <v>20</v>
      </c>
      <c r="R104" s="94">
        <v>359</v>
      </c>
      <c r="S104" s="95">
        <v>24.214285714285715</v>
      </c>
      <c r="T104" s="95">
        <v>1.4285714285714286</v>
      </c>
      <c r="U104" s="95">
        <v>25.642857142857142</v>
      </c>
      <c r="V104" s="95">
        <v>1.3054545454545454</v>
      </c>
      <c r="W104" s="95">
        <v>9.3246753246753245E-2</v>
      </c>
      <c r="X104" s="117">
        <v>5.5118110236220472E-2</v>
      </c>
    </row>
    <row r="105" spans="1:24" s="89" customFormat="1" ht="15.5" x14ac:dyDescent="0.35">
      <c r="A105" s="85" t="s">
        <v>8</v>
      </c>
      <c r="B105" s="2" t="s">
        <v>291</v>
      </c>
      <c r="C105" s="2" t="s">
        <v>369</v>
      </c>
      <c r="D105" s="2" t="s">
        <v>368</v>
      </c>
      <c r="E105" s="9" t="s">
        <v>1341</v>
      </c>
      <c r="F105" s="97" t="s">
        <v>5</v>
      </c>
      <c r="G105" s="93">
        <v>1580487915</v>
      </c>
      <c r="H105" s="93" t="s">
        <v>1342</v>
      </c>
      <c r="I105" s="93" t="s">
        <v>1343</v>
      </c>
      <c r="J105" s="93" t="s">
        <v>1344</v>
      </c>
      <c r="K105" s="93"/>
      <c r="L105" s="94">
        <v>548</v>
      </c>
      <c r="M105" s="94">
        <v>3</v>
      </c>
      <c r="N105" s="94">
        <v>10</v>
      </c>
      <c r="O105" s="93"/>
      <c r="P105" s="94">
        <v>239</v>
      </c>
      <c r="Q105" s="94">
        <v>43</v>
      </c>
      <c r="R105" s="94">
        <v>282</v>
      </c>
      <c r="S105" s="95">
        <v>23.9</v>
      </c>
      <c r="T105" s="95">
        <v>4.3</v>
      </c>
      <c r="U105" s="95">
        <v>28.2</v>
      </c>
      <c r="V105" s="95">
        <v>0.51459854014598538</v>
      </c>
      <c r="W105" s="95">
        <v>5.1459854014598537E-2</v>
      </c>
      <c r="X105" s="117">
        <v>2.2935779816513763E-2</v>
      </c>
    </row>
    <row r="106" spans="1:24" s="89" customFormat="1" ht="15.5" x14ac:dyDescent="0.35">
      <c r="A106" s="85" t="s">
        <v>8</v>
      </c>
      <c r="B106" s="2" t="s">
        <v>291</v>
      </c>
      <c r="C106" s="2" t="s">
        <v>369</v>
      </c>
      <c r="D106" s="2" t="s">
        <v>368</v>
      </c>
      <c r="E106" s="9" t="s">
        <v>292</v>
      </c>
      <c r="F106" s="8" t="s">
        <v>10</v>
      </c>
      <c r="G106" s="93">
        <v>1799410703</v>
      </c>
      <c r="H106" s="93" t="s">
        <v>984</v>
      </c>
      <c r="I106" s="93" t="s">
        <v>985</v>
      </c>
      <c r="J106" s="93" t="s">
        <v>986</v>
      </c>
      <c r="K106" s="93"/>
      <c r="L106" s="94">
        <v>228</v>
      </c>
      <c r="M106" s="94">
        <v>0</v>
      </c>
      <c r="N106" s="94">
        <v>18</v>
      </c>
      <c r="O106" s="93"/>
      <c r="P106" s="94">
        <v>208</v>
      </c>
      <c r="Q106" s="94">
        <v>11</v>
      </c>
      <c r="R106" s="94">
        <v>219</v>
      </c>
      <c r="S106" s="95">
        <v>11.555555555555555</v>
      </c>
      <c r="T106" s="95">
        <v>0.61111111111111116</v>
      </c>
      <c r="U106" s="95">
        <v>12.166666666666666</v>
      </c>
      <c r="V106" s="95">
        <v>0.96052631578947367</v>
      </c>
      <c r="W106" s="95">
        <v>5.3362573099415202E-2</v>
      </c>
      <c r="X106" s="117">
        <v>5.844155844155844E-2</v>
      </c>
    </row>
    <row r="107" spans="1:24" s="89" customFormat="1" ht="15.5" x14ac:dyDescent="0.35">
      <c r="A107" s="84" t="s">
        <v>8</v>
      </c>
      <c r="B107" s="1" t="s">
        <v>117</v>
      </c>
      <c r="C107" s="1" t="s">
        <v>369</v>
      </c>
      <c r="D107" s="1" t="s">
        <v>368</v>
      </c>
      <c r="E107" s="6" t="s">
        <v>118</v>
      </c>
      <c r="F107" s="13" t="s">
        <v>10</v>
      </c>
      <c r="G107" s="93">
        <v>2076286656</v>
      </c>
      <c r="H107" s="93" t="s">
        <v>562</v>
      </c>
      <c r="I107" s="93"/>
      <c r="J107" s="93" t="s">
        <v>563</v>
      </c>
      <c r="K107" s="93"/>
      <c r="L107" s="94">
        <v>310</v>
      </c>
      <c r="M107" s="94">
        <v>0</v>
      </c>
      <c r="N107" s="94">
        <v>222</v>
      </c>
      <c r="O107" s="93"/>
      <c r="P107" s="94">
        <v>1407</v>
      </c>
      <c r="Q107" s="94">
        <v>14</v>
      </c>
      <c r="R107" s="94">
        <v>1421</v>
      </c>
      <c r="S107" s="95">
        <v>6.3094170403587446</v>
      </c>
      <c r="T107" s="95">
        <v>6.2780269058295965E-2</v>
      </c>
      <c r="U107" s="95">
        <v>6.3721973094170403</v>
      </c>
      <c r="V107" s="95">
        <v>4.5838709677419356</v>
      </c>
      <c r="W107" s="95">
        <v>2.0555475191667873E-2</v>
      </c>
      <c r="X107" s="117">
        <v>1.1614583333333333</v>
      </c>
    </row>
    <row r="108" spans="1:24" s="89" customFormat="1" ht="15.5" x14ac:dyDescent="0.35">
      <c r="A108" s="84" t="s">
        <v>8</v>
      </c>
      <c r="B108" s="2" t="s">
        <v>117</v>
      </c>
      <c r="C108" s="1" t="s">
        <v>69</v>
      </c>
      <c r="D108" s="1" t="s">
        <v>372</v>
      </c>
      <c r="E108" s="6" t="s">
        <v>287</v>
      </c>
      <c r="F108" s="13" t="s">
        <v>10</v>
      </c>
      <c r="G108" s="93">
        <v>1681739322</v>
      </c>
      <c r="H108" s="93" t="s">
        <v>976</v>
      </c>
      <c r="I108" s="93" t="s">
        <v>977</v>
      </c>
      <c r="J108" s="93" t="s">
        <v>978</v>
      </c>
      <c r="K108" s="93" t="s">
        <v>979</v>
      </c>
      <c r="L108" s="94">
        <v>71</v>
      </c>
      <c r="M108" s="94">
        <v>0</v>
      </c>
      <c r="N108" s="94">
        <v>18</v>
      </c>
      <c r="O108" s="27"/>
      <c r="P108" s="94">
        <v>170</v>
      </c>
      <c r="Q108" s="94">
        <v>0</v>
      </c>
      <c r="R108" s="94">
        <v>170</v>
      </c>
      <c r="S108" s="95">
        <v>9.4444444444444446</v>
      </c>
      <c r="T108" s="95">
        <v>0</v>
      </c>
      <c r="U108" s="95">
        <v>9.4444444444444446</v>
      </c>
      <c r="V108" s="95">
        <v>2.3943661971830985</v>
      </c>
      <c r="W108" s="95">
        <v>0.13302034428794993</v>
      </c>
      <c r="X108" s="117">
        <v>5.0847457627118647E-2</v>
      </c>
    </row>
    <row r="109" spans="1:24" s="89" customFormat="1" ht="15.5" x14ac:dyDescent="0.35">
      <c r="A109" s="84" t="s">
        <v>8</v>
      </c>
      <c r="B109" s="1" t="s">
        <v>175</v>
      </c>
      <c r="C109" s="1" t="s">
        <v>367</v>
      </c>
      <c r="D109" s="1" t="s">
        <v>368</v>
      </c>
      <c r="E109" s="6" t="s">
        <v>274</v>
      </c>
      <c r="F109" s="13" t="s">
        <v>5</v>
      </c>
      <c r="G109" s="93">
        <v>1508221848</v>
      </c>
      <c r="H109" s="93" t="s">
        <v>942</v>
      </c>
      <c r="I109" s="93" t="s">
        <v>943</v>
      </c>
      <c r="J109" s="93" t="s">
        <v>944</v>
      </c>
      <c r="K109" s="93"/>
      <c r="L109" s="94">
        <v>892</v>
      </c>
      <c r="M109" s="94">
        <v>18</v>
      </c>
      <c r="N109" s="94">
        <v>20</v>
      </c>
      <c r="O109" s="93"/>
      <c r="P109" s="94">
        <v>454</v>
      </c>
      <c r="Q109" s="94">
        <v>90</v>
      </c>
      <c r="R109" s="94">
        <v>544</v>
      </c>
      <c r="S109" s="95">
        <v>22.7</v>
      </c>
      <c r="T109" s="95">
        <v>4.5</v>
      </c>
      <c r="U109" s="95">
        <v>27.2</v>
      </c>
      <c r="V109" s="95">
        <v>0.60986547085201792</v>
      </c>
      <c r="W109" s="95">
        <v>3.0493273542600896E-2</v>
      </c>
      <c r="X109" s="117">
        <v>4.0322580645161289E-2</v>
      </c>
    </row>
    <row r="110" spans="1:24" s="89" customFormat="1" ht="15.5" x14ac:dyDescent="0.35">
      <c r="A110" s="84" t="s">
        <v>8</v>
      </c>
      <c r="B110" s="1" t="s">
        <v>175</v>
      </c>
      <c r="C110" s="1" t="s">
        <v>69</v>
      </c>
      <c r="D110" s="1" t="s">
        <v>372</v>
      </c>
      <c r="E110" s="7" t="s">
        <v>176</v>
      </c>
      <c r="F110" s="13" t="s">
        <v>5</v>
      </c>
      <c r="G110" s="93">
        <v>223839689</v>
      </c>
      <c r="H110" s="93" t="s">
        <v>669</v>
      </c>
      <c r="I110" s="93"/>
      <c r="J110" s="93"/>
      <c r="K110" s="93" t="s">
        <v>670</v>
      </c>
      <c r="L110" s="94">
        <v>207</v>
      </c>
      <c r="M110" s="94">
        <v>0</v>
      </c>
      <c r="N110" s="94">
        <v>1</v>
      </c>
      <c r="O110" s="93"/>
      <c r="P110" s="94">
        <v>18</v>
      </c>
      <c r="Q110" s="94">
        <v>0</v>
      </c>
      <c r="R110" s="94">
        <v>18</v>
      </c>
      <c r="S110" s="95">
        <v>18</v>
      </c>
      <c r="T110" s="95">
        <v>0</v>
      </c>
      <c r="U110" s="95">
        <v>18</v>
      </c>
      <c r="V110" s="95">
        <v>8.6956521739130432E-2</v>
      </c>
      <c r="W110" s="95">
        <v>8.6956521739130432E-2</v>
      </c>
      <c r="X110" s="117">
        <v>8.110300081103001E-4</v>
      </c>
    </row>
    <row r="111" spans="1:24" s="89" customFormat="1" ht="15.5" x14ac:dyDescent="0.35">
      <c r="A111" s="106" t="s">
        <v>8</v>
      </c>
      <c r="B111" s="107" t="s">
        <v>187</v>
      </c>
      <c r="C111" s="107" t="s">
        <v>386</v>
      </c>
      <c r="D111" s="107" t="s">
        <v>368</v>
      </c>
      <c r="E111" s="86" t="s">
        <v>339</v>
      </c>
      <c r="F111" s="5" t="s">
        <v>59</v>
      </c>
      <c r="G111" s="93">
        <v>2287530439</v>
      </c>
      <c r="H111" s="93" t="s">
        <v>1394</v>
      </c>
      <c r="I111" s="93"/>
      <c r="J111" s="93"/>
      <c r="K111" s="93"/>
      <c r="L111" s="93"/>
      <c r="M111" s="93"/>
      <c r="N111" s="93"/>
      <c r="O111" s="93"/>
      <c r="P111" s="94"/>
      <c r="Q111" s="94"/>
      <c r="R111" s="94"/>
      <c r="S111" s="95"/>
      <c r="T111" s="95"/>
      <c r="U111" s="95"/>
      <c r="V111" s="95"/>
      <c r="W111" s="95"/>
      <c r="X111" s="117"/>
    </row>
    <row r="112" spans="1:24" s="89" customFormat="1" ht="15.5" x14ac:dyDescent="0.35">
      <c r="A112" s="96" t="s">
        <v>8</v>
      </c>
      <c r="B112" s="92" t="s">
        <v>187</v>
      </c>
      <c r="C112" s="92" t="s">
        <v>69</v>
      </c>
      <c r="D112" s="92" t="s">
        <v>372</v>
      </c>
      <c r="E112" s="17" t="s">
        <v>188</v>
      </c>
      <c r="F112" s="5" t="s">
        <v>10</v>
      </c>
      <c r="G112" s="93">
        <v>1516678331</v>
      </c>
      <c r="H112" s="93" t="s">
        <v>697</v>
      </c>
      <c r="I112" s="93" t="s">
        <v>698</v>
      </c>
      <c r="J112" s="93" t="s">
        <v>699</v>
      </c>
      <c r="K112" s="93" t="s">
        <v>700</v>
      </c>
      <c r="L112" s="94">
        <v>2098</v>
      </c>
      <c r="M112" s="94">
        <v>34</v>
      </c>
      <c r="N112" s="94">
        <v>522</v>
      </c>
      <c r="O112" s="93"/>
      <c r="P112" s="94">
        <v>14782</v>
      </c>
      <c r="Q112" s="94">
        <v>694</v>
      </c>
      <c r="R112" s="94">
        <v>15476</v>
      </c>
      <c r="S112" s="95">
        <v>28.31800766283525</v>
      </c>
      <c r="T112" s="95">
        <v>1.3295019157088122</v>
      </c>
      <c r="U112" s="95">
        <v>29.64750957854406</v>
      </c>
      <c r="V112" s="95">
        <v>7.376549094375596</v>
      </c>
      <c r="W112" s="95">
        <v>1.4131320104167807E-2</v>
      </c>
      <c r="X112" s="117">
        <v>1.069672131147541</v>
      </c>
    </row>
    <row r="113" spans="1:24" s="89" customFormat="1" ht="15.5" x14ac:dyDescent="0.35">
      <c r="A113" s="84" t="s">
        <v>8</v>
      </c>
      <c r="B113" s="1" t="s">
        <v>11</v>
      </c>
      <c r="C113" s="1" t="s">
        <v>376</v>
      </c>
      <c r="D113" s="1" t="s">
        <v>368</v>
      </c>
      <c r="E113" s="6" t="s">
        <v>223</v>
      </c>
      <c r="F113" s="20" t="s">
        <v>10</v>
      </c>
      <c r="G113" s="93">
        <v>1667780475</v>
      </c>
      <c r="H113" s="27" t="s">
        <v>793</v>
      </c>
      <c r="I113" s="93" t="s">
        <v>794</v>
      </c>
      <c r="J113" s="93" t="s">
        <v>795</v>
      </c>
      <c r="K113" s="93" t="s">
        <v>796</v>
      </c>
      <c r="L113" s="94">
        <v>383720</v>
      </c>
      <c r="M113" s="94">
        <v>0</v>
      </c>
      <c r="N113" s="94">
        <v>1404</v>
      </c>
      <c r="O113" s="93"/>
      <c r="P113" s="94">
        <v>7228486</v>
      </c>
      <c r="Q113" s="94">
        <v>253996</v>
      </c>
      <c r="R113" s="94">
        <v>7482482</v>
      </c>
      <c r="S113" s="95">
        <v>5148.4943019943021</v>
      </c>
      <c r="T113" s="95">
        <v>180.9088319088319</v>
      </c>
      <c r="U113" s="95">
        <v>5329.4031339031344</v>
      </c>
      <c r="V113" s="95">
        <v>19.499848848118418</v>
      </c>
      <c r="W113" s="95">
        <v>1.3888781230853577E-2</v>
      </c>
      <c r="X113" s="117">
        <v>3.7540106951871657</v>
      </c>
    </row>
    <row r="114" spans="1:24" s="89" customFormat="1" ht="15.5" x14ac:dyDescent="0.35">
      <c r="A114" s="85" t="s">
        <v>8</v>
      </c>
      <c r="B114" s="2" t="s">
        <v>11</v>
      </c>
      <c r="C114" s="1" t="s">
        <v>69</v>
      </c>
      <c r="D114" s="1" t="s">
        <v>372</v>
      </c>
      <c r="E114" s="9" t="s">
        <v>324</v>
      </c>
      <c r="F114" s="25" t="s">
        <v>5</v>
      </c>
      <c r="G114" s="93">
        <v>1630928918</v>
      </c>
      <c r="H114" s="93" t="s">
        <v>1087</v>
      </c>
      <c r="I114" s="93" t="s">
        <v>1088</v>
      </c>
      <c r="J114" s="93"/>
      <c r="K114" s="93" t="s">
        <v>1089</v>
      </c>
      <c r="L114" s="94">
        <v>4</v>
      </c>
      <c r="M114" s="94">
        <v>0</v>
      </c>
      <c r="N114" s="94">
        <v>1</v>
      </c>
      <c r="O114" s="93"/>
      <c r="P114" s="94">
        <v>2</v>
      </c>
      <c r="Q114" s="94">
        <v>0</v>
      </c>
      <c r="R114" s="94">
        <v>2</v>
      </c>
      <c r="S114" s="95">
        <v>2</v>
      </c>
      <c r="T114" s="95">
        <v>0</v>
      </c>
      <c r="U114" s="95">
        <v>2</v>
      </c>
      <c r="V114" s="95">
        <v>0.5</v>
      </c>
      <c r="W114" s="95">
        <v>0.5</v>
      </c>
      <c r="X114" s="117">
        <v>3.0487804878048782E-3</v>
      </c>
    </row>
    <row r="115" spans="1:24" s="89" customFormat="1" ht="15.5" x14ac:dyDescent="0.35">
      <c r="A115" s="84" t="s">
        <v>8</v>
      </c>
      <c r="B115" s="1" t="s">
        <v>11</v>
      </c>
      <c r="C115" s="1" t="s">
        <v>370</v>
      </c>
      <c r="D115" s="1" t="s">
        <v>372</v>
      </c>
      <c r="E115" s="7" t="s">
        <v>12</v>
      </c>
      <c r="F115" s="8" t="s">
        <v>13</v>
      </c>
      <c r="G115" s="93">
        <v>1192652938</v>
      </c>
      <c r="H115" s="93" t="s">
        <v>1231</v>
      </c>
      <c r="I115" s="93" t="s">
        <v>1232</v>
      </c>
      <c r="J115" s="93"/>
      <c r="K115" s="93"/>
      <c r="L115" s="94">
        <v>3697</v>
      </c>
      <c r="M115" s="94">
        <v>0</v>
      </c>
      <c r="N115" s="94">
        <v>0</v>
      </c>
      <c r="O115" s="93"/>
      <c r="P115" s="94"/>
      <c r="Q115" s="94"/>
      <c r="R115" s="94"/>
      <c r="S115" s="95"/>
      <c r="T115" s="95"/>
      <c r="U115" s="95"/>
      <c r="V115" s="95"/>
      <c r="W115" s="95"/>
      <c r="X115" s="117"/>
    </row>
    <row r="116" spans="1:24" s="89" customFormat="1" ht="15.5" x14ac:dyDescent="0.35">
      <c r="A116" s="84" t="s">
        <v>8</v>
      </c>
      <c r="B116" s="1" t="s">
        <v>11</v>
      </c>
      <c r="C116" s="1" t="s">
        <v>25</v>
      </c>
      <c r="D116" s="1" t="s">
        <v>372</v>
      </c>
      <c r="E116" s="9" t="s">
        <v>263</v>
      </c>
      <c r="F116" s="5" t="s">
        <v>59</v>
      </c>
      <c r="G116" s="93">
        <v>634208909</v>
      </c>
      <c r="H116" s="93" t="s">
        <v>1340</v>
      </c>
      <c r="I116" s="93"/>
      <c r="J116" s="93"/>
      <c r="K116" s="93"/>
      <c r="L116" s="93"/>
      <c r="M116" s="93"/>
      <c r="N116" s="93"/>
      <c r="O116" s="93"/>
      <c r="P116" s="94"/>
      <c r="Q116" s="94"/>
      <c r="R116" s="94"/>
      <c r="S116" s="95"/>
      <c r="T116" s="95"/>
      <c r="U116" s="95"/>
      <c r="V116" s="95"/>
      <c r="W116" s="95"/>
      <c r="X116" s="117"/>
    </row>
    <row r="117" spans="1:24" s="89" customFormat="1" ht="15.5" x14ac:dyDescent="0.35">
      <c r="A117" s="84" t="s">
        <v>8</v>
      </c>
      <c r="B117" s="1" t="s">
        <v>167</v>
      </c>
      <c r="C117" s="1" t="s">
        <v>369</v>
      </c>
      <c r="D117" s="1" t="s">
        <v>368</v>
      </c>
      <c r="E117" s="6" t="str">
        <f>HYPERLINK("https://instagram.com/leehsienloong/","https://instagram.com/leehsienloong/")</f>
        <v>https://instagram.com/leehsienloong/</v>
      </c>
      <c r="F117" s="5" t="s">
        <v>10</v>
      </c>
      <c r="G117" s="93">
        <v>237806574</v>
      </c>
      <c r="H117" s="27" t="s">
        <v>823</v>
      </c>
      <c r="I117" s="93" t="s">
        <v>824</v>
      </c>
      <c r="J117" s="93" t="s">
        <v>825</v>
      </c>
      <c r="K117" s="93" t="s">
        <v>826</v>
      </c>
      <c r="L117" s="94">
        <v>196647</v>
      </c>
      <c r="M117" s="94">
        <v>0</v>
      </c>
      <c r="N117" s="94">
        <v>992</v>
      </c>
      <c r="O117" s="93" t="s">
        <v>416</v>
      </c>
      <c r="P117" s="94">
        <v>3857505</v>
      </c>
      <c r="Q117" s="94">
        <v>40584</v>
      </c>
      <c r="R117" s="94">
        <v>3898089</v>
      </c>
      <c r="S117" s="95">
        <v>3888.6139112903224</v>
      </c>
      <c r="T117" s="95">
        <v>40.911290322580648</v>
      </c>
      <c r="U117" s="95">
        <v>3929.5252016129029</v>
      </c>
      <c r="V117" s="95">
        <v>19.822773802804008</v>
      </c>
      <c r="W117" s="95">
        <v>1.998263488185888E-2</v>
      </c>
      <c r="X117" s="117">
        <v>1.0101832993890021</v>
      </c>
    </row>
    <row r="118" spans="1:24" s="89" customFormat="1" ht="15.5" x14ac:dyDescent="0.35">
      <c r="A118" s="84" t="s">
        <v>8</v>
      </c>
      <c r="B118" s="1" t="s">
        <v>167</v>
      </c>
      <c r="C118" s="1" t="s">
        <v>69</v>
      </c>
      <c r="D118" s="1" t="s">
        <v>372</v>
      </c>
      <c r="E118" s="9" t="s">
        <v>168</v>
      </c>
      <c r="F118" s="5" t="s">
        <v>109</v>
      </c>
      <c r="G118" s="93">
        <v>2280100581</v>
      </c>
      <c r="H118" s="93" t="s">
        <v>657</v>
      </c>
      <c r="I118" s="93"/>
      <c r="J118" s="93"/>
      <c r="K118" s="93"/>
      <c r="L118" s="93"/>
      <c r="M118" s="93"/>
      <c r="N118" s="93"/>
      <c r="O118" s="93"/>
      <c r="P118" s="94"/>
      <c r="Q118" s="94"/>
      <c r="R118" s="94"/>
      <c r="S118" s="95"/>
      <c r="T118" s="95"/>
      <c r="U118" s="95"/>
      <c r="V118" s="95"/>
      <c r="W118" s="95"/>
      <c r="X118" s="117"/>
    </row>
    <row r="119" spans="1:24" s="89" customFormat="1" ht="15.5" x14ac:dyDescent="0.35">
      <c r="A119" s="84" t="s">
        <v>8</v>
      </c>
      <c r="B119" s="1" t="s">
        <v>167</v>
      </c>
      <c r="C119" s="1" t="s">
        <v>370</v>
      </c>
      <c r="D119" s="1" t="s">
        <v>372</v>
      </c>
      <c r="E119" s="6" t="s">
        <v>358</v>
      </c>
      <c r="F119" s="3" t="s">
        <v>10</v>
      </c>
      <c r="G119" s="93">
        <v>1376606808</v>
      </c>
      <c r="H119" s="93" t="s">
        <v>1207</v>
      </c>
      <c r="I119" s="93" t="s">
        <v>1208</v>
      </c>
      <c r="J119" s="93" t="s">
        <v>1209</v>
      </c>
      <c r="K119" s="93" t="s">
        <v>1210</v>
      </c>
      <c r="L119" s="94">
        <v>2853</v>
      </c>
      <c r="M119" s="94">
        <v>3</v>
      </c>
      <c r="N119" s="94">
        <v>29</v>
      </c>
      <c r="O119" s="93"/>
      <c r="P119" s="94">
        <v>1574</v>
      </c>
      <c r="Q119" s="94">
        <v>26</v>
      </c>
      <c r="R119" s="94">
        <v>1600</v>
      </c>
      <c r="S119" s="95">
        <v>54.275862068965516</v>
      </c>
      <c r="T119" s="95">
        <v>0.89655172413793105</v>
      </c>
      <c r="U119" s="95">
        <v>55.172413793103445</v>
      </c>
      <c r="V119" s="95">
        <v>0.56081317910970907</v>
      </c>
      <c r="W119" s="95">
        <v>1.9338385486541692E-2</v>
      </c>
      <c r="X119" s="117">
        <v>4.7933884297520664E-2</v>
      </c>
    </row>
    <row r="120" spans="1:24" s="89" customFormat="1" ht="15.5" x14ac:dyDescent="0.35">
      <c r="A120" s="84" t="s">
        <v>8</v>
      </c>
      <c r="B120" s="1" t="s">
        <v>88</v>
      </c>
      <c r="C120" s="1" t="s">
        <v>23</v>
      </c>
      <c r="D120" s="1" t="s">
        <v>372</v>
      </c>
      <c r="E120" s="6" t="s">
        <v>89</v>
      </c>
      <c r="F120" s="8" t="s">
        <v>59</v>
      </c>
      <c r="G120" s="93">
        <v>2227450068</v>
      </c>
      <c r="H120" s="93" t="s">
        <v>530</v>
      </c>
      <c r="I120" s="93"/>
      <c r="J120" s="93"/>
      <c r="K120" s="93"/>
      <c r="L120" s="93"/>
      <c r="M120" s="93"/>
      <c r="N120" s="93"/>
      <c r="O120" s="93"/>
      <c r="P120" s="94"/>
      <c r="Q120" s="94"/>
      <c r="R120" s="94"/>
      <c r="S120" s="95"/>
      <c r="T120" s="95"/>
      <c r="U120" s="95"/>
      <c r="V120" s="95"/>
      <c r="W120" s="95"/>
      <c r="X120" s="117"/>
    </row>
    <row r="121" spans="1:24" s="89" customFormat="1" ht="15.5" x14ac:dyDescent="0.35">
      <c r="A121" s="84" t="s">
        <v>8</v>
      </c>
      <c r="B121" s="1" t="s">
        <v>88</v>
      </c>
      <c r="C121" s="1" t="s">
        <v>69</v>
      </c>
      <c r="D121" s="1" t="s">
        <v>372</v>
      </c>
      <c r="E121" s="9" t="s">
        <v>312</v>
      </c>
      <c r="F121" s="22" t="s">
        <v>13</v>
      </c>
      <c r="G121" s="93">
        <v>2767142685</v>
      </c>
      <c r="H121" s="93" t="s">
        <v>1373</v>
      </c>
      <c r="I121" s="93" t="s">
        <v>1374</v>
      </c>
      <c r="J121" s="93"/>
      <c r="K121" s="93"/>
      <c r="L121" s="94">
        <v>1</v>
      </c>
      <c r="M121" s="94">
        <v>0</v>
      </c>
      <c r="N121" s="94">
        <v>0</v>
      </c>
      <c r="O121" s="93"/>
      <c r="P121" s="94"/>
      <c r="Q121" s="94"/>
      <c r="R121" s="94"/>
      <c r="S121" s="95"/>
      <c r="T121" s="95"/>
      <c r="U121" s="95"/>
      <c r="V121" s="95"/>
      <c r="W121" s="95"/>
      <c r="X121" s="117"/>
    </row>
    <row r="122" spans="1:24" s="89" customFormat="1" ht="15.5" x14ac:dyDescent="0.35">
      <c r="A122" s="84" t="s">
        <v>8</v>
      </c>
      <c r="B122" s="1" t="s">
        <v>241</v>
      </c>
      <c r="C122" s="1" t="s">
        <v>367</v>
      </c>
      <c r="D122" s="1" t="s">
        <v>368</v>
      </c>
      <c r="E122" s="7" t="s">
        <v>242</v>
      </c>
      <c r="F122" s="13" t="s">
        <v>10</v>
      </c>
      <c r="G122" s="93">
        <v>1989124867</v>
      </c>
      <c r="H122" s="93" t="s">
        <v>842</v>
      </c>
      <c r="I122" s="93" t="s">
        <v>843</v>
      </c>
      <c r="J122" s="93" t="s">
        <v>844</v>
      </c>
      <c r="K122" s="93" t="s">
        <v>845</v>
      </c>
      <c r="L122" s="94">
        <v>603</v>
      </c>
      <c r="M122" s="94">
        <v>2</v>
      </c>
      <c r="N122" s="94">
        <v>262</v>
      </c>
      <c r="O122" s="93"/>
      <c r="P122" s="94">
        <v>2483</v>
      </c>
      <c r="Q122" s="94">
        <v>19</v>
      </c>
      <c r="R122" s="94">
        <v>2502</v>
      </c>
      <c r="S122" s="95">
        <v>9.4770992366412212</v>
      </c>
      <c r="T122" s="95">
        <v>7.2519083969465645E-2</v>
      </c>
      <c r="U122" s="95">
        <v>9.5496183206106871</v>
      </c>
      <c r="V122" s="95">
        <v>4.1492537313432836</v>
      </c>
      <c r="W122" s="95">
        <v>1.5836846302836962E-2</v>
      </c>
      <c r="X122" s="117">
        <v>1.4886363636363635</v>
      </c>
    </row>
    <row r="123" spans="1:24" s="89" customFormat="1" ht="15.5" x14ac:dyDescent="0.35">
      <c r="A123" s="85" t="s">
        <v>8</v>
      </c>
      <c r="B123" s="2" t="s">
        <v>338</v>
      </c>
      <c r="C123" s="2" t="s">
        <v>23</v>
      </c>
      <c r="D123" s="2" t="s">
        <v>372</v>
      </c>
      <c r="E123" s="6" t="str">
        <f>HYPERLINK("https://instagram.com/syrianpresidency/","https://instagram.com/syrianpresidency/")</f>
        <v>https://instagram.com/syrianpresidency/</v>
      </c>
      <c r="F123" s="5" t="s">
        <v>10</v>
      </c>
      <c r="G123" s="93">
        <v>438052252</v>
      </c>
      <c r="H123" s="27" t="s">
        <v>1135</v>
      </c>
      <c r="I123" s="93" t="s">
        <v>1136</v>
      </c>
      <c r="J123" s="93" t="s">
        <v>1137</v>
      </c>
      <c r="K123" s="93"/>
      <c r="L123" s="94">
        <v>50499</v>
      </c>
      <c r="M123" s="94">
        <v>0</v>
      </c>
      <c r="N123" s="94">
        <v>510</v>
      </c>
      <c r="O123" s="93"/>
      <c r="P123" s="94">
        <v>503721</v>
      </c>
      <c r="Q123" s="94">
        <v>24440</v>
      </c>
      <c r="R123" s="94">
        <v>528161</v>
      </c>
      <c r="S123" s="95">
        <v>987.6882352941177</v>
      </c>
      <c r="T123" s="95">
        <v>47.921568627450981</v>
      </c>
      <c r="U123" s="95">
        <v>1035.6098039215688</v>
      </c>
      <c r="V123" s="95">
        <v>10.458840769124141</v>
      </c>
      <c r="W123" s="95">
        <v>2.0507530919851261E-2</v>
      </c>
      <c r="X123" s="117">
        <v>0.55254604550379194</v>
      </c>
    </row>
    <row r="124" spans="1:24" s="89" customFormat="1" ht="15.5" x14ac:dyDescent="0.35">
      <c r="A124" s="84" t="s">
        <v>8</v>
      </c>
      <c r="B124" s="1" t="s">
        <v>123</v>
      </c>
      <c r="C124" s="1" t="s">
        <v>367</v>
      </c>
      <c r="D124" s="1" t="s">
        <v>368</v>
      </c>
      <c r="E124" s="6" t="s">
        <v>124</v>
      </c>
      <c r="F124" s="13" t="s">
        <v>125</v>
      </c>
      <c r="G124" s="93">
        <v>1644880023</v>
      </c>
      <c r="H124" s="93" t="s">
        <v>567</v>
      </c>
      <c r="I124" s="93" t="s">
        <v>568</v>
      </c>
      <c r="J124" s="93" t="s">
        <v>569</v>
      </c>
      <c r="K124" s="93" t="s">
        <v>570</v>
      </c>
      <c r="L124" s="94">
        <v>435</v>
      </c>
      <c r="M124" s="94">
        <v>1</v>
      </c>
      <c r="N124" s="94">
        <v>16</v>
      </c>
      <c r="O124" s="93"/>
      <c r="P124" s="94">
        <v>992</v>
      </c>
      <c r="Q124" s="94">
        <v>44</v>
      </c>
      <c r="R124" s="94">
        <v>1036</v>
      </c>
      <c r="S124" s="95">
        <v>62</v>
      </c>
      <c r="T124" s="95">
        <v>2.75</v>
      </c>
      <c r="U124" s="95">
        <v>64.75</v>
      </c>
      <c r="V124" s="95">
        <v>2.3816091954022989</v>
      </c>
      <c r="W124" s="95">
        <v>0.14885057471264368</v>
      </c>
      <c r="X124" s="117">
        <v>4.1343669250645997E-2</v>
      </c>
    </row>
    <row r="125" spans="1:24" s="89" customFormat="1" ht="15.5" x14ac:dyDescent="0.35">
      <c r="A125" s="85" t="s">
        <v>8</v>
      </c>
      <c r="B125" s="1" t="s">
        <v>123</v>
      </c>
      <c r="C125" s="2" t="s">
        <v>23</v>
      </c>
      <c r="D125" s="2" t="s">
        <v>372</v>
      </c>
      <c r="E125" s="9" t="s">
        <v>306</v>
      </c>
      <c r="F125" s="5" t="s">
        <v>109</v>
      </c>
      <c r="G125" s="93">
        <v>2238716235</v>
      </c>
      <c r="H125" s="93" t="s">
        <v>1365</v>
      </c>
      <c r="I125" s="93"/>
      <c r="J125" s="93"/>
      <c r="K125" s="93"/>
      <c r="L125" s="93"/>
      <c r="M125" s="93"/>
      <c r="N125" s="93"/>
      <c r="O125" s="93"/>
      <c r="P125" s="94"/>
      <c r="Q125" s="94"/>
      <c r="R125" s="94"/>
      <c r="S125" s="95"/>
      <c r="T125" s="95"/>
      <c r="U125" s="95"/>
      <c r="V125" s="95"/>
      <c r="W125" s="95"/>
      <c r="X125" s="117"/>
    </row>
    <row r="126" spans="1:24" s="89" customFormat="1" ht="15.5" x14ac:dyDescent="0.35">
      <c r="A126" s="85" t="s">
        <v>8</v>
      </c>
      <c r="B126" s="2" t="s">
        <v>255</v>
      </c>
      <c r="C126" s="1" t="s">
        <v>69</v>
      </c>
      <c r="D126" s="1" t="s">
        <v>372</v>
      </c>
      <c r="E126" s="9" t="s">
        <v>344</v>
      </c>
      <c r="F126" s="22" t="s">
        <v>5</v>
      </c>
      <c r="G126" s="93">
        <v>290431318</v>
      </c>
      <c r="H126" s="93" t="s">
        <v>1150</v>
      </c>
      <c r="I126" s="93" t="s">
        <v>1151</v>
      </c>
      <c r="J126" s="93"/>
      <c r="K126" s="93" t="s">
        <v>1152</v>
      </c>
      <c r="L126" s="94">
        <v>66</v>
      </c>
      <c r="M126" s="94">
        <v>14</v>
      </c>
      <c r="N126" s="94">
        <v>8</v>
      </c>
      <c r="O126" s="27"/>
      <c r="P126" s="94">
        <v>17</v>
      </c>
      <c r="Q126" s="94">
        <v>1</v>
      </c>
      <c r="R126" s="94">
        <v>18</v>
      </c>
      <c r="S126" s="95">
        <v>2.125</v>
      </c>
      <c r="T126" s="95">
        <v>0.125</v>
      </c>
      <c r="U126" s="95">
        <v>2.25</v>
      </c>
      <c r="V126" s="95">
        <v>0.27272727272727271</v>
      </c>
      <c r="W126" s="95">
        <v>3.4090909090909088E-2</v>
      </c>
      <c r="X126" s="117">
        <v>7.2072072072072073E-3</v>
      </c>
    </row>
    <row r="127" spans="1:24" s="89" customFormat="1" ht="15.5" x14ac:dyDescent="0.35">
      <c r="A127" s="84" t="s">
        <v>8</v>
      </c>
      <c r="B127" s="1" t="s">
        <v>255</v>
      </c>
      <c r="C127" s="1" t="s">
        <v>25</v>
      </c>
      <c r="D127" s="1" t="s">
        <v>372</v>
      </c>
      <c r="E127" s="6" t="str">
        <f>HYPERLINK("https://instagram.com/mfathai/","https://instagram.com/mfathai/")</f>
        <v>https://instagram.com/mfathai/</v>
      </c>
      <c r="F127" s="13" t="s">
        <v>5</v>
      </c>
      <c r="G127" s="93">
        <v>1201981789</v>
      </c>
      <c r="H127" s="93" t="s">
        <v>888</v>
      </c>
      <c r="I127" s="93" t="s">
        <v>889</v>
      </c>
      <c r="J127" s="93"/>
      <c r="K127" s="93"/>
      <c r="L127" s="94">
        <v>14</v>
      </c>
      <c r="M127" s="94">
        <v>0</v>
      </c>
      <c r="N127" s="94">
        <v>3</v>
      </c>
      <c r="O127" s="93"/>
      <c r="P127" s="94">
        <v>6</v>
      </c>
      <c r="Q127" s="94">
        <v>1</v>
      </c>
      <c r="R127" s="94">
        <v>7</v>
      </c>
      <c r="S127" s="95">
        <v>2</v>
      </c>
      <c r="T127" s="95">
        <v>0.33333333333333331</v>
      </c>
      <c r="U127" s="95">
        <v>2.3333333333333335</v>
      </c>
      <c r="V127" s="95">
        <v>0.5</v>
      </c>
      <c r="W127" s="95">
        <v>0.16666666666666669</v>
      </c>
      <c r="X127" s="117">
        <v>4.3988269794721412E-3</v>
      </c>
    </row>
    <row r="128" spans="1:24" s="89" customFormat="1" ht="15.5" x14ac:dyDescent="0.35">
      <c r="A128" s="84" t="s">
        <v>8</v>
      </c>
      <c r="B128" s="1" t="s">
        <v>9</v>
      </c>
      <c r="C128" s="1" t="s">
        <v>367</v>
      </c>
      <c r="D128" s="1" t="s">
        <v>368</v>
      </c>
      <c r="E128" s="9" t="s">
        <v>1318</v>
      </c>
      <c r="F128" s="13" t="s">
        <v>10</v>
      </c>
      <c r="G128" s="93">
        <v>302446012</v>
      </c>
      <c r="H128" s="93" t="s">
        <v>1319</v>
      </c>
      <c r="I128" s="93" t="s">
        <v>1320</v>
      </c>
      <c r="J128" s="93" t="s">
        <v>1321</v>
      </c>
      <c r="K128" s="93" t="s">
        <v>1322</v>
      </c>
      <c r="L128" s="94">
        <v>337091</v>
      </c>
      <c r="M128" s="94">
        <v>14</v>
      </c>
      <c r="N128" s="94">
        <v>440</v>
      </c>
      <c r="O128" s="27"/>
      <c r="P128" s="94">
        <v>2518096</v>
      </c>
      <c r="Q128" s="94">
        <v>70978</v>
      </c>
      <c r="R128" s="94">
        <v>2589074</v>
      </c>
      <c r="S128" s="95">
        <v>5722.9454545454546</v>
      </c>
      <c r="T128" s="95">
        <v>161.31363636363636</v>
      </c>
      <c r="U128" s="95">
        <v>5884.2590909090914</v>
      </c>
      <c r="V128" s="95">
        <v>7.6806381659551874</v>
      </c>
      <c r="W128" s="95">
        <v>1.7455995831716337E-2</v>
      </c>
      <c r="X128" s="117">
        <v>0.40072859744990891</v>
      </c>
    </row>
    <row r="129" spans="1:24" s="89" customFormat="1" ht="15.5" x14ac:dyDescent="0.35">
      <c r="A129" s="85" t="s">
        <v>8</v>
      </c>
      <c r="B129" s="2" t="s">
        <v>9</v>
      </c>
      <c r="C129" s="2" t="s">
        <v>376</v>
      </c>
      <c r="D129" s="2" t="s">
        <v>372</v>
      </c>
      <c r="E129" s="7" t="s">
        <v>248</v>
      </c>
      <c r="F129" s="13" t="s">
        <v>5</v>
      </c>
      <c r="G129" s="93">
        <v>712569138</v>
      </c>
      <c r="H129" s="93" t="s">
        <v>862</v>
      </c>
      <c r="I129" s="93" t="s">
        <v>863</v>
      </c>
      <c r="J129" s="93"/>
      <c r="K129" s="93"/>
      <c r="L129" s="94">
        <v>97</v>
      </c>
      <c r="M129" s="94">
        <v>2</v>
      </c>
      <c r="N129" s="94">
        <v>22</v>
      </c>
      <c r="O129" s="93"/>
      <c r="P129" s="94">
        <v>344</v>
      </c>
      <c r="Q129" s="94">
        <v>7</v>
      </c>
      <c r="R129" s="94">
        <v>351</v>
      </c>
      <c r="S129" s="95">
        <v>15.636363636363637</v>
      </c>
      <c r="T129" s="95">
        <v>0.31818181818181818</v>
      </c>
      <c r="U129" s="95">
        <v>15.954545454545455</v>
      </c>
      <c r="V129" s="95">
        <v>3.6185567010309279</v>
      </c>
      <c r="W129" s="95">
        <v>0.16447985004686036</v>
      </c>
      <c r="X129" s="117">
        <v>2.7534418022528161E-2</v>
      </c>
    </row>
    <row r="130" spans="1:24" s="89" customFormat="1" ht="15.5" x14ac:dyDescent="0.35">
      <c r="A130" s="84" t="s">
        <v>8</v>
      </c>
      <c r="B130" s="1" t="s">
        <v>9</v>
      </c>
      <c r="C130" s="1" t="s">
        <v>376</v>
      </c>
      <c r="D130" s="1" t="s">
        <v>368</v>
      </c>
      <c r="E130" s="6" t="str">
        <f>HYPERLINK("https://instagram.com/hhshkmohd/","https://instagram.com/hhshkmohd/")</f>
        <v>https://instagram.com/hhshkmohd/</v>
      </c>
      <c r="F130" s="13" t="s">
        <v>10</v>
      </c>
      <c r="G130" s="97">
        <v>203614193</v>
      </c>
      <c r="H130" s="27" t="s">
        <v>681</v>
      </c>
      <c r="I130" s="93" t="s">
        <v>682</v>
      </c>
      <c r="J130" s="93" t="s">
        <v>683</v>
      </c>
      <c r="K130" s="93" t="s">
        <v>684</v>
      </c>
      <c r="L130" s="94">
        <v>1418319</v>
      </c>
      <c r="M130" s="94">
        <v>0</v>
      </c>
      <c r="N130" s="94">
        <v>621</v>
      </c>
      <c r="O130" s="93" t="s">
        <v>416</v>
      </c>
      <c r="P130" s="94">
        <v>17257792</v>
      </c>
      <c r="Q130" s="94">
        <v>322965</v>
      </c>
      <c r="R130" s="94">
        <v>17580757</v>
      </c>
      <c r="S130" s="95">
        <v>27745.646302250803</v>
      </c>
      <c r="T130" s="95">
        <v>519.2363344051447</v>
      </c>
      <c r="U130" s="95">
        <v>28264.882636655948</v>
      </c>
      <c r="V130" s="95">
        <v>12.395488603057563</v>
      </c>
      <c r="W130" s="95">
        <v>1.9928438268581292E-2</v>
      </c>
      <c r="X130" s="117">
        <v>0.48784313725490197</v>
      </c>
    </row>
    <row r="131" spans="1:24" s="89" customFormat="1" ht="15.5" x14ac:dyDescent="0.35">
      <c r="A131" s="85" t="s">
        <v>8</v>
      </c>
      <c r="B131" s="2" t="s">
        <v>9</v>
      </c>
      <c r="C131" s="2" t="s">
        <v>69</v>
      </c>
      <c r="D131" s="2" t="s">
        <v>372</v>
      </c>
      <c r="E131" s="6" t="str">
        <f>HYPERLINK("https://instagram.com/uaemgov/","https://instagram.com/uaemgov/")</f>
        <v>https://instagram.com/uaemgov/</v>
      </c>
      <c r="F131" s="33" t="s">
        <v>10</v>
      </c>
      <c r="G131" s="93">
        <v>425347454</v>
      </c>
      <c r="H131" s="93" t="s">
        <v>1176</v>
      </c>
      <c r="I131" s="93" t="s">
        <v>1177</v>
      </c>
      <c r="J131" s="93" t="s">
        <v>1178</v>
      </c>
      <c r="K131" s="93" t="s">
        <v>1179</v>
      </c>
      <c r="L131" s="94">
        <v>7097</v>
      </c>
      <c r="M131" s="94">
        <v>270</v>
      </c>
      <c r="N131" s="94">
        <v>1022</v>
      </c>
      <c r="O131" s="93"/>
      <c r="P131" s="94">
        <v>59272</v>
      </c>
      <c r="Q131" s="94">
        <v>12798</v>
      </c>
      <c r="R131" s="94">
        <v>72070</v>
      </c>
      <c r="S131" s="95">
        <v>57.996086105675147</v>
      </c>
      <c r="T131" s="95">
        <v>12.522504892367905</v>
      </c>
      <c r="U131" s="95">
        <v>70.518590998043052</v>
      </c>
      <c r="V131" s="95">
        <v>10.154995068338735</v>
      </c>
      <c r="W131" s="95">
        <v>9.9363943917208757E-3</v>
      </c>
      <c r="X131" s="117">
        <v>1.0757894736842106</v>
      </c>
    </row>
    <row r="132" spans="1:24" s="89" customFormat="1" ht="15.5" x14ac:dyDescent="0.35">
      <c r="A132" s="110" t="s">
        <v>8</v>
      </c>
      <c r="B132" s="13" t="s">
        <v>9</v>
      </c>
      <c r="C132" s="13" t="s">
        <v>69</v>
      </c>
      <c r="D132" s="13" t="s">
        <v>372</v>
      </c>
      <c r="E132" s="86" t="s">
        <v>352</v>
      </c>
      <c r="F132" s="5" t="s">
        <v>109</v>
      </c>
      <c r="G132" s="93">
        <v>1400245368</v>
      </c>
      <c r="H132" s="93" t="s">
        <v>1403</v>
      </c>
      <c r="I132" s="93"/>
      <c r="J132" s="93"/>
      <c r="K132" s="93"/>
      <c r="L132" s="93"/>
      <c r="M132" s="93"/>
      <c r="N132" s="93"/>
      <c r="O132" s="93"/>
      <c r="P132" s="94"/>
      <c r="Q132" s="94"/>
      <c r="R132" s="94"/>
      <c r="S132" s="95"/>
      <c r="T132" s="95"/>
      <c r="U132" s="95"/>
      <c r="V132" s="95"/>
      <c r="W132" s="95"/>
      <c r="X132" s="117"/>
    </row>
    <row r="133" spans="1:24" s="89" customFormat="1" ht="15.5" x14ac:dyDescent="0.35">
      <c r="A133" s="84" t="s">
        <v>8</v>
      </c>
      <c r="B133" s="1" t="s">
        <v>9</v>
      </c>
      <c r="C133" s="1" t="s">
        <v>370</v>
      </c>
      <c r="D133" s="1" t="s">
        <v>368</v>
      </c>
      <c r="E133" s="6" t="str">
        <f>HYPERLINK("https://instagram.com/abzayed/","https://instagram.com/abzayed/")</f>
        <v>https://instagram.com/abzayed/</v>
      </c>
      <c r="F133" s="5" t="s">
        <v>10</v>
      </c>
      <c r="G133" s="93">
        <v>270379559</v>
      </c>
      <c r="H133" s="27" t="s">
        <v>414</v>
      </c>
      <c r="I133" s="93" t="s">
        <v>415</v>
      </c>
      <c r="J133" s="93"/>
      <c r="K133" s="93"/>
      <c r="L133" s="94">
        <v>341098</v>
      </c>
      <c r="M133" s="94">
        <v>68</v>
      </c>
      <c r="N133" s="94">
        <v>73</v>
      </c>
      <c r="O133" s="93" t="s">
        <v>416</v>
      </c>
      <c r="P133" s="94">
        <v>1806046</v>
      </c>
      <c r="Q133" s="94">
        <v>49382</v>
      </c>
      <c r="R133" s="94">
        <v>1855428</v>
      </c>
      <c r="S133" s="95">
        <v>24740.35616438356</v>
      </c>
      <c r="T133" s="95">
        <v>676.46575342465758</v>
      </c>
      <c r="U133" s="95">
        <v>25416.821917808218</v>
      </c>
      <c r="V133" s="95">
        <v>5.4395745504224591</v>
      </c>
      <c r="W133" s="95">
        <v>7.4514719868800802E-2</v>
      </c>
      <c r="X133" s="117">
        <v>6.5884476534296035E-2</v>
      </c>
    </row>
    <row r="134" spans="1:24" s="89" customFormat="1" ht="15.5" x14ac:dyDescent="0.35">
      <c r="A134" s="84" t="s">
        <v>8</v>
      </c>
      <c r="B134" s="1" t="s">
        <v>9</v>
      </c>
      <c r="C134" s="1" t="s">
        <v>25</v>
      </c>
      <c r="D134" s="1" t="s">
        <v>372</v>
      </c>
      <c r="E134" s="6" t="str">
        <f>HYPERLINK("https://instagram.com/mofauae/","https://instagram.com/mofauae/")</f>
        <v>https://instagram.com/mofauae/</v>
      </c>
      <c r="F134" s="5" t="s">
        <v>10</v>
      </c>
      <c r="G134" s="93">
        <v>778680391</v>
      </c>
      <c r="H134" s="93" t="s">
        <v>915</v>
      </c>
      <c r="I134" s="93" t="s">
        <v>916</v>
      </c>
      <c r="J134" s="93" t="s">
        <v>917</v>
      </c>
      <c r="K134" s="93" t="s">
        <v>918</v>
      </c>
      <c r="L134" s="94">
        <v>11634</v>
      </c>
      <c r="M134" s="94">
        <v>44</v>
      </c>
      <c r="N134" s="94">
        <v>593</v>
      </c>
      <c r="O134" s="93"/>
      <c r="P134" s="94">
        <v>151294</v>
      </c>
      <c r="Q134" s="94">
        <v>2100</v>
      </c>
      <c r="R134" s="94">
        <v>153394</v>
      </c>
      <c r="S134" s="95">
        <v>254.7037037037037</v>
      </c>
      <c r="T134" s="95">
        <v>3.5353535353535355</v>
      </c>
      <c r="U134" s="95">
        <v>258.23905723905722</v>
      </c>
      <c r="V134" s="95">
        <v>13.184975073061716</v>
      </c>
      <c r="W134" s="95">
        <v>2.2196927732427128E-2</v>
      </c>
      <c r="X134" s="117">
        <v>0.7734375</v>
      </c>
    </row>
    <row r="135" spans="1:24" s="89" customFormat="1" ht="15.5" x14ac:dyDescent="0.35">
      <c r="A135" s="84" t="s">
        <v>8</v>
      </c>
      <c r="B135" s="1" t="s">
        <v>9</v>
      </c>
      <c r="C135" s="1" t="s">
        <v>25</v>
      </c>
      <c r="D135" s="1" t="s">
        <v>372</v>
      </c>
      <c r="E135" s="6" t="str">
        <f>HYPERLINK("https://instagram.com/ofmuae/","https://instagram.com/ofmuae/")</f>
        <v>https://instagram.com/ofmuae/</v>
      </c>
      <c r="F135" s="5" t="s">
        <v>10</v>
      </c>
      <c r="G135" s="93">
        <v>326932267</v>
      </c>
      <c r="H135" s="93" t="s">
        <v>945</v>
      </c>
      <c r="I135" s="93" t="s">
        <v>946</v>
      </c>
      <c r="J135" s="93" t="s">
        <v>947</v>
      </c>
      <c r="K135" s="93" t="s">
        <v>948</v>
      </c>
      <c r="L135" s="94">
        <v>14868</v>
      </c>
      <c r="M135" s="94">
        <v>0</v>
      </c>
      <c r="N135" s="94">
        <v>317</v>
      </c>
      <c r="O135" s="93"/>
      <c r="P135" s="94">
        <v>120201</v>
      </c>
      <c r="Q135" s="94">
        <v>1080</v>
      </c>
      <c r="R135" s="94">
        <v>121281</v>
      </c>
      <c r="S135" s="95">
        <v>377.99056603773585</v>
      </c>
      <c r="T135" s="95">
        <v>3.3962264150943398</v>
      </c>
      <c r="U135" s="95">
        <v>381.38679245283021</v>
      </c>
      <c r="V135" s="95">
        <v>8.1571832122679577</v>
      </c>
      <c r="W135" s="95">
        <v>2.565151953543383E-2</v>
      </c>
      <c r="X135" s="117">
        <v>0.40304182509505704</v>
      </c>
    </row>
    <row r="136" spans="1:24" s="89" customFormat="1" ht="15.5" x14ac:dyDescent="0.35">
      <c r="A136" s="85" t="s">
        <v>19</v>
      </c>
      <c r="B136" s="2" t="s">
        <v>24</v>
      </c>
      <c r="C136" s="2" t="s">
        <v>369</v>
      </c>
      <c r="D136" s="1" t="s">
        <v>368</v>
      </c>
      <c r="E136" s="6" t="s">
        <v>128</v>
      </c>
      <c r="F136" s="5" t="s">
        <v>10</v>
      </c>
      <c r="G136" s="93">
        <v>481635985</v>
      </c>
      <c r="H136" s="27" t="s">
        <v>576</v>
      </c>
      <c r="I136" s="93" t="s">
        <v>577</v>
      </c>
      <c r="J136" s="93" t="s">
        <v>578</v>
      </c>
      <c r="K136" s="93" t="s">
        <v>579</v>
      </c>
      <c r="L136" s="94">
        <v>50763</v>
      </c>
      <c r="M136" s="94">
        <v>14</v>
      </c>
      <c r="N136" s="94">
        <v>341</v>
      </c>
      <c r="O136" s="93"/>
      <c r="P136" s="94">
        <v>532214</v>
      </c>
      <c r="Q136" s="94">
        <v>7161</v>
      </c>
      <c r="R136" s="94">
        <v>539375</v>
      </c>
      <c r="S136" s="95">
        <v>1560.7448680351906</v>
      </c>
      <c r="T136" s="95">
        <v>21</v>
      </c>
      <c r="U136" s="95">
        <v>1581.7448680351906</v>
      </c>
      <c r="V136" s="95">
        <v>10.625357051395701</v>
      </c>
      <c r="W136" s="95">
        <v>3.1159404842802645E-2</v>
      </c>
      <c r="X136" s="117">
        <v>0.4045077105575326</v>
      </c>
    </row>
    <row r="137" spans="1:24" s="89" customFormat="1" ht="15.5" x14ac:dyDescent="0.35">
      <c r="A137" s="84" t="s">
        <v>19</v>
      </c>
      <c r="B137" s="1" t="s">
        <v>24</v>
      </c>
      <c r="C137" s="1" t="s">
        <v>25</v>
      </c>
      <c r="D137" s="1" t="s">
        <v>372</v>
      </c>
      <c r="E137" s="6" t="s">
        <v>26</v>
      </c>
      <c r="F137" s="8" t="s">
        <v>5</v>
      </c>
      <c r="G137" s="93">
        <v>1559441556</v>
      </c>
      <c r="H137" s="93" t="s">
        <v>429</v>
      </c>
      <c r="I137" s="93" t="s">
        <v>430</v>
      </c>
      <c r="J137" s="93" t="s">
        <v>431</v>
      </c>
      <c r="K137" s="93" t="s">
        <v>432</v>
      </c>
      <c r="L137" s="94">
        <v>35</v>
      </c>
      <c r="M137" s="94">
        <v>35</v>
      </c>
      <c r="N137" s="94">
        <v>19</v>
      </c>
      <c r="O137" s="93"/>
      <c r="P137" s="94">
        <v>129</v>
      </c>
      <c r="Q137" s="94">
        <v>1</v>
      </c>
      <c r="R137" s="94">
        <v>130</v>
      </c>
      <c r="S137" s="95">
        <v>6.7894736842105265</v>
      </c>
      <c r="T137" s="95">
        <v>5.2631578947368418E-2</v>
      </c>
      <c r="U137" s="95">
        <v>6.8421052631578947</v>
      </c>
      <c r="V137" s="95">
        <v>3.7142857142857144</v>
      </c>
      <c r="W137" s="95">
        <v>0.19548872180451127</v>
      </c>
      <c r="X137" s="117">
        <v>4.2505592841163314E-2</v>
      </c>
    </row>
    <row r="138" spans="1:24" s="89" customFormat="1" ht="15.5" x14ac:dyDescent="0.35">
      <c r="A138" s="84" t="s">
        <v>19</v>
      </c>
      <c r="B138" s="1" t="s">
        <v>251</v>
      </c>
      <c r="C138" s="1" t="s">
        <v>373</v>
      </c>
      <c r="D138" s="1" t="s">
        <v>368</v>
      </c>
      <c r="E138" s="6" t="s">
        <v>359</v>
      </c>
      <c r="F138" s="20" t="s">
        <v>13</v>
      </c>
      <c r="G138" s="93">
        <v>283831141</v>
      </c>
      <c r="H138" s="93" t="s">
        <v>1414</v>
      </c>
      <c r="I138" s="93" t="s">
        <v>1415</v>
      </c>
      <c r="J138" s="93"/>
      <c r="K138" s="93"/>
      <c r="L138" s="94">
        <v>53</v>
      </c>
      <c r="M138" s="94">
        <v>1</v>
      </c>
      <c r="N138" s="94">
        <v>0</v>
      </c>
      <c r="O138" s="27"/>
      <c r="P138" s="94"/>
      <c r="Q138" s="94"/>
      <c r="R138" s="94"/>
      <c r="S138" s="95"/>
      <c r="T138" s="95"/>
      <c r="U138" s="95"/>
      <c r="V138" s="95"/>
      <c r="W138" s="95"/>
      <c r="X138" s="117"/>
    </row>
    <row r="139" spans="1:24" s="89" customFormat="1" ht="15.5" x14ac:dyDescent="0.35">
      <c r="A139" s="85" t="s">
        <v>19</v>
      </c>
      <c r="B139" s="2" t="s">
        <v>251</v>
      </c>
      <c r="C139" s="1" t="s">
        <v>370</v>
      </c>
      <c r="D139" s="1" t="s">
        <v>368</v>
      </c>
      <c r="E139" s="6" t="s">
        <v>342</v>
      </c>
      <c r="F139" s="13" t="s">
        <v>10</v>
      </c>
      <c r="G139" s="93">
        <v>542829205</v>
      </c>
      <c r="H139" s="93" t="s">
        <v>1142</v>
      </c>
      <c r="I139" s="93" t="s">
        <v>1143</v>
      </c>
      <c r="J139" s="93" t="s">
        <v>1144</v>
      </c>
      <c r="K139" s="93" t="s">
        <v>1145</v>
      </c>
      <c r="L139" s="94">
        <v>1118</v>
      </c>
      <c r="M139" s="94">
        <v>1123</v>
      </c>
      <c r="N139" s="94">
        <v>361</v>
      </c>
      <c r="O139" s="93"/>
      <c r="P139" s="94">
        <v>14050</v>
      </c>
      <c r="Q139" s="94">
        <v>114</v>
      </c>
      <c r="R139" s="94">
        <v>14164</v>
      </c>
      <c r="S139" s="95">
        <v>38.9196675900277</v>
      </c>
      <c r="T139" s="95">
        <v>0.31578947368421051</v>
      </c>
      <c r="U139" s="95">
        <v>39.235457063711912</v>
      </c>
      <c r="V139" s="95">
        <v>12.669051878354203</v>
      </c>
      <c r="W139" s="95">
        <v>3.5094326532837131E-2</v>
      </c>
      <c r="X139" s="117">
        <v>0.44956413449564137</v>
      </c>
    </row>
    <row r="140" spans="1:24" s="89" customFormat="1" ht="15.5" x14ac:dyDescent="0.35">
      <c r="A140" s="84" t="s">
        <v>19</v>
      </c>
      <c r="B140" s="1" t="s">
        <v>251</v>
      </c>
      <c r="C140" s="1" t="s">
        <v>25</v>
      </c>
      <c r="D140" s="1" t="s">
        <v>372</v>
      </c>
      <c r="E140" s="6" t="str">
        <f>HYPERLINK("https://instagram.com/mfa_austria/","https://instagram.com/mfa_austria/")</f>
        <v>https://instagram.com/mfa_austria/</v>
      </c>
      <c r="F140" s="13" t="s">
        <v>10</v>
      </c>
      <c r="G140" s="93">
        <v>1602686913</v>
      </c>
      <c r="H140" s="93" t="s">
        <v>872</v>
      </c>
      <c r="I140" s="93" t="s">
        <v>873</v>
      </c>
      <c r="J140" s="93" t="s">
        <v>874</v>
      </c>
      <c r="K140" s="93" t="s">
        <v>875</v>
      </c>
      <c r="L140" s="94">
        <v>786</v>
      </c>
      <c r="M140" s="94">
        <v>77</v>
      </c>
      <c r="N140" s="94">
        <v>126</v>
      </c>
      <c r="O140" s="93"/>
      <c r="P140" s="94">
        <v>3350</v>
      </c>
      <c r="Q140" s="94">
        <v>62</v>
      </c>
      <c r="R140" s="94">
        <v>3412</v>
      </c>
      <c r="S140" s="95">
        <v>26.587301587301589</v>
      </c>
      <c r="T140" s="95">
        <v>0.49206349206349204</v>
      </c>
      <c r="U140" s="95">
        <v>27.079365079365079</v>
      </c>
      <c r="V140" s="95">
        <v>4.3409669211195929</v>
      </c>
      <c r="W140" s="95">
        <v>3.445211842158407E-2</v>
      </c>
      <c r="X140" s="117">
        <v>0.34239130434782611</v>
      </c>
    </row>
    <row r="141" spans="1:24" s="89" customFormat="1" ht="15.5" x14ac:dyDescent="0.35">
      <c r="A141" s="84" t="s">
        <v>19</v>
      </c>
      <c r="B141" s="1" t="s">
        <v>73</v>
      </c>
      <c r="C141" s="1" t="s">
        <v>25</v>
      </c>
      <c r="D141" s="1" t="s">
        <v>372</v>
      </c>
      <c r="E141" s="6" t="str">
        <f>HYPERLINK("https://instagram.com/belarusmfa/","https://instagram.com/belarusmfa/")</f>
        <v>https://instagram.com/belarusmfa/</v>
      </c>
      <c r="F141" s="8" t="s">
        <v>5</v>
      </c>
      <c r="G141" s="93">
        <v>311875609</v>
      </c>
      <c r="H141" s="93" t="s">
        <v>502</v>
      </c>
      <c r="I141" s="93" t="s">
        <v>503</v>
      </c>
      <c r="J141" s="93" t="s">
        <v>504</v>
      </c>
      <c r="K141" s="93" t="s">
        <v>505</v>
      </c>
      <c r="L141" s="94">
        <v>251</v>
      </c>
      <c r="M141" s="94">
        <v>1</v>
      </c>
      <c r="N141" s="94">
        <v>72</v>
      </c>
      <c r="O141" s="93"/>
      <c r="P141" s="94">
        <v>1310</v>
      </c>
      <c r="Q141" s="94">
        <v>33</v>
      </c>
      <c r="R141" s="94">
        <v>1343</v>
      </c>
      <c r="S141" s="95">
        <v>18.194444444444443</v>
      </c>
      <c r="T141" s="95">
        <v>0.45833333333333331</v>
      </c>
      <c r="U141" s="95">
        <v>18.652777777777775</v>
      </c>
      <c r="V141" s="95">
        <v>5.3505976095617527</v>
      </c>
      <c r="W141" s="95">
        <v>7.4313855688357675E-2</v>
      </c>
      <c r="X141" s="117">
        <v>6.6914498141263934E-2</v>
      </c>
    </row>
    <row r="142" spans="1:24" s="89" customFormat="1" ht="15.5" x14ac:dyDescent="0.35">
      <c r="A142" s="84" t="s">
        <v>19</v>
      </c>
      <c r="B142" s="1" t="s">
        <v>110</v>
      </c>
      <c r="C142" s="1" t="s">
        <v>370</v>
      </c>
      <c r="D142" s="1" t="s">
        <v>368</v>
      </c>
      <c r="E142" s="6" t="s">
        <v>111</v>
      </c>
      <c r="F142" s="5" t="s">
        <v>10</v>
      </c>
      <c r="G142" s="93">
        <v>273016849</v>
      </c>
      <c r="H142" s="93" t="s">
        <v>549</v>
      </c>
      <c r="I142" s="93" t="s">
        <v>550</v>
      </c>
      <c r="J142" s="93"/>
      <c r="K142" s="93" t="s">
        <v>551</v>
      </c>
      <c r="L142" s="94">
        <v>1828</v>
      </c>
      <c r="M142" s="94">
        <v>647</v>
      </c>
      <c r="N142" s="94">
        <v>980</v>
      </c>
      <c r="O142" s="27"/>
      <c r="P142" s="94">
        <v>14618</v>
      </c>
      <c r="Q142" s="94">
        <v>178</v>
      </c>
      <c r="R142" s="94">
        <v>14796</v>
      </c>
      <c r="S142" s="95">
        <v>14.916326530612245</v>
      </c>
      <c r="T142" s="95">
        <v>0.1816326530612245</v>
      </c>
      <c r="U142" s="95">
        <v>15.097959183673471</v>
      </c>
      <c r="V142" s="95">
        <v>8.0940919037199119</v>
      </c>
      <c r="W142" s="95">
        <v>8.259277452775422E-3</v>
      </c>
      <c r="X142" s="117">
        <v>1.2928759894459103</v>
      </c>
    </row>
    <row r="143" spans="1:24" s="89" customFormat="1" ht="15.5" x14ac:dyDescent="0.35">
      <c r="A143" s="84" t="s">
        <v>19</v>
      </c>
      <c r="B143" s="1" t="s">
        <v>66</v>
      </c>
      <c r="C143" s="1" t="s">
        <v>367</v>
      </c>
      <c r="D143" s="1" t="s">
        <v>368</v>
      </c>
      <c r="E143" s="9" t="s">
        <v>67</v>
      </c>
      <c r="F143" s="3" t="s">
        <v>13</v>
      </c>
      <c r="G143" s="93">
        <v>1074807328</v>
      </c>
      <c r="H143" s="93" t="s">
        <v>1248</v>
      </c>
      <c r="I143" s="93" t="s">
        <v>1249</v>
      </c>
      <c r="J143" s="93"/>
      <c r="K143" s="93"/>
      <c r="L143" s="94">
        <v>23</v>
      </c>
      <c r="M143" s="94">
        <v>0</v>
      </c>
      <c r="N143" s="94">
        <v>0</v>
      </c>
      <c r="O143" s="27"/>
      <c r="P143" s="94"/>
      <c r="Q143" s="94"/>
      <c r="R143" s="94"/>
      <c r="S143" s="95"/>
      <c r="T143" s="95"/>
      <c r="U143" s="95"/>
      <c r="V143" s="95"/>
      <c r="W143" s="95"/>
      <c r="X143" s="117"/>
    </row>
    <row r="144" spans="1:24" s="89" customFormat="1" ht="15.5" x14ac:dyDescent="0.35">
      <c r="A144" s="84" t="s">
        <v>19</v>
      </c>
      <c r="B144" s="1" t="s">
        <v>79</v>
      </c>
      <c r="C144" s="1" t="s">
        <v>369</v>
      </c>
      <c r="D144" s="1" t="s">
        <v>368</v>
      </c>
      <c r="E144" s="9" t="s">
        <v>80</v>
      </c>
      <c r="F144" s="5" t="s">
        <v>81</v>
      </c>
      <c r="G144" s="93">
        <v>1466135244</v>
      </c>
      <c r="H144" s="93" t="s">
        <v>513</v>
      </c>
      <c r="I144" s="93" t="s">
        <v>514</v>
      </c>
      <c r="J144" s="93"/>
      <c r="K144" s="93" t="s">
        <v>515</v>
      </c>
      <c r="L144" s="94">
        <v>190</v>
      </c>
      <c r="M144" s="94">
        <v>3</v>
      </c>
      <c r="N144" s="94">
        <v>13</v>
      </c>
      <c r="O144" s="93"/>
      <c r="P144" s="94">
        <v>293</v>
      </c>
      <c r="Q144" s="94">
        <v>27</v>
      </c>
      <c r="R144" s="94">
        <v>320</v>
      </c>
      <c r="S144" s="95">
        <v>22.53846153846154</v>
      </c>
      <c r="T144" s="95">
        <v>2.0769230769230771</v>
      </c>
      <c r="U144" s="95">
        <v>24.615384615384617</v>
      </c>
      <c r="V144" s="95">
        <v>1.6842105263157894</v>
      </c>
      <c r="W144" s="95">
        <v>0.12955465587044535</v>
      </c>
      <c r="X144" s="117">
        <v>2.4390243902439025E-2</v>
      </c>
    </row>
    <row r="145" spans="1:24" s="89" customFormat="1" ht="15.5" x14ac:dyDescent="0.35">
      <c r="A145" s="84" t="s">
        <v>19</v>
      </c>
      <c r="B145" s="1" t="s">
        <v>79</v>
      </c>
      <c r="C145" s="1" t="s">
        <v>370</v>
      </c>
      <c r="D145" s="1" t="s">
        <v>368</v>
      </c>
      <c r="E145" s="9" t="s">
        <v>101</v>
      </c>
      <c r="F145" s="5" t="s">
        <v>10</v>
      </c>
      <c r="G145" s="93">
        <v>2312833286</v>
      </c>
      <c r="H145" s="93" t="s">
        <v>543</v>
      </c>
      <c r="I145" s="93" t="s">
        <v>544</v>
      </c>
      <c r="J145" s="93"/>
      <c r="K145" s="93"/>
      <c r="L145" s="94">
        <v>295</v>
      </c>
      <c r="M145" s="94">
        <v>32</v>
      </c>
      <c r="N145" s="94">
        <v>8</v>
      </c>
      <c r="O145" s="93"/>
      <c r="P145" s="94">
        <v>173</v>
      </c>
      <c r="Q145" s="94">
        <v>3</v>
      </c>
      <c r="R145" s="94">
        <v>176</v>
      </c>
      <c r="S145" s="95">
        <v>21.625</v>
      </c>
      <c r="T145" s="95">
        <v>0.375</v>
      </c>
      <c r="U145" s="95">
        <v>22</v>
      </c>
      <c r="V145" s="95">
        <v>0.59661016949152545</v>
      </c>
      <c r="W145" s="95">
        <v>7.4576271186440682E-2</v>
      </c>
      <c r="X145" s="117">
        <v>0.13793103448275862</v>
      </c>
    </row>
    <row r="146" spans="1:24" s="89" customFormat="1" ht="15.5" x14ac:dyDescent="0.35">
      <c r="A146" s="84" t="s">
        <v>19</v>
      </c>
      <c r="B146" s="1" t="s">
        <v>297</v>
      </c>
      <c r="C146" s="1" t="s">
        <v>367</v>
      </c>
      <c r="D146" s="1" t="s">
        <v>368</v>
      </c>
      <c r="E146" s="6" t="s">
        <v>298</v>
      </c>
      <c r="F146" s="5" t="s">
        <v>10</v>
      </c>
      <c r="G146" s="93">
        <v>1766775756</v>
      </c>
      <c r="H146" s="93" t="s">
        <v>1005</v>
      </c>
      <c r="I146" s="93" t="s">
        <v>1006</v>
      </c>
      <c r="J146" s="93" t="s">
        <v>1007</v>
      </c>
      <c r="K146" s="93" t="s">
        <v>1008</v>
      </c>
      <c r="L146" s="94">
        <v>17828</v>
      </c>
      <c r="M146" s="94">
        <v>0</v>
      </c>
      <c r="N146" s="94">
        <v>62</v>
      </c>
      <c r="O146" s="93"/>
      <c r="P146" s="94">
        <v>77400</v>
      </c>
      <c r="Q146" s="94">
        <v>897</v>
      </c>
      <c r="R146" s="94">
        <v>78297</v>
      </c>
      <c r="S146" s="95">
        <v>1248.3870967741937</v>
      </c>
      <c r="T146" s="95">
        <v>14.46774193548387</v>
      </c>
      <c r="U146" s="95">
        <v>1262.8548387096776</v>
      </c>
      <c r="V146" s="95">
        <v>4.3917994166479692</v>
      </c>
      <c r="W146" s="95">
        <v>7.0835474462064035E-2</v>
      </c>
      <c r="X146" s="117">
        <v>0.19314641744548286</v>
      </c>
    </row>
    <row r="147" spans="1:24" s="89" customFormat="1" ht="15.5" x14ac:dyDescent="0.35">
      <c r="A147" s="84" t="s">
        <v>19</v>
      </c>
      <c r="B147" s="1" t="s">
        <v>297</v>
      </c>
      <c r="C147" s="1" t="s">
        <v>69</v>
      </c>
      <c r="D147" s="1" t="s">
        <v>372</v>
      </c>
      <c r="E147" s="6" t="str">
        <f>HYPERLINK("https://instagram.com/wwwvladahr","https://instagram.com/wwwvladahr")</f>
        <v>https://instagram.com/wwwvladahr</v>
      </c>
      <c r="F147" s="5" t="s">
        <v>10</v>
      </c>
      <c r="G147" s="93">
        <v>427392438</v>
      </c>
      <c r="H147" s="93" t="s">
        <v>1219</v>
      </c>
      <c r="I147" s="93" t="s">
        <v>1220</v>
      </c>
      <c r="J147" s="93" t="s">
        <v>1221</v>
      </c>
      <c r="K147" s="93" t="s">
        <v>1222</v>
      </c>
      <c r="L147" s="94">
        <v>1990</v>
      </c>
      <c r="M147" s="94">
        <v>950</v>
      </c>
      <c r="N147" s="94">
        <v>257</v>
      </c>
      <c r="O147" s="93"/>
      <c r="P147" s="94">
        <v>17973</v>
      </c>
      <c r="Q147" s="94">
        <v>478</v>
      </c>
      <c r="R147" s="94">
        <v>18451</v>
      </c>
      <c r="S147" s="95">
        <v>69.933852140077818</v>
      </c>
      <c r="T147" s="95">
        <v>1.8599221789883269</v>
      </c>
      <c r="U147" s="95">
        <v>71.793774319066145</v>
      </c>
      <c r="V147" s="95">
        <v>9.2718592964824129</v>
      </c>
      <c r="W147" s="95">
        <v>3.607727352716892E-2</v>
      </c>
      <c r="X147" s="117">
        <v>0.26882845188284521</v>
      </c>
    </row>
    <row r="148" spans="1:24" s="89" customFormat="1" ht="15.5" x14ac:dyDescent="0.35">
      <c r="A148" s="84" t="s">
        <v>19</v>
      </c>
      <c r="B148" s="1" t="s">
        <v>33</v>
      </c>
      <c r="C148" s="1" t="s">
        <v>367</v>
      </c>
      <c r="D148" s="1" t="s">
        <v>368</v>
      </c>
      <c r="E148" s="9" t="s">
        <v>34</v>
      </c>
      <c r="F148" s="5" t="s">
        <v>10</v>
      </c>
      <c r="G148" s="93">
        <v>2713814732</v>
      </c>
      <c r="H148" s="93" t="s">
        <v>442</v>
      </c>
      <c r="I148" s="93" t="s">
        <v>443</v>
      </c>
      <c r="J148" s="93" t="s">
        <v>444</v>
      </c>
      <c r="K148" s="93" t="s">
        <v>445</v>
      </c>
      <c r="L148" s="94">
        <v>5</v>
      </c>
      <c r="M148" s="94">
        <v>0</v>
      </c>
      <c r="N148" s="94">
        <v>3</v>
      </c>
      <c r="O148" s="93"/>
      <c r="P148" s="94">
        <v>13</v>
      </c>
      <c r="Q148" s="94">
        <v>1</v>
      </c>
      <c r="R148" s="94">
        <v>14</v>
      </c>
      <c r="S148" s="95">
        <v>4.333333333333333</v>
      </c>
      <c r="T148" s="95">
        <v>0.33333333333333331</v>
      </c>
      <c r="U148" s="95">
        <v>4.6666666666666661</v>
      </c>
      <c r="V148" s="95">
        <v>2.8</v>
      </c>
      <c r="W148" s="95">
        <v>0.93333333333333324</v>
      </c>
      <c r="X148" s="117">
        <v>0.27272727272727271</v>
      </c>
    </row>
    <row r="149" spans="1:24" s="89" customFormat="1" ht="15.5" x14ac:dyDescent="0.35">
      <c r="A149" s="85" t="s">
        <v>19</v>
      </c>
      <c r="B149" s="2" t="s">
        <v>76</v>
      </c>
      <c r="C149" s="2" t="s">
        <v>367</v>
      </c>
      <c r="D149" s="2" t="s">
        <v>368</v>
      </c>
      <c r="E149" s="6" t="s">
        <v>256</v>
      </c>
      <c r="F149" s="13" t="s">
        <v>5</v>
      </c>
      <c r="G149" s="93">
        <v>333641471</v>
      </c>
      <c r="H149" s="93" t="s">
        <v>890</v>
      </c>
      <c r="I149" s="93" t="s">
        <v>891</v>
      </c>
      <c r="J149" s="93" t="s">
        <v>892</v>
      </c>
      <c r="K149" s="93" t="s">
        <v>893</v>
      </c>
      <c r="L149" s="94">
        <v>425</v>
      </c>
      <c r="M149" s="94">
        <v>0</v>
      </c>
      <c r="N149" s="94">
        <v>6</v>
      </c>
      <c r="O149" s="93"/>
      <c r="P149" s="94">
        <v>426</v>
      </c>
      <c r="Q149" s="94">
        <v>163</v>
      </c>
      <c r="R149" s="94">
        <v>589</v>
      </c>
      <c r="S149" s="95">
        <v>71</v>
      </c>
      <c r="T149" s="95">
        <v>27.166666666666668</v>
      </c>
      <c r="U149" s="95">
        <v>98.166666666666671</v>
      </c>
      <c r="V149" s="95">
        <v>1.3858823529411766</v>
      </c>
      <c r="W149" s="95">
        <v>0.23098039215686275</v>
      </c>
      <c r="X149" s="117">
        <v>5.7361376673040155E-3</v>
      </c>
    </row>
    <row r="150" spans="1:24" s="89" customFormat="1" ht="15.5" x14ac:dyDescent="0.35">
      <c r="A150" s="84" t="s">
        <v>19</v>
      </c>
      <c r="B150" s="1" t="s">
        <v>76</v>
      </c>
      <c r="C150" s="1" t="s">
        <v>369</v>
      </c>
      <c r="D150" s="1" t="s">
        <v>372</v>
      </c>
      <c r="E150" s="9" t="s">
        <v>77</v>
      </c>
      <c r="F150" s="5" t="s">
        <v>5</v>
      </c>
      <c r="G150" s="93">
        <v>1174918241</v>
      </c>
      <c r="H150" s="93" t="s">
        <v>509</v>
      </c>
      <c r="I150" s="93" t="s">
        <v>510</v>
      </c>
      <c r="J150" s="93"/>
      <c r="K150" s="93"/>
      <c r="L150" s="94">
        <v>14</v>
      </c>
      <c r="M150" s="94">
        <v>10</v>
      </c>
      <c r="N150" s="94">
        <v>1</v>
      </c>
      <c r="O150" s="93"/>
      <c r="P150" s="94">
        <v>5</v>
      </c>
      <c r="Q150" s="94">
        <v>1</v>
      </c>
      <c r="R150" s="94">
        <v>6</v>
      </c>
      <c r="S150" s="95">
        <v>5</v>
      </c>
      <c r="T150" s="95">
        <v>1</v>
      </c>
      <c r="U150" s="95">
        <v>6</v>
      </c>
      <c r="V150" s="95">
        <v>0.42857142857142855</v>
      </c>
      <c r="W150" s="95">
        <v>0.42857142857142855</v>
      </c>
      <c r="X150" s="117">
        <v>1.4471780028943559E-3</v>
      </c>
    </row>
    <row r="151" spans="1:24" s="89" customFormat="1" ht="15.5" x14ac:dyDescent="0.35">
      <c r="A151" s="85" t="s">
        <v>19</v>
      </c>
      <c r="B151" s="2" t="s">
        <v>228</v>
      </c>
      <c r="C151" s="2" t="s">
        <v>369</v>
      </c>
      <c r="D151" s="1" t="s">
        <v>368</v>
      </c>
      <c r="E151" s="9" t="s">
        <v>232</v>
      </c>
      <c r="F151" s="5" t="s">
        <v>10</v>
      </c>
      <c r="G151" s="93">
        <v>444374666</v>
      </c>
      <c r="H151" s="93" t="s">
        <v>816</v>
      </c>
      <c r="I151" s="93" t="s">
        <v>817</v>
      </c>
      <c r="J151" s="93" t="s">
        <v>818</v>
      </c>
      <c r="K151" s="93" t="s">
        <v>819</v>
      </c>
      <c r="L151" s="94">
        <v>10461</v>
      </c>
      <c r="M151" s="94">
        <v>3</v>
      </c>
      <c r="N151" s="94">
        <v>18</v>
      </c>
      <c r="O151" s="93"/>
      <c r="P151" s="94">
        <v>1846</v>
      </c>
      <c r="Q151" s="94">
        <v>283</v>
      </c>
      <c r="R151" s="94">
        <v>2129</v>
      </c>
      <c r="S151" s="95">
        <v>102.55555555555556</v>
      </c>
      <c r="T151" s="95">
        <v>15.722222222222221</v>
      </c>
      <c r="U151" s="95">
        <v>118.27777777777777</v>
      </c>
      <c r="V151" s="95">
        <v>0.20351782812350636</v>
      </c>
      <c r="W151" s="95">
        <v>1.1306546006861463E-2</v>
      </c>
      <c r="X151" s="117">
        <v>1.9027484143763214E-2</v>
      </c>
    </row>
    <row r="152" spans="1:24" s="89" customFormat="1" ht="15.5" x14ac:dyDescent="0.35">
      <c r="A152" s="85" t="s">
        <v>19</v>
      </c>
      <c r="B152" s="2" t="s">
        <v>228</v>
      </c>
      <c r="C152" s="2" t="s">
        <v>370</v>
      </c>
      <c r="D152" s="1" t="s">
        <v>368</v>
      </c>
      <c r="E152" s="6" t="s">
        <v>229</v>
      </c>
      <c r="F152" s="13" t="s">
        <v>10</v>
      </c>
      <c r="G152" s="93">
        <v>964009244</v>
      </c>
      <c r="H152" s="93" t="s">
        <v>808</v>
      </c>
      <c r="I152" s="93" t="s">
        <v>809</v>
      </c>
      <c r="J152" s="93" t="s">
        <v>810</v>
      </c>
      <c r="K152" s="93" t="s">
        <v>811</v>
      </c>
      <c r="L152" s="94">
        <v>1358</v>
      </c>
      <c r="M152" s="94">
        <v>106</v>
      </c>
      <c r="N152" s="94">
        <v>151</v>
      </c>
      <c r="O152" s="27"/>
      <c r="P152" s="94">
        <v>3627</v>
      </c>
      <c r="Q152" s="94">
        <v>121</v>
      </c>
      <c r="R152" s="94">
        <v>3748</v>
      </c>
      <c r="S152" s="95">
        <v>24.019867549668874</v>
      </c>
      <c r="T152" s="95">
        <v>0.80132450331125826</v>
      </c>
      <c r="U152" s="95">
        <v>24.82119205298013</v>
      </c>
      <c r="V152" s="95">
        <v>2.759941089837997</v>
      </c>
      <c r="W152" s="95">
        <v>1.8277755561841039E-2</v>
      </c>
      <c r="X152" s="117">
        <v>0.20053120849933598</v>
      </c>
    </row>
    <row r="153" spans="1:24" s="89" customFormat="1" ht="15.5" x14ac:dyDescent="0.35">
      <c r="A153" s="84" t="s">
        <v>19</v>
      </c>
      <c r="B153" s="1" t="s">
        <v>335</v>
      </c>
      <c r="C153" s="1" t="s">
        <v>369</v>
      </c>
      <c r="D153" s="1" t="s">
        <v>368</v>
      </c>
      <c r="E153" s="6" t="str">
        <f>HYPERLINK("https://instagram.com/troivas/","https://instagram.com/troivas/")</f>
        <v>https://instagram.com/troivas/</v>
      </c>
      <c r="F153" s="5" t="s">
        <v>10</v>
      </c>
      <c r="G153" s="103">
        <v>187360183</v>
      </c>
      <c r="H153" s="93" t="s">
        <v>1166</v>
      </c>
      <c r="I153" s="93" t="s">
        <v>1167</v>
      </c>
      <c r="J153" s="93"/>
      <c r="K153" s="93"/>
      <c r="L153" s="94">
        <v>3135</v>
      </c>
      <c r="M153" s="94">
        <v>237</v>
      </c>
      <c r="N153" s="94">
        <v>257</v>
      </c>
      <c r="O153" s="93"/>
      <c r="P153" s="94">
        <v>38137</v>
      </c>
      <c r="Q153" s="94">
        <v>249</v>
      </c>
      <c r="R153" s="94">
        <v>38386</v>
      </c>
      <c r="S153" s="95">
        <v>148.3929961089494</v>
      </c>
      <c r="T153" s="95">
        <v>0.9688715953307393</v>
      </c>
      <c r="U153" s="95">
        <v>149.36186770428014</v>
      </c>
      <c r="V153" s="95">
        <v>12.244338118022329</v>
      </c>
      <c r="W153" s="95">
        <v>4.7643338980631625E-2</v>
      </c>
      <c r="X153" s="117">
        <v>0.37849779086892488</v>
      </c>
    </row>
    <row r="154" spans="1:24" s="89" customFormat="1" ht="15.5" x14ac:dyDescent="0.35">
      <c r="A154" s="84" t="s">
        <v>19</v>
      </c>
      <c r="B154" s="1" t="s">
        <v>335</v>
      </c>
      <c r="C154" s="1" t="s">
        <v>69</v>
      </c>
      <c r="D154" s="1" t="s">
        <v>372</v>
      </c>
      <c r="E154" s="9" t="s">
        <v>336</v>
      </c>
      <c r="F154" s="5" t="s">
        <v>10</v>
      </c>
      <c r="G154" s="93">
        <v>2220299973</v>
      </c>
      <c r="H154" s="93" t="s">
        <v>1124</v>
      </c>
      <c r="I154" s="93" t="s">
        <v>1125</v>
      </c>
      <c r="J154" s="93" t="s">
        <v>1126</v>
      </c>
      <c r="K154" s="93"/>
      <c r="L154" s="94">
        <v>44</v>
      </c>
      <c r="M154" s="94">
        <v>67</v>
      </c>
      <c r="N154" s="94">
        <v>17</v>
      </c>
      <c r="O154" s="93"/>
      <c r="P154" s="94">
        <v>45</v>
      </c>
      <c r="Q154" s="94">
        <v>0</v>
      </c>
      <c r="R154" s="94">
        <v>45</v>
      </c>
      <c r="S154" s="95">
        <v>2.6470588235294117</v>
      </c>
      <c r="T154" s="95">
        <v>0</v>
      </c>
      <c r="U154" s="95">
        <v>2.6470588235294117</v>
      </c>
      <c r="V154" s="95">
        <v>1.0227272727272727</v>
      </c>
      <c r="W154" s="95">
        <v>6.0160427807486629E-2</v>
      </c>
      <c r="X154" s="117">
        <v>0.13821138211382114</v>
      </c>
    </row>
    <row r="155" spans="1:24" s="89" customFormat="1" ht="15.5" x14ac:dyDescent="0.35">
      <c r="A155" s="84" t="s">
        <v>19</v>
      </c>
      <c r="B155" s="1" t="s">
        <v>134</v>
      </c>
      <c r="C155" s="1" t="s">
        <v>374</v>
      </c>
      <c r="D155" s="1" t="s">
        <v>372</v>
      </c>
      <c r="E155" s="18" t="str">
        <f>HYPERLINK("https://instagram.com/eucouncil/","https://instagram.com/eucouncil/")</f>
        <v>https://instagram.com/eucouncil/</v>
      </c>
      <c r="F155" s="5" t="s">
        <v>10</v>
      </c>
      <c r="G155" s="93">
        <v>1363970554</v>
      </c>
      <c r="H155" s="93" t="s">
        <v>597</v>
      </c>
      <c r="I155" s="93" t="s">
        <v>598</v>
      </c>
      <c r="J155" s="93" t="s">
        <v>599</v>
      </c>
      <c r="K155" s="93" t="s">
        <v>600</v>
      </c>
      <c r="L155" s="94">
        <v>6725</v>
      </c>
      <c r="M155" s="94">
        <v>208</v>
      </c>
      <c r="N155" s="94">
        <v>485</v>
      </c>
      <c r="O155" s="93"/>
      <c r="P155" s="94">
        <v>24137</v>
      </c>
      <c r="Q155" s="94">
        <v>488</v>
      </c>
      <c r="R155" s="94">
        <v>24625</v>
      </c>
      <c r="S155" s="95">
        <v>49.767010309278348</v>
      </c>
      <c r="T155" s="95">
        <v>1.0061855670103093</v>
      </c>
      <c r="U155" s="95">
        <v>50.773195876288653</v>
      </c>
      <c r="V155" s="95">
        <v>3.6617100371747213</v>
      </c>
      <c r="W155" s="95">
        <v>7.549917602422105E-3</v>
      </c>
      <c r="X155" s="117">
        <v>1.303763440860215</v>
      </c>
    </row>
    <row r="156" spans="1:24" s="89" customFormat="1" ht="15.5" x14ac:dyDescent="0.35">
      <c r="A156" s="84" t="s">
        <v>19</v>
      </c>
      <c r="B156" s="1" t="s">
        <v>134</v>
      </c>
      <c r="C156" s="1" t="s">
        <v>374</v>
      </c>
      <c r="D156" s="1" t="s">
        <v>372</v>
      </c>
      <c r="E156" s="18" t="str">
        <f>HYPERLINK("https://instagram.com/eucounciltvnews/","https://instagram.com/eucounciltvnews/")</f>
        <v>https://instagram.com/eucounciltvnews/</v>
      </c>
      <c r="F156" s="8" t="s">
        <v>13</v>
      </c>
      <c r="G156" s="93">
        <v>1001405097</v>
      </c>
      <c r="H156" s="93" t="s">
        <v>1269</v>
      </c>
      <c r="I156" s="93" t="s">
        <v>1270</v>
      </c>
      <c r="J156" s="93"/>
      <c r="K156" s="93" t="s">
        <v>1271</v>
      </c>
      <c r="L156" s="94">
        <v>22</v>
      </c>
      <c r="M156" s="94">
        <v>0</v>
      </c>
      <c r="N156" s="94">
        <v>0</v>
      </c>
      <c r="O156" s="93"/>
      <c r="P156" s="94"/>
      <c r="Q156" s="94"/>
      <c r="R156" s="94"/>
      <c r="S156" s="95"/>
      <c r="T156" s="95"/>
      <c r="U156" s="95"/>
      <c r="V156" s="95"/>
      <c r="W156" s="95"/>
      <c r="X156" s="117"/>
    </row>
    <row r="157" spans="1:24" s="89" customFormat="1" ht="15.5" x14ac:dyDescent="0.35">
      <c r="A157" s="84" t="s">
        <v>19</v>
      </c>
      <c r="B157" s="1" t="s">
        <v>134</v>
      </c>
      <c r="C157" s="19" t="s">
        <v>135</v>
      </c>
      <c r="D157" s="19" t="s">
        <v>372</v>
      </c>
      <c r="E157" s="6" t="str">
        <f>HYPERLINK("https://instagram.com/europeancommission/","https://instagram.com/europeancommission/")</f>
        <v>https://instagram.com/europeancommission/</v>
      </c>
      <c r="F157" s="5" t="s">
        <v>10</v>
      </c>
      <c r="G157" s="93">
        <v>1090108724</v>
      </c>
      <c r="H157" s="93" t="s">
        <v>605</v>
      </c>
      <c r="I157" s="93" t="s">
        <v>606</v>
      </c>
      <c r="J157" s="93" t="s">
        <v>607</v>
      </c>
      <c r="K157" s="93" t="s">
        <v>608</v>
      </c>
      <c r="L157" s="94">
        <v>16238</v>
      </c>
      <c r="M157" s="94">
        <v>212</v>
      </c>
      <c r="N157" s="94">
        <v>627</v>
      </c>
      <c r="O157" s="93"/>
      <c r="P157" s="94">
        <v>56612</v>
      </c>
      <c r="Q157" s="94">
        <v>1121</v>
      </c>
      <c r="R157" s="94">
        <v>57733</v>
      </c>
      <c r="S157" s="95">
        <v>90.146496815286625</v>
      </c>
      <c r="T157" s="95">
        <v>1.7850318471337581</v>
      </c>
      <c r="U157" s="95">
        <v>91.931528662420376</v>
      </c>
      <c r="V157" s="95">
        <v>3.5554255450178593</v>
      </c>
      <c r="W157" s="95">
        <v>5.6615056449328969E-3</v>
      </c>
      <c r="X157" s="117">
        <v>0.87343532684283731</v>
      </c>
    </row>
    <row r="158" spans="1:24" s="89" customFormat="1" ht="15.5" x14ac:dyDescent="0.35">
      <c r="A158" s="85" t="s">
        <v>19</v>
      </c>
      <c r="B158" s="1" t="s">
        <v>134</v>
      </c>
      <c r="C158" s="2" t="s">
        <v>370</v>
      </c>
      <c r="D158" s="1" t="s">
        <v>368</v>
      </c>
      <c r="E158" s="9" t="s">
        <v>138</v>
      </c>
      <c r="F158" s="5" t="s">
        <v>139</v>
      </c>
      <c r="G158" s="93">
        <v>2041455620</v>
      </c>
      <c r="H158" s="93" t="s">
        <v>1272</v>
      </c>
      <c r="I158" s="93"/>
      <c r="J158" s="93"/>
      <c r="K158" s="93"/>
      <c r="L158" s="93"/>
      <c r="M158" s="93"/>
      <c r="N158" s="93"/>
      <c r="O158" s="93"/>
      <c r="P158" s="94"/>
      <c r="Q158" s="94"/>
      <c r="R158" s="94"/>
      <c r="S158" s="95"/>
      <c r="T158" s="95"/>
      <c r="U158" s="95"/>
      <c r="V158" s="95"/>
      <c r="W158" s="95"/>
      <c r="X158" s="117"/>
    </row>
    <row r="159" spans="1:24" s="89" customFormat="1" ht="15.5" x14ac:dyDescent="0.35">
      <c r="A159" s="84" t="s">
        <v>19</v>
      </c>
      <c r="B159" s="1" t="s">
        <v>134</v>
      </c>
      <c r="C159" s="19" t="s">
        <v>25</v>
      </c>
      <c r="D159" s="19" t="s">
        <v>372</v>
      </c>
      <c r="E159" s="6" t="str">
        <f>HYPERLINK("https://instagram.com/euexternalaction/","https://instagram.com/euexternalaction/")</f>
        <v>https://instagram.com/euexternalaction/</v>
      </c>
      <c r="F159" s="5" t="s">
        <v>10</v>
      </c>
      <c r="G159" s="93">
        <v>1012534596</v>
      </c>
      <c r="H159" s="93" t="s">
        <v>601</v>
      </c>
      <c r="I159" s="93" t="s">
        <v>602</v>
      </c>
      <c r="J159" s="93" t="s">
        <v>603</v>
      </c>
      <c r="K159" s="93" t="s">
        <v>604</v>
      </c>
      <c r="L159" s="94">
        <v>1450</v>
      </c>
      <c r="M159" s="94">
        <v>217</v>
      </c>
      <c r="N159" s="94">
        <v>247</v>
      </c>
      <c r="O159" s="93"/>
      <c r="P159" s="94">
        <v>5945</v>
      </c>
      <c r="Q159" s="94">
        <v>114</v>
      </c>
      <c r="R159" s="94">
        <v>6059</v>
      </c>
      <c r="S159" s="95">
        <v>23.971774193548388</v>
      </c>
      <c r="T159" s="95">
        <v>0.45967741935483869</v>
      </c>
      <c r="U159" s="95">
        <v>24.431451612903228</v>
      </c>
      <c r="V159" s="95">
        <v>4.1786206896551725</v>
      </c>
      <c r="W159" s="95">
        <v>1.684927697441602E-2</v>
      </c>
      <c r="X159" s="117">
        <v>0.33558863328822736</v>
      </c>
    </row>
    <row r="160" spans="1:24" s="89" customFormat="1" ht="15.5" x14ac:dyDescent="0.35">
      <c r="A160" s="84" t="s">
        <v>19</v>
      </c>
      <c r="B160" s="1" t="s">
        <v>237</v>
      </c>
      <c r="C160" s="1" t="s">
        <v>367</v>
      </c>
      <c r="D160" s="1" t="s">
        <v>368</v>
      </c>
      <c r="E160" s="9" t="s">
        <v>238</v>
      </c>
      <c r="F160" s="20" t="s">
        <v>5</v>
      </c>
      <c r="G160" s="93">
        <v>1186690467</v>
      </c>
      <c r="H160" s="93" t="s">
        <v>835</v>
      </c>
      <c r="I160" s="93" t="s">
        <v>836</v>
      </c>
      <c r="J160" s="93"/>
      <c r="K160" s="93" t="s">
        <v>837</v>
      </c>
      <c r="L160" s="94">
        <v>31</v>
      </c>
      <c r="M160" s="94">
        <v>2</v>
      </c>
      <c r="N160" s="94">
        <v>1</v>
      </c>
      <c r="O160" s="93"/>
      <c r="P160" s="94">
        <v>4</v>
      </c>
      <c r="Q160" s="94">
        <v>0</v>
      </c>
      <c r="R160" s="94">
        <v>4</v>
      </c>
      <c r="S160" s="95">
        <v>4</v>
      </c>
      <c r="T160" s="95">
        <v>0</v>
      </c>
      <c r="U160" s="95">
        <v>4</v>
      </c>
      <c r="V160" s="95">
        <v>0.12903225806451613</v>
      </c>
      <c r="W160" s="95">
        <v>0.12903225806451613</v>
      </c>
      <c r="X160" s="117">
        <v>1.455604075691412E-3</v>
      </c>
    </row>
    <row r="161" spans="1:24" s="89" customFormat="1" ht="15.5" x14ac:dyDescent="0.35">
      <c r="A161" s="84" t="s">
        <v>19</v>
      </c>
      <c r="B161" s="1" t="s">
        <v>237</v>
      </c>
      <c r="C161" s="1" t="s">
        <v>369</v>
      </c>
      <c r="D161" s="1" t="s">
        <v>368</v>
      </c>
      <c r="E161" s="10" t="s">
        <v>271</v>
      </c>
      <c r="F161" s="8" t="s">
        <v>10</v>
      </c>
      <c r="G161" s="93">
        <v>1186660566</v>
      </c>
      <c r="H161" s="93" t="s">
        <v>935</v>
      </c>
      <c r="I161" s="93" t="s">
        <v>936</v>
      </c>
      <c r="J161" s="93"/>
      <c r="K161" s="93" t="s">
        <v>937</v>
      </c>
      <c r="L161" s="94">
        <v>2832</v>
      </c>
      <c r="M161" s="94">
        <v>4</v>
      </c>
      <c r="N161" s="94">
        <v>97</v>
      </c>
      <c r="O161" s="93"/>
      <c r="P161" s="94">
        <v>6104</v>
      </c>
      <c r="Q161" s="94">
        <v>78</v>
      </c>
      <c r="R161" s="94">
        <v>6182</v>
      </c>
      <c r="S161" s="95">
        <v>62.927835051546388</v>
      </c>
      <c r="T161" s="95">
        <v>0.80412371134020622</v>
      </c>
      <c r="U161" s="95">
        <v>63.731958762886592</v>
      </c>
      <c r="V161" s="95">
        <v>2.1829096045197742</v>
      </c>
      <c r="W161" s="95">
        <v>2.2504222727007979E-2</v>
      </c>
      <c r="X161" s="117">
        <v>0.14119359534206696</v>
      </c>
    </row>
    <row r="162" spans="1:24" s="89" customFormat="1" ht="15.5" x14ac:dyDescent="0.35">
      <c r="A162" s="84" t="s">
        <v>19</v>
      </c>
      <c r="B162" s="1" t="s">
        <v>348</v>
      </c>
      <c r="C162" s="1" t="s">
        <v>23</v>
      </c>
      <c r="D162" s="1" t="s">
        <v>372</v>
      </c>
      <c r="E162" s="9" t="s">
        <v>349</v>
      </c>
      <c r="F162" s="8" t="s">
        <v>10</v>
      </c>
      <c r="G162" s="93">
        <v>316842588</v>
      </c>
      <c r="H162" s="93" t="s">
        <v>1162</v>
      </c>
      <c r="I162" s="93" t="s">
        <v>1163</v>
      </c>
      <c r="J162" s="93" t="s">
        <v>1164</v>
      </c>
      <c r="K162" s="93" t="s">
        <v>1165</v>
      </c>
      <c r="L162" s="94">
        <v>639</v>
      </c>
      <c r="M162" s="94">
        <v>0</v>
      </c>
      <c r="N162" s="94">
        <v>43</v>
      </c>
      <c r="O162" s="93"/>
      <c r="P162" s="94">
        <v>2173</v>
      </c>
      <c r="Q162" s="94">
        <v>33</v>
      </c>
      <c r="R162" s="94">
        <v>2206</v>
      </c>
      <c r="S162" s="95">
        <v>50.534883720930232</v>
      </c>
      <c r="T162" s="95">
        <v>0.76744186046511631</v>
      </c>
      <c r="U162" s="95">
        <v>51.302325581395351</v>
      </c>
      <c r="V162" s="95">
        <v>3.4522691705790298</v>
      </c>
      <c r="W162" s="95">
        <v>8.0285329548349535E-2</v>
      </c>
      <c r="X162" s="117">
        <v>0.69354838709677424</v>
      </c>
    </row>
    <row r="163" spans="1:24" s="89" customFormat="1" ht="15.5" x14ac:dyDescent="0.35">
      <c r="A163" s="84" t="s">
        <v>19</v>
      </c>
      <c r="B163" s="1" t="s">
        <v>131</v>
      </c>
      <c r="C163" s="1" t="s">
        <v>367</v>
      </c>
      <c r="D163" s="1" t="s">
        <v>368</v>
      </c>
      <c r="E163" s="6" t="s">
        <v>141</v>
      </c>
      <c r="F163" s="5" t="s">
        <v>10</v>
      </c>
      <c r="G163" s="93">
        <v>2178934596</v>
      </c>
      <c r="H163" s="27" t="s">
        <v>613</v>
      </c>
      <c r="I163" s="93" t="s">
        <v>614</v>
      </c>
      <c r="J163" s="93" t="s">
        <v>615</v>
      </c>
      <c r="K163" s="93" t="s">
        <v>616</v>
      </c>
      <c r="L163" s="94">
        <v>42055</v>
      </c>
      <c r="M163" s="94">
        <v>6</v>
      </c>
      <c r="N163" s="94">
        <v>58</v>
      </c>
      <c r="O163" s="93" t="s">
        <v>416</v>
      </c>
      <c r="P163" s="94">
        <v>152037</v>
      </c>
      <c r="Q163" s="94">
        <v>19848</v>
      </c>
      <c r="R163" s="94">
        <v>171885</v>
      </c>
      <c r="S163" s="95">
        <v>2576.898305084746</v>
      </c>
      <c r="T163" s="95">
        <v>336.40677966101697</v>
      </c>
      <c r="U163" s="95">
        <v>2913.305084745763</v>
      </c>
      <c r="V163" s="95">
        <v>4.0871477826655571</v>
      </c>
      <c r="W163" s="95">
        <v>6.9273691231619611E-2</v>
      </c>
      <c r="X163" s="117">
        <v>0.47580645161290325</v>
      </c>
    </row>
    <row r="164" spans="1:24" s="89" customFormat="1" ht="15.5" x14ac:dyDescent="0.35">
      <c r="A164" s="84" t="s">
        <v>19</v>
      </c>
      <c r="B164" s="1" t="s">
        <v>131</v>
      </c>
      <c r="C164" s="1" t="s">
        <v>23</v>
      </c>
      <c r="D164" s="1" t="s">
        <v>372</v>
      </c>
      <c r="E164" s="6" t="str">
        <f>HYPERLINK("https://instagram.com/Elysee","https://instagram.com/Elysee")</f>
        <v>https://instagram.com/Elysee</v>
      </c>
      <c r="F164" s="5" t="s">
        <v>10</v>
      </c>
      <c r="G164" s="93">
        <v>227758015</v>
      </c>
      <c r="H164" s="93" t="s">
        <v>585</v>
      </c>
      <c r="I164" s="93" t="s">
        <v>586</v>
      </c>
      <c r="J164" s="93" t="s">
        <v>587</v>
      </c>
      <c r="K164" s="93" t="s">
        <v>588</v>
      </c>
      <c r="L164" s="94">
        <v>14361</v>
      </c>
      <c r="M164" s="94">
        <v>2</v>
      </c>
      <c r="N164" s="94">
        <v>285</v>
      </c>
      <c r="O164" s="93" t="s">
        <v>416</v>
      </c>
      <c r="P164" s="94">
        <v>39187</v>
      </c>
      <c r="Q164" s="94">
        <v>799</v>
      </c>
      <c r="R164" s="94">
        <v>39986</v>
      </c>
      <c r="S164" s="95">
        <v>137.01748251748251</v>
      </c>
      <c r="T164" s="95">
        <v>2.7937062937062938</v>
      </c>
      <c r="U164" s="95">
        <v>139.8111888111888</v>
      </c>
      <c r="V164" s="95">
        <v>2.7843464939767424</v>
      </c>
      <c r="W164" s="95">
        <v>9.7354772516669314E-3</v>
      </c>
      <c r="X164" s="117">
        <v>0.23636363636363636</v>
      </c>
    </row>
    <row r="165" spans="1:24" s="89" customFormat="1" ht="15.5" x14ac:dyDescent="0.35">
      <c r="A165" s="84" t="s">
        <v>19</v>
      </c>
      <c r="B165" s="1" t="s">
        <v>131</v>
      </c>
      <c r="C165" s="1" t="s">
        <v>369</v>
      </c>
      <c r="D165" s="1" t="s">
        <v>368</v>
      </c>
      <c r="E165" s="6" t="s">
        <v>245</v>
      </c>
      <c r="F165" s="20" t="s">
        <v>59</v>
      </c>
      <c r="G165" s="93">
        <v>1922526042</v>
      </c>
      <c r="H165" s="93" t="s">
        <v>1328</v>
      </c>
      <c r="I165" s="93"/>
      <c r="J165" s="93"/>
      <c r="K165" s="93"/>
      <c r="L165" s="93"/>
      <c r="M165" s="93"/>
      <c r="N165" s="93"/>
      <c r="O165" s="93"/>
      <c r="P165" s="94"/>
      <c r="Q165" s="94"/>
      <c r="R165" s="94"/>
      <c r="S165" s="95"/>
      <c r="T165" s="95"/>
      <c r="U165" s="95"/>
      <c r="V165" s="95"/>
      <c r="W165" s="95"/>
      <c r="X165" s="117"/>
    </row>
    <row r="166" spans="1:24" s="89" customFormat="1" ht="15.5" x14ac:dyDescent="0.35">
      <c r="A166" s="84" t="s">
        <v>19</v>
      </c>
      <c r="B166" s="1" t="s">
        <v>131</v>
      </c>
      <c r="C166" s="1" t="s">
        <v>69</v>
      </c>
      <c r="D166" s="1" t="s">
        <v>372</v>
      </c>
      <c r="E166" s="6" t="s">
        <v>164</v>
      </c>
      <c r="F166" s="5" t="s">
        <v>10</v>
      </c>
      <c r="G166" s="93">
        <v>1514455101</v>
      </c>
      <c r="H166" s="93" t="s">
        <v>649</v>
      </c>
      <c r="I166" s="93" t="s">
        <v>650</v>
      </c>
      <c r="J166" s="93" t="s">
        <v>651</v>
      </c>
      <c r="K166" s="93" t="s">
        <v>652</v>
      </c>
      <c r="L166" s="94">
        <v>4238</v>
      </c>
      <c r="M166" s="94">
        <v>3</v>
      </c>
      <c r="N166" s="94">
        <v>192</v>
      </c>
      <c r="O166" s="93"/>
      <c r="P166" s="94">
        <v>12406</v>
      </c>
      <c r="Q166" s="94">
        <v>236</v>
      </c>
      <c r="R166" s="94">
        <v>12642</v>
      </c>
      <c r="S166" s="95">
        <v>63.948453608247419</v>
      </c>
      <c r="T166" s="95">
        <v>1.2164948453608246</v>
      </c>
      <c r="U166" s="95">
        <v>65.164948453608247</v>
      </c>
      <c r="V166" s="95">
        <v>2.9830108541764981</v>
      </c>
      <c r="W166" s="95">
        <v>1.5376344609157207E-2</v>
      </c>
      <c r="X166" s="117">
        <v>0.40756302521008403</v>
      </c>
    </row>
    <row r="167" spans="1:24" s="89" customFormat="1" ht="15.5" x14ac:dyDescent="0.35">
      <c r="A167" s="84" t="s">
        <v>19</v>
      </c>
      <c r="B167" s="1" t="s">
        <v>131</v>
      </c>
      <c r="C167" s="1" t="s">
        <v>370</v>
      </c>
      <c r="D167" s="1" t="s">
        <v>368</v>
      </c>
      <c r="E167" s="6" t="s">
        <v>234</v>
      </c>
      <c r="F167" s="5" t="s">
        <v>10</v>
      </c>
      <c r="G167" s="93">
        <v>271189330</v>
      </c>
      <c r="H167" s="93" t="s">
        <v>820</v>
      </c>
      <c r="I167" s="93" t="s">
        <v>821</v>
      </c>
      <c r="J167" s="93" t="s">
        <v>822</v>
      </c>
      <c r="K167" s="93"/>
      <c r="L167" s="94">
        <v>1159</v>
      </c>
      <c r="M167" s="94">
        <v>56</v>
      </c>
      <c r="N167" s="94">
        <v>73</v>
      </c>
      <c r="O167" s="27"/>
      <c r="P167" s="94">
        <v>1217</v>
      </c>
      <c r="Q167" s="94">
        <v>299</v>
      </c>
      <c r="R167" s="94">
        <v>1516</v>
      </c>
      <c r="S167" s="95">
        <v>16.671232876712327</v>
      </c>
      <c r="T167" s="95">
        <v>4.095890410958904</v>
      </c>
      <c r="U167" s="95">
        <v>20.767123287671232</v>
      </c>
      <c r="V167" s="95">
        <v>1.3080241587575496</v>
      </c>
      <c r="W167" s="95">
        <v>1.7918139161062323E-2</v>
      </c>
      <c r="X167" s="117">
        <v>6.4147627416520206E-2</v>
      </c>
    </row>
    <row r="168" spans="1:24" s="89" customFormat="1" ht="15.5" x14ac:dyDescent="0.35">
      <c r="A168" s="84" t="s">
        <v>19</v>
      </c>
      <c r="B168" s="1" t="s">
        <v>131</v>
      </c>
      <c r="C168" s="1" t="s">
        <v>25</v>
      </c>
      <c r="D168" s="1" t="s">
        <v>372</v>
      </c>
      <c r="E168" s="6" t="s">
        <v>152</v>
      </c>
      <c r="F168" s="8" t="s">
        <v>10</v>
      </c>
      <c r="G168" s="93">
        <v>2206009246</v>
      </c>
      <c r="H168" s="93" t="s">
        <v>631</v>
      </c>
      <c r="I168" s="93" t="s">
        <v>632</v>
      </c>
      <c r="J168" s="93" t="s">
        <v>633</v>
      </c>
      <c r="K168" s="93" t="s">
        <v>634</v>
      </c>
      <c r="L168" s="94">
        <v>4439</v>
      </c>
      <c r="M168" s="94">
        <v>53</v>
      </c>
      <c r="N168" s="94">
        <v>115</v>
      </c>
      <c r="O168" s="93" t="s">
        <v>416</v>
      </c>
      <c r="P168" s="94">
        <v>4878</v>
      </c>
      <c r="Q168" s="94">
        <v>55</v>
      </c>
      <c r="R168" s="94">
        <v>4933</v>
      </c>
      <c r="S168" s="95">
        <v>42.417391304347824</v>
      </c>
      <c r="T168" s="95">
        <v>0.47826086956521741</v>
      </c>
      <c r="U168" s="95">
        <v>42.895652173913042</v>
      </c>
      <c r="V168" s="95">
        <v>1.1112863257490426</v>
      </c>
      <c r="W168" s="95">
        <v>9.6633593543395003E-3</v>
      </c>
      <c r="X168" s="117">
        <v>0.85820895522388063</v>
      </c>
    </row>
    <row r="169" spans="1:24" s="89" customFormat="1" ht="15.5" x14ac:dyDescent="0.35">
      <c r="A169" s="84" t="s">
        <v>19</v>
      </c>
      <c r="B169" s="1" t="s">
        <v>57</v>
      </c>
      <c r="C169" s="1" t="s">
        <v>373</v>
      </c>
      <c r="D169" s="1" t="s">
        <v>368</v>
      </c>
      <c r="E169" s="6" t="s">
        <v>84</v>
      </c>
      <c r="F169" s="5" t="s">
        <v>10</v>
      </c>
      <c r="G169" s="93">
        <v>1753457367</v>
      </c>
      <c r="H169" s="27" t="s">
        <v>518</v>
      </c>
      <c r="I169" s="93" t="s">
        <v>519</v>
      </c>
      <c r="J169" s="93" t="s">
        <v>520</v>
      </c>
      <c r="K169" s="93" t="s">
        <v>521</v>
      </c>
      <c r="L169" s="94">
        <v>127963</v>
      </c>
      <c r="M169" s="94">
        <v>8</v>
      </c>
      <c r="N169" s="94">
        <v>286</v>
      </c>
      <c r="O169" s="93" t="s">
        <v>416</v>
      </c>
      <c r="P169" s="94">
        <v>689598</v>
      </c>
      <c r="Q169" s="94">
        <v>13889</v>
      </c>
      <c r="R169" s="94">
        <v>703487</v>
      </c>
      <c r="S169" s="95">
        <v>2402.7804878048782</v>
      </c>
      <c r="T169" s="95">
        <v>48.393728222996515</v>
      </c>
      <c r="U169" s="95">
        <v>2451.1742160278745</v>
      </c>
      <c r="V169" s="95">
        <v>5.4975813321038114</v>
      </c>
      <c r="W169" s="95">
        <v>1.9155335651929655E-2</v>
      </c>
      <c r="X169" s="117">
        <v>1.1714285714285715</v>
      </c>
    </row>
    <row r="170" spans="1:24" s="89" customFormat="1" ht="15.5" x14ac:dyDescent="0.35">
      <c r="A170" s="84" t="s">
        <v>19</v>
      </c>
      <c r="B170" s="1" t="s">
        <v>57</v>
      </c>
      <c r="C170" s="1" t="s">
        <v>69</v>
      </c>
      <c r="D170" s="1" t="s">
        <v>372</v>
      </c>
      <c r="E170" s="6" t="s">
        <v>140</v>
      </c>
      <c r="F170" s="8" t="s">
        <v>13</v>
      </c>
      <c r="G170" s="93">
        <v>1654973392</v>
      </c>
      <c r="H170" s="93" t="s">
        <v>1273</v>
      </c>
      <c r="I170" s="93" t="s">
        <v>1274</v>
      </c>
      <c r="J170" s="93" t="s">
        <v>1275</v>
      </c>
      <c r="K170" s="93"/>
      <c r="L170" s="94">
        <v>21</v>
      </c>
      <c r="M170" s="94">
        <v>0</v>
      </c>
      <c r="N170" s="94">
        <v>0</v>
      </c>
      <c r="O170" s="27"/>
      <c r="P170" s="94"/>
      <c r="Q170" s="94"/>
      <c r="R170" s="94"/>
      <c r="S170" s="95"/>
      <c r="T170" s="95"/>
      <c r="U170" s="95"/>
      <c r="V170" s="95"/>
      <c r="W170" s="95"/>
      <c r="X170" s="117"/>
    </row>
    <row r="171" spans="1:24" s="89" customFormat="1" ht="15.5" x14ac:dyDescent="0.35">
      <c r="A171" s="84" t="s">
        <v>19</v>
      </c>
      <c r="B171" s="1" t="s">
        <v>57</v>
      </c>
      <c r="C171" s="1" t="s">
        <v>25</v>
      </c>
      <c r="D171" s="1" t="s">
        <v>372</v>
      </c>
      <c r="E171" s="6" t="s">
        <v>58</v>
      </c>
      <c r="F171" s="8" t="s">
        <v>59</v>
      </c>
      <c r="G171" s="93">
        <v>1766820461</v>
      </c>
      <c r="H171" s="93" t="s">
        <v>1247</v>
      </c>
      <c r="I171" s="93"/>
      <c r="J171" s="93"/>
      <c r="K171" s="93"/>
      <c r="L171" s="93"/>
      <c r="M171" s="93"/>
      <c r="N171" s="93"/>
      <c r="O171" s="93"/>
      <c r="P171" s="94"/>
      <c r="Q171" s="94"/>
      <c r="R171" s="94"/>
      <c r="S171" s="95"/>
      <c r="T171" s="95"/>
      <c r="U171" s="95"/>
      <c r="V171" s="95"/>
      <c r="W171" s="95"/>
      <c r="X171" s="117"/>
    </row>
    <row r="172" spans="1:24" s="89" customFormat="1" ht="15.5" x14ac:dyDescent="0.35">
      <c r="A172" s="84" t="s">
        <v>19</v>
      </c>
      <c r="B172" s="1" t="s">
        <v>29</v>
      </c>
      <c r="C172" s="1" t="s">
        <v>369</v>
      </c>
      <c r="D172" s="1" t="s">
        <v>368</v>
      </c>
      <c r="E172" s="6" t="s">
        <v>30</v>
      </c>
      <c r="F172" s="8" t="s">
        <v>59</v>
      </c>
      <c r="G172" s="93">
        <v>1452071763</v>
      </c>
      <c r="H172" s="93" t="s">
        <v>1237</v>
      </c>
      <c r="I172" s="93"/>
      <c r="J172" s="93"/>
      <c r="K172" s="93"/>
      <c r="L172" s="93"/>
      <c r="M172" s="93"/>
      <c r="N172" s="93"/>
      <c r="O172" s="93"/>
      <c r="P172" s="94"/>
      <c r="Q172" s="94"/>
      <c r="R172" s="94"/>
      <c r="S172" s="95"/>
      <c r="T172" s="95"/>
      <c r="U172" s="95"/>
      <c r="V172" s="95"/>
      <c r="W172" s="95"/>
      <c r="X172" s="117"/>
    </row>
    <row r="173" spans="1:24" s="89" customFormat="1" ht="15.5" x14ac:dyDescent="0.35">
      <c r="A173" s="84" t="s">
        <v>19</v>
      </c>
      <c r="B173" s="1" t="s">
        <v>279</v>
      </c>
      <c r="C173" s="1" t="s">
        <v>369</v>
      </c>
      <c r="D173" s="1" t="s">
        <v>368</v>
      </c>
      <c r="E173" s="6" t="s">
        <v>280</v>
      </c>
      <c r="F173" s="5" t="s">
        <v>10</v>
      </c>
      <c r="G173" s="105">
        <v>30288163</v>
      </c>
      <c r="H173" s="93" t="s">
        <v>955</v>
      </c>
      <c r="I173" s="93" t="s">
        <v>956</v>
      </c>
      <c r="J173" s="93"/>
      <c r="K173" s="93" t="s">
        <v>957</v>
      </c>
      <c r="L173" s="94">
        <v>12686</v>
      </c>
      <c r="M173" s="94">
        <v>0</v>
      </c>
      <c r="N173" s="94">
        <v>71</v>
      </c>
      <c r="O173" s="93"/>
      <c r="P173" s="94">
        <v>17527</v>
      </c>
      <c r="Q173" s="94">
        <v>949</v>
      </c>
      <c r="R173" s="94">
        <v>18476</v>
      </c>
      <c r="S173" s="95">
        <v>246.85915492957747</v>
      </c>
      <c r="T173" s="95">
        <v>13.366197183098592</v>
      </c>
      <c r="U173" s="95">
        <v>260.22535211267609</v>
      </c>
      <c r="V173" s="95">
        <v>1.4564086394450575</v>
      </c>
      <c r="W173" s="95">
        <v>2.0512797738662786E-2</v>
      </c>
      <c r="X173" s="117">
        <v>9.8611111111111108E-2</v>
      </c>
    </row>
    <row r="174" spans="1:24" s="89" customFormat="1" ht="15.5" x14ac:dyDescent="0.35">
      <c r="A174" s="84" t="s">
        <v>19</v>
      </c>
      <c r="B174" s="1" t="s">
        <v>178</v>
      </c>
      <c r="C174" s="2" t="s">
        <v>370</v>
      </c>
      <c r="D174" s="1" t="s">
        <v>368</v>
      </c>
      <c r="E174" s="9" t="s">
        <v>179</v>
      </c>
      <c r="F174" s="13" t="s">
        <v>5</v>
      </c>
      <c r="G174" s="105">
        <v>33691836</v>
      </c>
      <c r="H174" s="93" t="s">
        <v>674</v>
      </c>
      <c r="I174" s="93" t="s">
        <v>675</v>
      </c>
      <c r="J174" s="93" t="s">
        <v>676</v>
      </c>
      <c r="K174" s="93" t="s">
        <v>677</v>
      </c>
      <c r="L174" s="94">
        <v>150</v>
      </c>
      <c r="M174" s="94">
        <v>286</v>
      </c>
      <c r="N174" s="94">
        <v>34</v>
      </c>
      <c r="O174" s="93"/>
      <c r="P174" s="94">
        <v>65</v>
      </c>
      <c r="Q174" s="94">
        <v>4</v>
      </c>
      <c r="R174" s="94">
        <v>69</v>
      </c>
      <c r="S174" s="95">
        <v>1.911764705882353</v>
      </c>
      <c r="T174" s="95">
        <v>0.11764705882352941</v>
      </c>
      <c r="U174" s="95">
        <v>2.0294117647058822</v>
      </c>
      <c r="V174" s="95">
        <v>0.46</v>
      </c>
      <c r="W174" s="95">
        <v>1.3529411764705882E-2</v>
      </c>
      <c r="X174" s="117">
        <v>2.442528735632184E-2</v>
      </c>
    </row>
    <row r="175" spans="1:24" s="89" customFormat="1" ht="15.5" x14ac:dyDescent="0.35">
      <c r="A175" s="96" t="s">
        <v>19</v>
      </c>
      <c r="B175" s="92" t="s">
        <v>178</v>
      </c>
      <c r="C175" s="92" t="s">
        <v>25</v>
      </c>
      <c r="D175" s="92" t="s">
        <v>372</v>
      </c>
      <c r="E175" s="6" t="str">
        <f>HYPERLINK("https://instagram.com/utanrikisraduneytid/","https://instagram.com/utanrikisraduneytid/")</f>
        <v>https://instagram.com/utanrikisraduneytid/</v>
      </c>
      <c r="F175" s="13" t="s">
        <v>10</v>
      </c>
      <c r="G175" s="93">
        <v>508984227</v>
      </c>
      <c r="H175" s="93" t="s">
        <v>1191</v>
      </c>
      <c r="I175" s="93" t="s">
        <v>1192</v>
      </c>
      <c r="J175" s="93"/>
      <c r="K175" s="93" t="s">
        <v>1193</v>
      </c>
      <c r="L175" s="94">
        <v>309</v>
      </c>
      <c r="M175" s="94">
        <v>74</v>
      </c>
      <c r="N175" s="94">
        <v>277</v>
      </c>
      <c r="O175" s="93"/>
      <c r="P175" s="94">
        <v>1307</v>
      </c>
      <c r="Q175" s="94">
        <v>8</v>
      </c>
      <c r="R175" s="94">
        <v>1315</v>
      </c>
      <c r="S175" s="95">
        <v>4.7184115523465708</v>
      </c>
      <c r="T175" s="95">
        <v>2.8880866425992781E-2</v>
      </c>
      <c r="U175" s="95">
        <v>4.747292418772564</v>
      </c>
      <c r="V175" s="95">
        <v>4.2556634304207117</v>
      </c>
      <c r="W175" s="95">
        <v>1.5363405885995354E-2</v>
      </c>
      <c r="X175" s="117">
        <v>0.30777777777777776</v>
      </c>
    </row>
    <row r="176" spans="1:24" s="89" customFormat="1" ht="15.5" x14ac:dyDescent="0.35">
      <c r="A176" s="84" t="s">
        <v>19</v>
      </c>
      <c r="B176" s="1" t="s">
        <v>42</v>
      </c>
      <c r="C176" s="1" t="s">
        <v>367</v>
      </c>
      <c r="D176" s="1" t="s">
        <v>368</v>
      </c>
      <c r="E176" s="6" t="s">
        <v>194</v>
      </c>
      <c r="F176" s="3" t="s">
        <v>5</v>
      </c>
      <c r="G176" s="93">
        <v>462795958</v>
      </c>
      <c r="H176" s="93" t="s">
        <v>713</v>
      </c>
      <c r="I176" s="93" t="s">
        <v>714</v>
      </c>
      <c r="J176" s="93" t="s">
        <v>715</v>
      </c>
      <c r="K176" s="93" t="s">
        <v>460</v>
      </c>
      <c r="L176" s="94">
        <v>82</v>
      </c>
      <c r="M176" s="94">
        <v>0</v>
      </c>
      <c r="N176" s="94">
        <v>1</v>
      </c>
      <c r="O176" s="93"/>
      <c r="P176" s="94">
        <v>47</v>
      </c>
      <c r="Q176" s="94">
        <v>20</v>
      </c>
      <c r="R176" s="94">
        <v>67</v>
      </c>
      <c r="S176" s="95">
        <v>47</v>
      </c>
      <c r="T176" s="95">
        <v>20</v>
      </c>
      <c r="U176" s="95">
        <v>67</v>
      </c>
      <c r="V176" s="95">
        <v>0.81707317073170727</v>
      </c>
      <c r="W176" s="95">
        <v>0.81707317073170727</v>
      </c>
      <c r="X176" s="117">
        <v>1.0695187165775401E-3</v>
      </c>
    </row>
    <row r="177" spans="1:24" s="89" customFormat="1" ht="15.5" x14ac:dyDescent="0.35">
      <c r="A177" s="96" t="s">
        <v>19</v>
      </c>
      <c r="B177" s="92" t="s">
        <v>42</v>
      </c>
      <c r="C177" s="92" t="s">
        <v>23</v>
      </c>
      <c r="D177" s="92" t="s">
        <v>372</v>
      </c>
      <c r="E177" s="86" t="s">
        <v>43</v>
      </c>
      <c r="F177" s="5" t="s">
        <v>10</v>
      </c>
      <c r="G177" s="93">
        <v>2280892089</v>
      </c>
      <c r="H177" s="93" t="s">
        <v>457</v>
      </c>
      <c r="I177" s="93" t="s">
        <v>458</v>
      </c>
      <c r="J177" s="93" t="s">
        <v>459</v>
      </c>
      <c r="K177" s="93" t="s">
        <v>460</v>
      </c>
      <c r="L177" s="94">
        <v>90</v>
      </c>
      <c r="M177" s="94">
        <v>38</v>
      </c>
      <c r="N177" s="94">
        <v>31</v>
      </c>
      <c r="O177" s="93"/>
      <c r="P177" s="94">
        <v>310</v>
      </c>
      <c r="Q177" s="94">
        <v>2</v>
      </c>
      <c r="R177" s="94">
        <v>312</v>
      </c>
      <c r="S177" s="95">
        <v>10</v>
      </c>
      <c r="T177" s="95">
        <v>6.4516129032258063E-2</v>
      </c>
      <c r="U177" s="95">
        <v>10.064516129032258</v>
      </c>
      <c r="V177" s="95">
        <v>3.4666666666666668</v>
      </c>
      <c r="W177" s="95">
        <v>0.11182795698924732</v>
      </c>
      <c r="X177" s="117">
        <v>0.39743589743589741</v>
      </c>
    </row>
    <row r="178" spans="1:24" s="89" customFormat="1" ht="15.5" x14ac:dyDescent="0.35">
      <c r="A178" s="84" t="s">
        <v>19</v>
      </c>
      <c r="B178" s="1" t="s">
        <v>42</v>
      </c>
      <c r="C178" s="1" t="s">
        <v>369</v>
      </c>
      <c r="D178" s="1" t="s">
        <v>368</v>
      </c>
      <c r="E178" s="6" t="s">
        <v>132</v>
      </c>
      <c r="F178" s="5" t="s">
        <v>10</v>
      </c>
      <c r="G178" s="93">
        <v>1678130786</v>
      </c>
      <c r="H178" s="93" t="s">
        <v>589</v>
      </c>
      <c r="I178" s="93" t="s">
        <v>590</v>
      </c>
      <c r="J178" s="93" t="s">
        <v>591</v>
      </c>
      <c r="K178" s="93" t="s">
        <v>592</v>
      </c>
      <c r="L178" s="94">
        <v>469</v>
      </c>
      <c r="M178" s="94">
        <v>19</v>
      </c>
      <c r="N178" s="94">
        <v>40</v>
      </c>
      <c r="O178" s="93"/>
      <c r="P178" s="94">
        <v>1198</v>
      </c>
      <c r="Q178" s="94">
        <v>124</v>
      </c>
      <c r="R178" s="94">
        <v>1322</v>
      </c>
      <c r="S178" s="95">
        <v>29.95</v>
      </c>
      <c r="T178" s="95">
        <v>3.1</v>
      </c>
      <c r="U178" s="95">
        <v>33.049999999999997</v>
      </c>
      <c r="V178" s="95">
        <v>2.818763326226013</v>
      </c>
      <c r="W178" s="95">
        <v>7.0469083155650314E-2</v>
      </c>
      <c r="X178" s="117">
        <v>0.12987012987012986</v>
      </c>
    </row>
    <row r="179" spans="1:24" s="89" customFormat="1" ht="15.5" x14ac:dyDescent="0.35">
      <c r="A179" s="84" t="s">
        <v>19</v>
      </c>
      <c r="B179" s="1" t="s">
        <v>42</v>
      </c>
      <c r="C179" s="1" t="s">
        <v>69</v>
      </c>
      <c r="D179" s="1" t="s">
        <v>372</v>
      </c>
      <c r="E179" s="6" t="str">
        <f>HYPERLINK("https://instagram.com/merrionstreet/","https://instagram.com/merrionstreet/")</f>
        <v>https://instagram.com/merrionstreet/</v>
      </c>
      <c r="F179" s="13" t="s">
        <v>10</v>
      </c>
      <c r="G179" s="93">
        <v>601587766</v>
      </c>
      <c r="H179" s="93" t="s">
        <v>864</v>
      </c>
      <c r="I179" s="93" t="s">
        <v>865</v>
      </c>
      <c r="J179" s="93" t="s">
        <v>866</v>
      </c>
      <c r="K179" s="93" t="s">
        <v>867</v>
      </c>
      <c r="L179" s="94">
        <v>232</v>
      </c>
      <c r="M179" s="94">
        <v>32</v>
      </c>
      <c r="N179" s="94">
        <v>136</v>
      </c>
      <c r="O179" s="93"/>
      <c r="P179" s="94">
        <v>568</v>
      </c>
      <c r="Q179" s="94">
        <v>8</v>
      </c>
      <c r="R179" s="94">
        <v>576</v>
      </c>
      <c r="S179" s="95">
        <v>4.1764705882352944</v>
      </c>
      <c r="T179" s="95">
        <v>5.8823529411764705E-2</v>
      </c>
      <c r="U179" s="95">
        <v>4.2352941176470589</v>
      </c>
      <c r="V179" s="95">
        <v>2.4827586206896552</v>
      </c>
      <c r="W179" s="95">
        <v>1.8255578093306288E-2</v>
      </c>
      <c r="X179" s="117">
        <v>0.16190476190476191</v>
      </c>
    </row>
    <row r="180" spans="1:24" s="89" customFormat="1" ht="15.5" x14ac:dyDescent="0.35">
      <c r="A180" s="84" t="s">
        <v>19</v>
      </c>
      <c r="B180" s="1" t="s">
        <v>246</v>
      </c>
      <c r="C180" s="1" t="s">
        <v>23</v>
      </c>
      <c r="D180" s="1" t="s">
        <v>372</v>
      </c>
      <c r="E180" s="9" t="s">
        <v>313</v>
      </c>
      <c r="F180" s="5" t="s">
        <v>10</v>
      </c>
      <c r="G180" s="93">
        <v>1916683674</v>
      </c>
      <c r="H180" s="93" t="s">
        <v>1060</v>
      </c>
      <c r="I180" s="93" t="s">
        <v>1061</v>
      </c>
      <c r="J180" s="93" t="s">
        <v>1062</v>
      </c>
      <c r="K180" s="93" t="s">
        <v>1063</v>
      </c>
      <c r="L180" s="94">
        <v>473</v>
      </c>
      <c r="M180" s="94">
        <v>0</v>
      </c>
      <c r="N180" s="94">
        <v>112</v>
      </c>
      <c r="O180" s="93" t="s">
        <v>416</v>
      </c>
      <c r="P180" s="94">
        <v>3586</v>
      </c>
      <c r="Q180" s="94">
        <v>30</v>
      </c>
      <c r="R180" s="94">
        <v>3616</v>
      </c>
      <c r="S180" s="95">
        <v>32.017857142857146</v>
      </c>
      <c r="T180" s="95">
        <v>0.26785714285714285</v>
      </c>
      <c r="U180" s="95">
        <v>32.285714285714292</v>
      </c>
      <c r="V180" s="95">
        <v>7.6448202959830871</v>
      </c>
      <c r="W180" s="95">
        <v>6.8257324071277575E-2</v>
      </c>
      <c r="X180" s="117">
        <v>0.70440251572327039</v>
      </c>
    </row>
    <row r="181" spans="1:24" s="89" customFormat="1" ht="15.5" x14ac:dyDescent="0.35">
      <c r="A181" s="85" t="s">
        <v>19</v>
      </c>
      <c r="B181" s="2" t="s">
        <v>246</v>
      </c>
      <c r="C181" s="2" t="s">
        <v>369</v>
      </c>
      <c r="D181" s="1" t="s">
        <v>368</v>
      </c>
      <c r="E181" s="6" t="str">
        <f>HYPERLINK("https://instagram.com/matteorenzi/","https://instagram.com/matteorenzi/")</f>
        <v>https://instagram.com/matteorenzi/</v>
      </c>
      <c r="F181" s="8" t="s">
        <v>5</v>
      </c>
      <c r="G181" s="93">
        <v>216150375</v>
      </c>
      <c r="H181" s="93" t="s">
        <v>854</v>
      </c>
      <c r="I181" s="93" t="s">
        <v>855</v>
      </c>
      <c r="J181" s="93" t="s">
        <v>856</v>
      </c>
      <c r="K181" s="93" t="s">
        <v>857</v>
      </c>
      <c r="L181" s="94">
        <v>34328</v>
      </c>
      <c r="M181" s="94">
        <v>56</v>
      </c>
      <c r="N181" s="94">
        <v>132</v>
      </c>
      <c r="O181" s="27"/>
      <c r="P181" s="94">
        <v>28961</v>
      </c>
      <c r="Q181" s="94">
        <v>8005</v>
      </c>
      <c r="R181" s="94">
        <v>36966</v>
      </c>
      <c r="S181" s="95">
        <v>219.40151515151516</v>
      </c>
      <c r="T181" s="95">
        <v>60.643939393939391</v>
      </c>
      <c r="U181" s="95">
        <v>280.04545454545456</v>
      </c>
      <c r="V181" s="95">
        <v>1.076846888837101</v>
      </c>
      <c r="W181" s="95">
        <v>8.157930976038643E-3</v>
      </c>
      <c r="X181" s="117">
        <v>0.10568454763811048</v>
      </c>
    </row>
    <row r="182" spans="1:24" s="89" customFormat="1" ht="15.5" x14ac:dyDescent="0.35">
      <c r="A182" s="85" t="s">
        <v>19</v>
      </c>
      <c r="B182" s="1" t="s">
        <v>246</v>
      </c>
      <c r="C182" s="2" t="s">
        <v>370</v>
      </c>
      <c r="D182" s="1" t="s">
        <v>368</v>
      </c>
      <c r="E182" s="6" t="s">
        <v>282</v>
      </c>
      <c r="F182" s="13" t="s">
        <v>10</v>
      </c>
      <c r="G182" s="93">
        <v>1788101607</v>
      </c>
      <c r="H182" s="93" t="s">
        <v>962</v>
      </c>
      <c r="I182" s="93" t="s">
        <v>963</v>
      </c>
      <c r="J182" s="93" t="s">
        <v>964</v>
      </c>
      <c r="K182" s="93"/>
      <c r="L182" s="94">
        <v>276</v>
      </c>
      <c r="M182" s="94">
        <v>34</v>
      </c>
      <c r="N182" s="94">
        <v>203</v>
      </c>
      <c r="O182" s="93"/>
      <c r="P182" s="94">
        <v>1487</v>
      </c>
      <c r="Q182" s="94">
        <v>13</v>
      </c>
      <c r="R182" s="94">
        <v>1500</v>
      </c>
      <c r="S182" s="95">
        <v>7.3251231527093594</v>
      </c>
      <c r="T182" s="95">
        <v>6.4039408866995079E-2</v>
      </c>
      <c r="U182" s="95">
        <v>7.3891625615763541</v>
      </c>
      <c r="V182" s="95">
        <v>5.4347826086956523</v>
      </c>
      <c r="W182" s="95">
        <v>2.6772328121653456E-2</v>
      </c>
      <c r="X182" s="117">
        <v>0.64444444444444449</v>
      </c>
    </row>
    <row r="183" spans="1:24" s="89" customFormat="1" ht="15.5" x14ac:dyDescent="0.35">
      <c r="A183" s="84" t="s">
        <v>19</v>
      </c>
      <c r="B183" s="1" t="s">
        <v>52</v>
      </c>
      <c r="C183" s="1" t="s">
        <v>367</v>
      </c>
      <c r="D183" s="1" t="s">
        <v>368</v>
      </c>
      <c r="E183" s="6" t="s">
        <v>53</v>
      </c>
      <c r="F183" s="8" t="s">
        <v>10</v>
      </c>
      <c r="G183" s="93">
        <v>463831010</v>
      </c>
      <c r="H183" s="93" t="s">
        <v>475</v>
      </c>
      <c r="I183" s="93" t="s">
        <v>476</v>
      </c>
      <c r="J183" s="93" t="s">
        <v>477</v>
      </c>
      <c r="K183" s="93" t="s">
        <v>478</v>
      </c>
      <c r="L183" s="94">
        <v>1562</v>
      </c>
      <c r="M183" s="94">
        <v>8</v>
      </c>
      <c r="N183" s="94">
        <v>162</v>
      </c>
      <c r="O183" s="93"/>
      <c r="P183" s="94">
        <v>9889</v>
      </c>
      <c r="Q183" s="94">
        <v>133</v>
      </c>
      <c r="R183" s="94">
        <v>10022</v>
      </c>
      <c r="S183" s="95">
        <v>61.043209876543209</v>
      </c>
      <c r="T183" s="95">
        <v>0.82098765432098764</v>
      </c>
      <c r="U183" s="95">
        <v>61.864197530864196</v>
      </c>
      <c r="V183" s="95">
        <v>6.4161331626120361</v>
      </c>
      <c r="W183" s="95">
        <v>3.9605760263037255E-2</v>
      </c>
      <c r="X183" s="117">
        <v>0.17344753747323341</v>
      </c>
    </row>
    <row r="184" spans="1:24" s="89" customFormat="1" ht="15.5" x14ac:dyDescent="0.35">
      <c r="A184" s="84" t="s">
        <v>19</v>
      </c>
      <c r="B184" s="1" t="s">
        <v>52</v>
      </c>
      <c r="C184" s="1" t="s">
        <v>370</v>
      </c>
      <c r="D184" s="1" t="s">
        <v>368</v>
      </c>
      <c r="E184" s="6" t="s">
        <v>182</v>
      </c>
      <c r="F184" s="13" t="s">
        <v>10</v>
      </c>
      <c r="G184" s="93">
        <v>715608709</v>
      </c>
      <c r="H184" s="93" t="s">
        <v>678</v>
      </c>
      <c r="I184" s="93" t="s">
        <v>679</v>
      </c>
      <c r="J184" s="93" t="s">
        <v>680</v>
      </c>
      <c r="K184" s="93"/>
      <c r="L184" s="94">
        <v>11465</v>
      </c>
      <c r="M184" s="94">
        <v>15</v>
      </c>
      <c r="N184" s="94">
        <v>714</v>
      </c>
      <c r="O184" s="27"/>
      <c r="P184" s="94">
        <v>179247</v>
      </c>
      <c r="Q184" s="94">
        <v>1330</v>
      </c>
      <c r="R184" s="94">
        <v>180577</v>
      </c>
      <c r="S184" s="95">
        <v>251.04621848739495</v>
      </c>
      <c r="T184" s="95">
        <v>1.8627450980392157</v>
      </c>
      <c r="U184" s="95">
        <v>252.90896358543418</v>
      </c>
      <c r="V184" s="95">
        <v>15.750283471434802</v>
      </c>
      <c r="W184" s="95">
        <v>2.2059220548228013E-2</v>
      </c>
      <c r="X184" s="117">
        <v>0.97010869565217395</v>
      </c>
    </row>
    <row r="185" spans="1:24" s="89" customFormat="1" ht="15.5" x14ac:dyDescent="0.35">
      <c r="A185" s="84" t="s">
        <v>19</v>
      </c>
      <c r="B185" s="1" t="s">
        <v>82</v>
      </c>
      <c r="C185" s="1" t="s">
        <v>367</v>
      </c>
      <c r="D185" s="1" t="s">
        <v>368</v>
      </c>
      <c r="E185" s="16" t="str">
        <f>HYPERLINK("https://instagram.com/vejonisr/","https://instagram.com/vejonisr/")</f>
        <v>https://instagram.com/vejonisr/</v>
      </c>
      <c r="F185" s="3" t="s">
        <v>5</v>
      </c>
      <c r="G185" s="93">
        <v>235788686</v>
      </c>
      <c r="H185" s="93" t="s">
        <v>1202</v>
      </c>
      <c r="I185" s="93" t="s">
        <v>1203</v>
      </c>
      <c r="J185" s="93"/>
      <c r="K185" s="93"/>
      <c r="L185" s="94">
        <v>1935</v>
      </c>
      <c r="M185" s="94">
        <v>90</v>
      </c>
      <c r="N185" s="94">
        <v>20</v>
      </c>
      <c r="O185" s="93"/>
      <c r="P185" s="94">
        <v>2814</v>
      </c>
      <c r="Q185" s="94">
        <v>17</v>
      </c>
      <c r="R185" s="94">
        <v>2831</v>
      </c>
      <c r="S185" s="95">
        <v>140.69999999999999</v>
      </c>
      <c r="T185" s="95">
        <v>0.85</v>
      </c>
      <c r="U185" s="95">
        <v>141.54999999999998</v>
      </c>
      <c r="V185" s="95">
        <v>1.4630490956072351</v>
      </c>
      <c r="W185" s="95">
        <v>7.3152454780361753E-2</v>
      </c>
      <c r="X185" s="117">
        <v>1.6666666666666666E-2</v>
      </c>
    </row>
    <row r="186" spans="1:24" s="89" customFormat="1" ht="15.5" x14ac:dyDescent="0.35">
      <c r="A186" s="84" t="s">
        <v>19</v>
      </c>
      <c r="B186" s="1" t="s">
        <v>82</v>
      </c>
      <c r="C186" s="1" t="s">
        <v>23</v>
      </c>
      <c r="D186" s="1" t="s">
        <v>372</v>
      </c>
      <c r="E186" s="16" t="s">
        <v>354</v>
      </c>
      <c r="F186" s="3" t="s">
        <v>10</v>
      </c>
      <c r="G186" s="93">
        <v>2244624886</v>
      </c>
      <c r="H186" s="93" t="s">
        <v>1198</v>
      </c>
      <c r="I186" s="93" t="s">
        <v>1199</v>
      </c>
      <c r="J186" s="93" t="s">
        <v>1200</v>
      </c>
      <c r="K186" s="93" t="s">
        <v>1201</v>
      </c>
      <c r="L186" s="94">
        <v>4789</v>
      </c>
      <c r="M186" s="94">
        <v>15</v>
      </c>
      <c r="N186" s="94">
        <v>51</v>
      </c>
      <c r="O186" s="93"/>
      <c r="P186" s="94">
        <v>14029</v>
      </c>
      <c r="Q186" s="94">
        <v>48</v>
      </c>
      <c r="R186" s="94">
        <v>14077</v>
      </c>
      <c r="S186" s="95">
        <v>275.07843137254901</v>
      </c>
      <c r="T186" s="95">
        <v>0.94117647058823528</v>
      </c>
      <c r="U186" s="95">
        <v>276.01960784313724</v>
      </c>
      <c r="V186" s="95">
        <v>2.9394445604510335</v>
      </c>
      <c r="W186" s="95">
        <v>5.763616785198105E-2</v>
      </c>
      <c r="X186" s="117">
        <v>0.49038461538461536</v>
      </c>
    </row>
    <row r="187" spans="1:24" s="89" customFormat="1" ht="15.5" x14ac:dyDescent="0.35">
      <c r="A187" s="84" t="s">
        <v>19</v>
      </c>
      <c r="B187" s="1" t="s">
        <v>82</v>
      </c>
      <c r="C187" s="1" t="s">
        <v>69</v>
      </c>
      <c r="D187" s="1" t="s">
        <v>372</v>
      </c>
      <c r="E187" s="9" t="s">
        <v>83</v>
      </c>
      <c r="F187" s="5" t="s">
        <v>10</v>
      </c>
      <c r="G187" s="93">
        <v>1415526071</v>
      </c>
      <c r="H187" s="93" t="s">
        <v>516</v>
      </c>
      <c r="I187" s="93" t="s">
        <v>517</v>
      </c>
      <c r="J187" s="93"/>
      <c r="K187" s="93"/>
      <c r="L187" s="94">
        <v>234</v>
      </c>
      <c r="M187" s="94">
        <v>12</v>
      </c>
      <c r="N187" s="94">
        <v>228</v>
      </c>
      <c r="O187" s="27"/>
      <c r="P187" s="94">
        <v>1563</v>
      </c>
      <c r="Q187" s="94">
        <v>9</v>
      </c>
      <c r="R187" s="94">
        <v>1572</v>
      </c>
      <c r="S187" s="95">
        <v>6.8552631578947372</v>
      </c>
      <c r="T187" s="95">
        <v>3.9473684210526314E-2</v>
      </c>
      <c r="U187" s="95">
        <v>6.8947368421052637</v>
      </c>
      <c r="V187" s="95">
        <v>6.7179487179487181</v>
      </c>
      <c r="W187" s="95">
        <v>2.9464687359424205E-2</v>
      </c>
      <c r="X187" s="117">
        <v>0.3944636678200692</v>
      </c>
    </row>
    <row r="188" spans="1:24" s="89" customFormat="1" ht="15.5" x14ac:dyDescent="0.35">
      <c r="A188" s="84" t="s">
        <v>19</v>
      </c>
      <c r="B188" s="1" t="s">
        <v>82</v>
      </c>
      <c r="C188" s="1" t="s">
        <v>370</v>
      </c>
      <c r="D188" s="1" t="s">
        <v>368</v>
      </c>
      <c r="E188" s="9" t="s">
        <v>127</v>
      </c>
      <c r="F188" s="5" t="s">
        <v>10</v>
      </c>
      <c r="G188" s="105">
        <v>40614879</v>
      </c>
      <c r="H188" s="93" t="s">
        <v>575</v>
      </c>
      <c r="I188" s="93" t="s">
        <v>575</v>
      </c>
      <c r="J188" s="93"/>
      <c r="K188" s="93"/>
      <c r="L188" s="94">
        <v>911</v>
      </c>
      <c r="M188" s="94">
        <v>83</v>
      </c>
      <c r="N188" s="94">
        <v>153</v>
      </c>
      <c r="O188" s="27"/>
      <c r="P188" s="94">
        <v>3943</v>
      </c>
      <c r="Q188" s="94">
        <v>50</v>
      </c>
      <c r="R188" s="94">
        <v>3993</v>
      </c>
      <c r="S188" s="95">
        <v>25.77124183006536</v>
      </c>
      <c r="T188" s="95">
        <v>0.32679738562091504</v>
      </c>
      <c r="U188" s="95">
        <v>26.098039215686274</v>
      </c>
      <c r="V188" s="95">
        <v>4.3830954994511524</v>
      </c>
      <c r="W188" s="95">
        <v>2.8647683002948711E-2</v>
      </c>
      <c r="X188" s="117">
        <v>0.11054913294797687</v>
      </c>
    </row>
    <row r="189" spans="1:24" s="89" customFormat="1" ht="15.5" x14ac:dyDescent="0.35">
      <c r="A189" s="84" t="s">
        <v>19</v>
      </c>
      <c r="B189" s="1" t="s">
        <v>82</v>
      </c>
      <c r="C189" s="1" t="s">
        <v>25</v>
      </c>
      <c r="D189" s="1" t="s">
        <v>372</v>
      </c>
      <c r="E189" s="9" t="s">
        <v>233</v>
      </c>
      <c r="F189" s="22" t="s">
        <v>13</v>
      </c>
      <c r="G189" s="93">
        <v>1658725849</v>
      </c>
      <c r="H189" s="93" t="s">
        <v>1325</v>
      </c>
      <c r="I189" s="93" t="s">
        <v>1326</v>
      </c>
      <c r="J189" s="93" t="s">
        <v>1327</v>
      </c>
      <c r="K189" s="93"/>
      <c r="L189" s="94">
        <v>1</v>
      </c>
      <c r="M189" s="94">
        <v>0</v>
      </c>
      <c r="N189" s="94">
        <v>0</v>
      </c>
      <c r="O189" s="93"/>
      <c r="P189" s="94"/>
      <c r="Q189" s="94"/>
      <c r="R189" s="94"/>
      <c r="S189" s="95"/>
      <c r="T189" s="95"/>
      <c r="U189" s="95"/>
      <c r="V189" s="95"/>
      <c r="W189" s="95"/>
      <c r="X189" s="117"/>
    </row>
    <row r="190" spans="1:24" s="89" customFormat="1" ht="15.5" x14ac:dyDescent="0.35">
      <c r="A190" s="84" t="s">
        <v>19</v>
      </c>
      <c r="B190" s="1" t="s">
        <v>98</v>
      </c>
      <c r="C190" s="1" t="s">
        <v>367</v>
      </c>
      <c r="D190" s="1" t="s">
        <v>368</v>
      </c>
      <c r="E190" s="16" t="s">
        <v>99</v>
      </c>
      <c r="F190" s="5" t="s">
        <v>13</v>
      </c>
      <c r="G190" s="93">
        <v>2206304133</v>
      </c>
      <c r="H190" s="93" t="s">
        <v>1254</v>
      </c>
      <c r="I190" s="93" t="s">
        <v>1255</v>
      </c>
      <c r="J190" s="93" t="s">
        <v>1256</v>
      </c>
      <c r="K190" s="93" t="s">
        <v>1257</v>
      </c>
      <c r="L190" s="94">
        <v>72</v>
      </c>
      <c r="M190" s="94">
        <v>14</v>
      </c>
      <c r="N190" s="94">
        <v>0</v>
      </c>
      <c r="O190" s="27"/>
      <c r="P190" s="94"/>
      <c r="Q190" s="94"/>
      <c r="R190" s="94"/>
      <c r="S190" s="95"/>
      <c r="T190" s="95"/>
      <c r="U190" s="95"/>
      <c r="V190" s="95"/>
      <c r="W190" s="95"/>
      <c r="X190" s="117"/>
    </row>
    <row r="191" spans="1:24" s="89" customFormat="1" ht="15.5" x14ac:dyDescent="0.35">
      <c r="A191" s="85" t="s">
        <v>19</v>
      </c>
      <c r="B191" s="2" t="s">
        <v>361</v>
      </c>
      <c r="C191" s="1" t="s">
        <v>369</v>
      </c>
      <c r="D191" s="1" t="s">
        <v>368</v>
      </c>
      <c r="E191" s="6" t="str">
        <f>HYPERLINK("https://instagram.com/xavierbettel/","https://instagram.com/xavierbettel/")</f>
        <v>https://instagram.com/xavierbettel/</v>
      </c>
      <c r="F191" s="3" t="s">
        <v>5</v>
      </c>
      <c r="G191" s="93">
        <v>1308411429</v>
      </c>
      <c r="H191" s="93" t="s">
        <v>1223</v>
      </c>
      <c r="I191" s="93" t="s">
        <v>1224</v>
      </c>
      <c r="J191" s="93"/>
      <c r="K191" s="93"/>
      <c r="L191" s="94">
        <v>1773</v>
      </c>
      <c r="M191" s="94">
        <v>503</v>
      </c>
      <c r="N191" s="94">
        <v>7</v>
      </c>
      <c r="O191" s="93"/>
      <c r="P191" s="94">
        <v>672</v>
      </c>
      <c r="Q191" s="94">
        <v>25</v>
      </c>
      <c r="R191" s="94">
        <v>697</v>
      </c>
      <c r="S191" s="95">
        <v>96</v>
      </c>
      <c r="T191" s="95">
        <v>3.5714285714285716</v>
      </c>
      <c r="U191" s="95">
        <v>99.571428571428569</v>
      </c>
      <c r="V191" s="95">
        <v>0.39311900733220528</v>
      </c>
      <c r="W191" s="95">
        <v>5.6159858190315042E-2</v>
      </c>
      <c r="X191" s="117">
        <v>1.0954616588419406E-2</v>
      </c>
    </row>
    <row r="192" spans="1:24" s="89" customFormat="1" ht="15.5" x14ac:dyDescent="0.35">
      <c r="A192" s="85" t="s">
        <v>19</v>
      </c>
      <c r="B192" s="1" t="s">
        <v>115</v>
      </c>
      <c r="C192" s="1" t="s">
        <v>367</v>
      </c>
      <c r="D192" s="1" t="s">
        <v>368</v>
      </c>
      <c r="E192" s="9" t="s">
        <v>305</v>
      </c>
      <c r="F192" s="5" t="s">
        <v>10</v>
      </c>
      <c r="G192" s="93">
        <v>2060925543</v>
      </c>
      <c r="H192" s="93" t="s">
        <v>1044</v>
      </c>
      <c r="I192" s="93" t="s">
        <v>1045</v>
      </c>
      <c r="J192" s="93" t="s">
        <v>1046</v>
      </c>
      <c r="K192" s="93" t="s">
        <v>1047</v>
      </c>
      <c r="L192" s="94">
        <v>128</v>
      </c>
      <c r="M192" s="94">
        <v>56</v>
      </c>
      <c r="N192" s="94">
        <v>81</v>
      </c>
      <c r="O192" s="93"/>
      <c r="P192" s="94">
        <v>680</v>
      </c>
      <c r="Q192" s="94">
        <v>12</v>
      </c>
      <c r="R192" s="94">
        <v>692</v>
      </c>
      <c r="S192" s="95">
        <v>8.3950617283950617</v>
      </c>
      <c r="T192" s="95">
        <v>0.14814814814814814</v>
      </c>
      <c r="U192" s="95">
        <v>8.5432098765432105</v>
      </c>
      <c r="V192" s="95">
        <v>5.40625</v>
      </c>
      <c r="W192" s="95">
        <v>6.6743827160493832E-2</v>
      </c>
      <c r="X192" s="117">
        <v>0.62790697674418605</v>
      </c>
    </row>
    <row r="193" spans="1:24" s="89" customFormat="1" ht="15.5" x14ac:dyDescent="0.35">
      <c r="A193" s="84" t="s">
        <v>19</v>
      </c>
      <c r="B193" s="1" t="s">
        <v>115</v>
      </c>
      <c r="C193" s="1" t="s">
        <v>369</v>
      </c>
      <c r="D193" s="1" t="s">
        <v>368</v>
      </c>
      <c r="E193" s="9" t="s">
        <v>211</v>
      </c>
      <c r="F193" s="22" t="s">
        <v>13</v>
      </c>
      <c r="G193" s="93">
        <v>1816897521</v>
      </c>
      <c r="H193" s="93" t="s">
        <v>1305</v>
      </c>
      <c r="I193" s="93" t="s">
        <v>1306</v>
      </c>
      <c r="J193" s="93" t="s">
        <v>1307</v>
      </c>
      <c r="K193" s="93" t="s">
        <v>1308</v>
      </c>
      <c r="L193" s="94">
        <v>117</v>
      </c>
      <c r="M193" s="94">
        <v>5</v>
      </c>
      <c r="N193" s="94">
        <v>0</v>
      </c>
      <c r="O193" s="27"/>
      <c r="P193" s="94"/>
      <c r="Q193" s="94"/>
      <c r="R193" s="94"/>
      <c r="S193" s="95"/>
      <c r="T193" s="95"/>
      <c r="U193" s="95"/>
      <c r="V193" s="95"/>
      <c r="W193" s="95"/>
      <c r="X193" s="117"/>
    </row>
    <row r="194" spans="1:24" s="89" customFormat="1" ht="15.5" x14ac:dyDescent="0.35">
      <c r="A194" s="98" t="s">
        <v>19</v>
      </c>
      <c r="B194" s="1" t="s">
        <v>115</v>
      </c>
      <c r="C194" s="1" t="s">
        <v>69</v>
      </c>
      <c r="D194" s="1" t="s">
        <v>372</v>
      </c>
      <c r="E194" s="6" t="s">
        <v>116</v>
      </c>
      <c r="F194" s="5" t="s">
        <v>5</v>
      </c>
      <c r="G194" s="93">
        <v>1044321315</v>
      </c>
      <c r="H194" s="93" t="s">
        <v>559</v>
      </c>
      <c r="I194" s="93" t="s">
        <v>560</v>
      </c>
      <c r="J194" s="93"/>
      <c r="K194" s="93" t="s">
        <v>561</v>
      </c>
      <c r="L194" s="94">
        <v>509</v>
      </c>
      <c r="M194" s="94">
        <v>1</v>
      </c>
      <c r="N194" s="94">
        <v>10</v>
      </c>
      <c r="O194" s="93"/>
      <c r="P194" s="94">
        <v>8</v>
      </c>
      <c r="Q194" s="94">
        <v>9</v>
      </c>
      <c r="R194" s="94">
        <v>17</v>
      </c>
      <c r="S194" s="95">
        <v>0.8</v>
      </c>
      <c r="T194" s="95">
        <v>0.9</v>
      </c>
      <c r="U194" s="95">
        <v>1.7000000000000002</v>
      </c>
      <c r="V194" s="95">
        <v>3.3398821218074658E-2</v>
      </c>
      <c r="W194" s="95">
        <v>3.3398821218074658E-3</v>
      </c>
      <c r="X194" s="117">
        <v>1.3661202185792349E-2</v>
      </c>
    </row>
    <row r="195" spans="1:24" s="89" customFormat="1" ht="15.5" x14ac:dyDescent="0.35">
      <c r="A195" s="84" t="s">
        <v>19</v>
      </c>
      <c r="B195" s="1" t="s">
        <v>180</v>
      </c>
      <c r="C195" s="1" t="s">
        <v>69</v>
      </c>
      <c r="D195" s="1" t="s">
        <v>372</v>
      </c>
      <c r="E195" s="9" t="s">
        <v>181</v>
      </c>
      <c r="F195" s="13" t="s">
        <v>59</v>
      </c>
      <c r="G195" s="93">
        <v>263326516</v>
      </c>
      <c r="H195" s="93" t="s">
        <v>1283</v>
      </c>
      <c r="I195" s="93"/>
      <c r="J195" s="93"/>
      <c r="K195" s="93"/>
      <c r="L195" s="93"/>
      <c r="M195" s="93"/>
      <c r="N195" s="93"/>
      <c r="O195" s="93"/>
      <c r="P195" s="94"/>
      <c r="Q195" s="94"/>
      <c r="R195" s="94"/>
      <c r="S195" s="95"/>
      <c r="T195" s="95"/>
      <c r="U195" s="95"/>
      <c r="V195" s="95"/>
      <c r="W195" s="95"/>
      <c r="X195" s="117"/>
    </row>
    <row r="196" spans="1:24" s="89" customFormat="1" ht="15.5" x14ac:dyDescent="0.35">
      <c r="A196" s="84" t="s">
        <v>19</v>
      </c>
      <c r="B196" s="1" t="s">
        <v>121</v>
      </c>
      <c r="C196" s="1" t="s">
        <v>378</v>
      </c>
      <c r="D196" s="1" t="s">
        <v>372</v>
      </c>
      <c r="E196" s="6" t="s">
        <v>225</v>
      </c>
      <c r="F196" s="25" t="s">
        <v>5</v>
      </c>
      <c r="G196" s="93">
        <v>1215313156</v>
      </c>
      <c r="H196" s="93" t="s">
        <v>801</v>
      </c>
      <c r="I196" s="93" t="s">
        <v>802</v>
      </c>
      <c r="J196" s="93"/>
      <c r="K196" s="93" t="s">
        <v>803</v>
      </c>
      <c r="L196" s="94">
        <v>830</v>
      </c>
      <c r="M196" s="94">
        <v>29</v>
      </c>
      <c r="N196" s="94">
        <v>54</v>
      </c>
      <c r="O196" s="93"/>
      <c r="P196" s="94">
        <v>999</v>
      </c>
      <c r="Q196" s="94">
        <v>45</v>
      </c>
      <c r="R196" s="94">
        <v>1044</v>
      </c>
      <c r="S196" s="95">
        <v>18.5</v>
      </c>
      <c r="T196" s="95">
        <v>0.83333333333333337</v>
      </c>
      <c r="U196" s="95">
        <v>19.333333333333332</v>
      </c>
      <c r="V196" s="95">
        <v>1.2578313253012048</v>
      </c>
      <c r="W196" s="95">
        <v>2.3293172690763052E-2</v>
      </c>
      <c r="X196" s="117">
        <v>7.9763663220088626E-2</v>
      </c>
    </row>
    <row r="197" spans="1:24" s="89" customFormat="1" ht="15.5" x14ac:dyDescent="0.35">
      <c r="A197" s="84" t="s">
        <v>19</v>
      </c>
      <c r="B197" s="1" t="s">
        <v>121</v>
      </c>
      <c r="C197" s="1" t="s">
        <v>369</v>
      </c>
      <c r="D197" s="1" t="s">
        <v>368</v>
      </c>
      <c r="E197" s="9" t="s">
        <v>259</v>
      </c>
      <c r="F197" s="5" t="s">
        <v>10</v>
      </c>
      <c r="G197" s="93">
        <v>1115595274</v>
      </c>
      <c r="H197" s="93" t="s">
        <v>898</v>
      </c>
      <c r="I197" s="93"/>
      <c r="J197" s="93" t="s">
        <v>899</v>
      </c>
      <c r="K197" s="93" t="s">
        <v>900</v>
      </c>
      <c r="L197" s="94">
        <v>1218</v>
      </c>
      <c r="M197" s="94">
        <v>0</v>
      </c>
      <c r="N197" s="94">
        <v>114</v>
      </c>
      <c r="O197" s="93"/>
      <c r="P197" s="94">
        <v>4975</v>
      </c>
      <c r="Q197" s="94">
        <v>136</v>
      </c>
      <c r="R197" s="94">
        <v>5111</v>
      </c>
      <c r="S197" s="95">
        <v>43.640350877192979</v>
      </c>
      <c r="T197" s="95">
        <v>1.1929824561403508</v>
      </c>
      <c r="U197" s="95">
        <v>44.833333333333329</v>
      </c>
      <c r="V197" s="95">
        <v>4.1962233169129721</v>
      </c>
      <c r="W197" s="95">
        <v>3.6808976464148872E-2</v>
      </c>
      <c r="X197" s="117">
        <v>0.16740088105726872</v>
      </c>
    </row>
    <row r="198" spans="1:24" s="89" customFormat="1" ht="15.5" x14ac:dyDescent="0.35">
      <c r="A198" s="84" t="s">
        <v>19</v>
      </c>
      <c r="B198" s="1" t="s">
        <v>121</v>
      </c>
      <c r="C198" s="1" t="s">
        <v>25</v>
      </c>
      <c r="D198" s="1" t="s">
        <v>372</v>
      </c>
      <c r="E198" s="6" t="s">
        <v>122</v>
      </c>
      <c r="F198" s="8" t="s">
        <v>13</v>
      </c>
      <c r="G198" s="93">
        <v>1649737649</v>
      </c>
      <c r="H198" s="93" t="s">
        <v>1262</v>
      </c>
      <c r="I198" s="93" t="s">
        <v>1263</v>
      </c>
      <c r="J198" s="93" t="s">
        <v>1264</v>
      </c>
      <c r="K198" s="93" t="s">
        <v>1265</v>
      </c>
      <c r="L198" s="94">
        <v>23</v>
      </c>
      <c r="M198" s="94">
        <v>21</v>
      </c>
      <c r="N198" s="94">
        <v>0</v>
      </c>
      <c r="O198" s="93"/>
      <c r="P198" s="94"/>
      <c r="Q198" s="94"/>
      <c r="R198" s="94"/>
      <c r="S198" s="95"/>
      <c r="T198" s="95"/>
      <c r="U198" s="95"/>
      <c r="V198" s="95"/>
      <c r="W198" s="95"/>
      <c r="X198" s="117"/>
    </row>
    <row r="199" spans="1:24" s="89" customFormat="1" ht="15.5" x14ac:dyDescent="0.35">
      <c r="A199" s="85" t="s">
        <v>19</v>
      </c>
      <c r="B199" s="2" t="s">
        <v>133</v>
      </c>
      <c r="C199" s="2" t="s">
        <v>369</v>
      </c>
      <c r="D199" s="1" t="s">
        <v>368</v>
      </c>
      <c r="E199" s="6" t="str">
        <f>HYPERLINK("https://instagram.com/erna_solberg/","https://instagram.com/erna_solberg/")</f>
        <v>https://instagram.com/erna_solberg/</v>
      </c>
      <c r="F199" s="5" t="s">
        <v>10</v>
      </c>
      <c r="G199" s="103">
        <v>47098062</v>
      </c>
      <c r="H199" s="93" t="s">
        <v>593</v>
      </c>
      <c r="I199" s="93" t="s">
        <v>594</v>
      </c>
      <c r="J199" s="93" t="s">
        <v>595</v>
      </c>
      <c r="K199" s="93" t="s">
        <v>596</v>
      </c>
      <c r="L199" s="94">
        <v>32089</v>
      </c>
      <c r="M199" s="94">
        <v>95</v>
      </c>
      <c r="N199" s="94">
        <v>310</v>
      </c>
      <c r="O199" s="93"/>
      <c r="P199" s="94">
        <v>189042</v>
      </c>
      <c r="Q199" s="94">
        <v>8555</v>
      </c>
      <c r="R199" s="94">
        <v>197597</v>
      </c>
      <c r="S199" s="95">
        <v>609.81290322580651</v>
      </c>
      <c r="T199" s="95">
        <v>27.596774193548388</v>
      </c>
      <c r="U199" s="95">
        <v>637.40967741935492</v>
      </c>
      <c r="V199" s="95">
        <v>6.1577799245847489</v>
      </c>
      <c r="W199" s="95">
        <v>1.98638062083379E-2</v>
      </c>
      <c r="X199" s="117">
        <v>0.22496371552975328</v>
      </c>
    </row>
    <row r="200" spans="1:24" s="89" customFormat="1" ht="15.5" x14ac:dyDescent="0.35">
      <c r="A200" s="84" t="s">
        <v>19</v>
      </c>
      <c r="B200" s="1" t="s">
        <v>133</v>
      </c>
      <c r="C200" s="1" t="s">
        <v>25</v>
      </c>
      <c r="D200" s="1" t="s">
        <v>372</v>
      </c>
      <c r="E200" s="6" t="str">
        <f>HYPERLINK("https://instagram.com/utenriksdept/","https://instagram.com/utenriksdept/")</f>
        <v>https://instagram.com/utenriksdept/</v>
      </c>
      <c r="F200" s="5" t="s">
        <v>10</v>
      </c>
      <c r="G200" s="93">
        <v>319699755</v>
      </c>
      <c r="H200" s="93" t="s">
        <v>1194</v>
      </c>
      <c r="I200" s="93" t="s">
        <v>1195</v>
      </c>
      <c r="J200" s="93" t="s">
        <v>1196</v>
      </c>
      <c r="K200" s="93" t="s">
        <v>1197</v>
      </c>
      <c r="L200" s="94">
        <v>1456</v>
      </c>
      <c r="M200" s="94">
        <v>255</v>
      </c>
      <c r="N200" s="94">
        <v>91</v>
      </c>
      <c r="O200" s="93"/>
      <c r="P200" s="94">
        <v>2234</v>
      </c>
      <c r="Q200" s="94">
        <v>48</v>
      </c>
      <c r="R200" s="94">
        <v>2282</v>
      </c>
      <c r="S200" s="95">
        <v>24.549450549450551</v>
      </c>
      <c r="T200" s="95">
        <v>0.52747252747252749</v>
      </c>
      <c r="U200" s="95">
        <v>25.07692307692308</v>
      </c>
      <c r="V200" s="95">
        <v>1.5673076923076923</v>
      </c>
      <c r="W200" s="95">
        <v>1.7223161453930685E-2</v>
      </c>
      <c r="X200" s="117">
        <v>8.666666666666667E-2</v>
      </c>
    </row>
    <row r="201" spans="1:24" s="89" customFormat="1" ht="15.5" x14ac:dyDescent="0.35">
      <c r="A201" s="84" t="s">
        <v>19</v>
      </c>
      <c r="B201" s="1" t="s">
        <v>37</v>
      </c>
      <c r="C201" s="1" t="s">
        <v>367</v>
      </c>
      <c r="D201" s="1" t="s">
        <v>368</v>
      </c>
      <c r="E201" s="6" t="s">
        <v>38</v>
      </c>
      <c r="F201" s="12" t="s">
        <v>39</v>
      </c>
      <c r="G201" s="93">
        <v>1681946717</v>
      </c>
      <c r="H201" s="93" t="s">
        <v>450</v>
      </c>
      <c r="I201" s="93" t="s">
        <v>451</v>
      </c>
      <c r="J201" s="93" t="s">
        <v>452</v>
      </c>
      <c r="K201" s="93"/>
      <c r="L201" s="94">
        <v>8413</v>
      </c>
      <c r="M201" s="94">
        <v>0</v>
      </c>
      <c r="N201" s="94">
        <v>221</v>
      </c>
      <c r="O201" s="93"/>
      <c r="P201" s="94">
        <v>59930</v>
      </c>
      <c r="Q201" s="94">
        <v>2392</v>
      </c>
      <c r="R201" s="94">
        <v>62322</v>
      </c>
      <c r="S201" s="95">
        <v>271.1764705882353</v>
      </c>
      <c r="T201" s="95">
        <v>10.823529411764707</v>
      </c>
      <c r="U201" s="95">
        <v>282</v>
      </c>
      <c r="V201" s="95">
        <v>7.4078212290502794</v>
      </c>
      <c r="W201" s="95">
        <v>3.3519553072625698E-2</v>
      </c>
      <c r="X201" s="117">
        <v>0.61388888888888893</v>
      </c>
    </row>
    <row r="202" spans="1:24" s="89" customFormat="1" ht="15.5" x14ac:dyDescent="0.35">
      <c r="A202" s="84" t="s">
        <v>19</v>
      </c>
      <c r="B202" s="1" t="s">
        <v>37</v>
      </c>
      <c r="C202" s="1" t="s">
        <v>25</v>
      </c>
      <c r="D202" s="1" t="s">
        <v>372</v>
      </c>
      <c r="E202" s="6" t="s">
        <v>294</v>
      </c>
      <c r="F202" s="13" t="s">
        <v>10</v>
      </c>
      <c r="G202" s="93">
        <v>1782635784</v>
      </c>
      <c r="H202" s="93" t="s">
        <v>991</v>
      </c>
      <c r="I202" s="93" t="s">
        <v>992</v>
      </c>
      <c r="J202" s="93" t="s">
        <v>993</v>
      </c>
      <c r="K202" s="93" t="s">
        <v>994</v>
      </c>
      <c r="L202" s="94">
        <v>74</v>
      </c>
      <c r="M202" s="94">
        <v>286</v>
      </c>
      <c r="N202" s="94">
        <v>16</v>
      </c>
      <c r="O202" s="27"/>
      <c r="P202" s="94">
        <v>455</v>
      </c>
      <c r="Q202" s="94">
        <v>8</v>
      </c>
      <c r="R202" s="94">
        <v>463</v>
      </c>
      <c r="S202" s="95">
        <v>28.4375</v>
      </c>
      <c r="T202" s="95">
        <v>0.5</v>
      </c>
      <c r="U202" s="95">
        <v>28.9375</v>
      </c>
      <c r="V202" s="95">
        <v>6.256756756756757</v>
      </c>
      <c r="W202" s="95">
        <v>0.39104729729729731</v>
      </c>
      <c r="X202" s="117">
        <v>5.0473186119873815E-2</v>
      </c>
    </row>
    <row r="203" spans="1:24" s="89" customFormat="1" ht="15.5" x14ac:dyDescent="0.35">
      <c r="A203" s="101" t="s">
        <v>19</v>
      </c>
      <c r="B203" s="102" t="s">
        <v>93</v>
      </c>
      <c r="C203" s="102" t="s">
        <v>369</v>
      </c>
      <c r="D203" s="102" t="s">
        <v>368</v>
      </c>
      <c r="E203" s="9" t="s">
        <v>94</v>
      </c>
      <c r="F203" s="5" t="s">
        <v>95</v>
      </c>
      <c r="G203" s="93">
        <v>1934659680</v>
      </c>
      <c r="H203" s="93" t="s">
        <v>535</v>
      </c>
      <c r="I203" s="93" t="s">
        <v>1252</v>
      </c>
      <c r="J203" s="93"/>
      <c r="K203" s="93" t="s">
        <v>1253</v>
      </c>
      <c r="L203" s="94">
        <v>839</v>
      </c>
      <c r="M203" s="94">
        <v>486</v>
      </c>
      <c r="N203" s="94">
        <v>181</v>
      </c>
      <c r="O203" s="93"/>
      <c r="P203" s="94">
        <v>14320</v>
      </c>
      <c r="Q203" s="94">
        <v>82</v>
      </c>
      <c r="R203" s="94">
        <v>14402</v>
      </c>
      <c r="S203" s="95">
        <v>79.11602209944752</v>
      </c>
      <c r="T203" s="95">
        <v>0.45303867403314918</v>
      </c>
      <c r="U203" s="95">
        <v>79.569060773480672</v>
      </c>
      <c r="V203" s="95">
        <v>17.165673420738976</v>
      </c>
      <c r="W203" s="95">
        <v>9.4837974700215336E-2</v>
      </c>
      <c r="X203" s="117">
        <v>0.98907103825136611</v>
      </c>
    </row>
    <row r="204" spans="1:24" s="89" customFormat="1" ht="15.5" x14ac:dyDescent="0.35">
      <c r="A204" s="84" t="s">
        <v>19</v>
      </c>
      <c r="B204" s="1" t="s">
        <v>93</v>
      </c>
      <c r="C204" s="1" t="s">
        <v>69</v>
      </c>
      <c r="D204" s="1" t="s">
        <v>372</v>
      </c>
      <c r="E204" s="6" t="s">
        <v>177</v>
      </c>
      <c r="F204" s="13" t="s">
        <v>10</v>
      </c>
      <c r="G204" s="93">
        <v>1412920211</v>
      </c>
      <c r="H204" s="93" t="s">
        <v>671</v>
      </c>
      <c r="I204" s="93" t="s">
        <v>672</v>
      </c>
      <c r="J204" s="93"/>
      <c r="K204" s="93" t="s">
        <v>673</v>
      </c>
      <c r="L204" s="94">
        <v>238</v>
      </c>
      <c r="M204" s="94">
        <v>0</v>
      </c>
      <c r="N204" s="94">
        <v>120</v>
      </c>
      <c r="O204" s="93"/>
      <c r="P204" s="94">
        <v>434</v>
      </c>
      <c r="Q204" s="94">
        <v>10</v>
      </c>
      <c r="R204" s="94">
        <v>444</v>
      </c>
      <c r="S204" s="95">
        <v>3.6166666666666667</v>
      </c>
      <c r="T204" s="95">
        <v>8.3333333333333329E-2</v>
      </c>
      <c r="U204" s="95">
        <v>3.7</v>
      </c>
      <c r="V204" s="95">
        <v>1.865546218487395</v>
      </c>
      <c r="W204" s="95">
        <v>1.5546218487394958E-2</v>
      </c>
      <c r="X204" s="117">
        <v>0.23255813953488372</v>
      </c>
    </row>
    <row r="205" spans="1:24" s="89" customFormat="1" ht="15.5" x14ac:dyDescent="0.35">
      <c r="A205" s="84" t="s">
        <v>19</v>
      </c>
      <c r="B205" s="1" t="s">
        <v>224</v>
      </c>
      <c r="C205" s="1" t="s">
        <v>367</v>
      </c>
      <c r="D205" s="1" t="s">
        <v>368</v>
      </c>
      <c r="E205" s="11" t="str">
        <f>HYPERLINK("https://instagram.com/klausiohannis/","https://instagram.com/klausiohannis/")</f>
        <v>https://instagram.com/klausiohannis/</v>
      </c>
      <c r="F205" s="20" t="s">
        <v>10</v>
      </c>
      <c r="G205" s="93">
        <v>1474739505</v>
      </c>
      <c r="H205" s="93" t="s">
        <v>797</v>
      </c>
      <c r="I205" s="93" t="s">
        <v>798</v>
      </c>
      <c r="J205" s="93" t="s">
        <v>799</v>
      </c>
      <c r="K205" s="93" t="s">
        <v>800</v>
      </c>
      <c r="L205" s="94">
        <v>1162</v>
      </c>
      <c r="M205" s="94">
        <v>0</v>
      </c>
      <c r="N205" s="94">
        <v>10</v>
      </c>
      <c r="O205" s="93"/>
      <c r="P205" s="94">
        <v>2545</v>
      </c>
      <c r="Q205" s="94">
        <v>117</v>
      </c>
      <c r="R205" s="94">
        <v>2662</v>
      </c>
      <c r="S205" s="95">
        <v>254.5</v>
      </c>
      <c r="T205" s="95">
        <v>11.7</v>
      </c>
      <c r="U205" s="95">
        <v>266.2</v>
      </c>
      <c r="V205" s="95">
        <v>2.2908777969018934</v>
      </c>
      <c r="W205" s="95">
        <v>0.22908777969018931</v>
      </c>
      <c r="X205" s="117">
        <v>1.9011406844106463E-2</v>
      </c>
    </row>
    <row r="206" spans="1:24" s="89" customFormat="1" ht="15.5" x14ac:dyDescent="0.35">
      <c r="A206" s="84" t="s">
        <v>19</v>
      </c>
      <c r="B206" s="1" t="s">
        <v>100</v>
      </c>
      <c r="C206" s="1" t="s">
        <v>369</v>
      </c>
      <c r="D206" s="1" t="s">
        <v>368</v>
      </c>
      <c r="E206" s="6" t="str">
        <f>HYPERLINK("https://instagram.com/damedvedev/","https://instagram.com/damedvedev/")</f>
        <v>https://instagram.com/damedvedev/</v>
      </c>
      <c r="F206" s="13" t="s">
        <v>10</v>
      </c>
      <c r="G206" s="103">
        <v>143845251</v>
      </c>
      <c r="H206" s="27" t="s">
        <v>539</v>
      </c>
      <c r="I206" s="93" t="s">
        <v>540</v>
      </c>
      <c r="J206" s="93" t="s">
        <v>541</v>
      </c>
      <c r="K206" s="93" t="s">
        <v>542</v>
      </c>
      <c r="L206" s="94">
        <v>2045275</v>
      </c>
      <c r="M206" s="94">
        <v>1</v>
      </c>
      <c r="N206" s="94">
        <v>442</v>
      </c>
      <c r="O206" s="93" t="s">
        <v>416</v>
      </c>
      <c r="P206" s="94">
        <v>13824393</v>
      </c>
      <c r="Q206" s="94">
        <v>233930</v>
      </c>
      <c r="R206" s="94">
        <v>14058323</v>
      </c>
      <c r="S206" s="95">
        <v>31276.907239819004</v>
      </c>
      <c r="T206" s="95">
        <v>529.25339366515834</v>
      </c>
      <c r="U206" s="95">
        <v>31806.160633484164</v>
      </c>
      <c r="V206" s="95">
        <v>6.8735612570436739</v>
      </c>
      <c r="W206" s="95">
        <v>1.5551043567972113E-2</v>
      </c>
      <c r="X206" s="117">
        <v>0.32619926199261995</v>
      </c>
    </row>
    <row r="207" spans="1:24" s="89" customFormat="1" ht="15.5" x14ac:dyDescent="0.35">
      <c r="A207" s="84" t="s">
        <v>19</v>
      </c>
      <c r="B207" s="1" t="s">
        <v>100</v>
      </c>
      <c r="C207" s="1" t="s">
        <v>69</v>
      </c>
      <c r="D207" s="1" t="s">
        <v>372</v>
      </c>
      <c r="E207" s="6" t="str">
        <f>HYPERLINK("https://instagram.com/photogovernment/","https://instagram.com/photogovernment/")</f>
        <v>https://instagram.com/photogovernment/</v>
      </c>
      <c r="F207" s="5" t="s">
        <v>10</v>
      </c>
      <c r="G207" s="93">
        <v>611355975</v>
      </c>
      <c r="H207" s="27" t="s">
        <v>980</v>
      </c>
      <c r="I207" s="93" t="s">
        <v>981</v>
      </c>
      <c r="J207" s="93" t="s">
        <v>982</v>
      </c>
      <c r="K207" s="93" t="s">
        <v>983</v>
      </c>
      <c r="L207" s="94">
        <v>79055</v>
      </c>
      <c r="M207" s="94">
        <v>24</v>
      </c>
      <c r="N207" s="94">
        <v>938</v>
      </c>
      <c r="O207" s="93"/>
      <c r="P207" s="94">
        <v>1246378</v>
      </c>
      <c r="Q207" s="94">
        <v>12698</v>
      </c>
      <c r="R207" s="94">
        <v>1259076</v>
      </c>
      <c r="S207" s="95">
        <v>1328.7611940298507</v>
      </c>
      <c r="T207" s="95">
        <v>13.537313432835822</v>
      </c>
      <c r="U207" s="95">
        <v>1342.2985074626865</v>
      </c>
      <c r="V207" s="95">
        <v>15.926582758838784</v>
      </c>
      <c r="W207" s="95">
        <v>1.6979299316459258E-2</v>
      </c>
      <c r="X207" s="117">
        <v>1.1495098039215685</v>
      </c>
    </row>
    <row r="208" spans="1:24" s="89" customFormat="1" ht="15.5" x14ac:dyDescent="0.35">
      <c r="A208" s="84" t="s">
        <v>19</v>
      </c>
      <c r="B208" s="1" t="s">
        <v>100</v>
      </c>
      <c r="C208" s="1" t="s">
        <v>25</v>
      </c>
      <c r="D208" s="1" t="s">
        <v>372</v>
      </c>
      <c r="E208" s="9" t="s">
        <v>254</v>
      </c>
      <c r="F208" s="22" t="s">
        <v>13</v>
      </c>
      <c r="G208" s="93">
        <v>1169671415</v>
      </c>
      <c r="H208" s="93" t="s">
        <v>1332</v>
      </c>
      <c r="I208" s="93" t="s">
        <v>1333</v>
      </c>
      <c r="J208" s="93"/>
      <c r="K208" s="93"/>
      <c r="L208" s="94">
        <v>26</v>
      </c>
      <c r="M208" s="94">
        <v>0</v>
      </c>
      <c r="N208" s="94">
        <v>0</v>
      </c>
      <c r="O208" s="93"/>
      <c r="P208" s="94"/>
      <c r="Q208" s="94"/>
      <c r="R208" s="94"/>
      <c r="S208" s="95"/>
      <c r="T208" s="95"/>
      <c r="U208" s="95"/>
      <c r="V208" s="95"/>
      <c r="W208" s="95"/>
      <c r="X208" s="117"/>
    </row>
    <row r="209" spans="1:24" s="89" customFormat="1" ht="15.5" x14ac:dyDescent="0.35">
      <c r="A209" s="84" t="s">
        <v>19</v>
      </c>
      <c r="B209" s="1" t="s">
        <v>27</v>
      </c>
      <c r="C209" s="1" t="s">
        <v>367</v>
      </c>
      <c r="D209" s="1" t="s">
        <v>368</v>
      </c>
      <c r="E209" s="11" t="str">
        <f>HYPERLINK("https://instagram.com/predsednikrs/","https://instagram.com/predsednikrs/")</f>
        <v>https://instagram.com/predsednikrs/</v>
      </c>
      <c r="F209" s="13" t="s">
        <v>10</v>
      </c>
      <c r="G209" s="93">
        <v>591521495</v>
      </c>
      <c r="H209" s="93" t="s">
        <v>1003</v>
      </c>
      <c r="I209" s="93" t="s">
        <v>1004</v>
      </c>
      <c r="J209" s="93"/>
      <c r="K209" s="93"/>
      <c r="L209" s="94">
        <v>842</v>
      </c>
      <c r="M209" s="94">
        <v>0</v>
      </c>
      <c r="N209" s="94">
        <v>30</v>
      </c>
      <c r="O209" s="93"/>
      <c r="P209" s="94">
        <v>2528</v>
      </c>
      <c r="Q209" s="94">
        <v>283</v>
      </c>
      <c r="R209" s="94">
        <v>2811</v>
      </c>
      <c r="S209" s="95">
        <v>84.266666666666666</v>
      </c>
      <c r="T209" s="95">
        <v>9.4333333333333336</v>
      </c>
      <c r="U209" s="95">
        <v>93.7</v>
      </c>
      <c r="V209" s="95">
        <v>3.3384798099762469</v>
      </c>
      <c r="W209" s="95">
        <v>0.11128266033254157</v>
      </c>
      <c r="X209" s="117">
        <v>3.5294117647058823E-2</v>
      </c>
    </row>
    <row r="210" spans="1:24" s="89" customFormat="1" ht="15.5" x14ac:dyDescent="0.35">
      <c r="A210" s="84" t="s">
        <v>19</v>
      </c>
      <c r="B210" s="1" t="s">
        <v>27</v>
      </c>
      <c r="C210" s="1" t="s">
        <v>369</v>
      </c>
      <c r="D210" s="1" t="s">
        <v>368</v>
      </c>
      <c r="E210" s="11" t="s">
        <v>28</v>
      </c>
      <c r="F210" s="8" t="s">
        <v>5</v>
      </c>
      <c r="G210" s="93">
        <v>1678212851</v>
      </c>
      <c r="H210" s="93" t="s">
        <v>433</v>
      </c>
      <c r="I210" s="93"/>
      <c r="J210" s="93"/>
      <c r="K210" s="93"/>
      <c r="L210" s="94">
        <v>766</v>
      </c>
      <c r="M210" s="94">
        <v>2</v>
      </c>
      <c r="N210" s="94">
        <v>1</v>
      </c>
      <c r="O210" s="93"/>
      <c r="P210" s="94">
        <v>261</v>
      </c>
      <c r="Q210" s="94">
        <v>102</v>
      </c>
      <c r="R210" s="94">
        <v>363</v>
      </c>
      <c r="S210" s="95">
        <v>261</v>
      </c>
      <c r="T210" s="95">
        <v>102</v>
      </c>
      <c r="U210" s="95">
        <v>363</v>
      </c>
      <c r="V210" s="95">
        <v>0.47389033942558745</v>
      </c>
      <c r="W210" s="95">
        <v>0.47389033942558745</v>
      </c>
      <c r="X210" s="117">
        <v>2.6954177897574125E-3</v>
      </c>
    </row>
    <row r="211" spans="1:24" s="89" customFormat="1" ht="15.5" x14ac:dyDescent="0.35">
      <c r="A211" s="85" t="s">
        <v>19</v>
      </c>
      <c r="B211" s="2" t="s">
        <v>27</v>
      </c>
      <c r="C211" s="1" t="s">
        <v>369</v>
      </c>
      <c r="D211" s="1" t="s">
        <v>368</v>
      </c>
      <c r="E211" s="9" t="s">
        <v>326</v>
      </c>
      <c r="F211" s="5" t="s">
        <v>10</v>
      </c>
      <c r="G211" s="93">
        <v>1970687695</v>
      </c>
      <c r="H211" s="93" t="s">
        <v>1094</v>
      </c>
      <c r="I211" s="93" t="s">
        <v>1095</v>
      </c>
      <c r="J211" s="93" t="s">
        <v>1096</v>
      </c>
      <c r="K211" s="93" t="s">
        <v>1097</v>
      </c>
      <c r="L211" s="94">
        <v>3361</v>
      </c>
      <c r="M211" s="94">
        <v>0</v>
      </c>
      <c r="N211" s="94">
        <v>62</v>
      </c>
      <c r="O211" s="93"/>
      <c r="P211" s="94">
        <v>16102</v>
      </c>
      <c r="Q211" s="94">
        <v>715</v>
      </c>
      <c r="R211" s="94">
        <v>16817</v>
      </c>
      <c r="S211" s="95">
        <v>255.5873015873016</v>
      </c>
      <c r="T211" s="95">
        <v>11.34920634920635</v>
      </c>
      <c r="U211" s="95">
        <v>266.93650793650795</v>
      </c>
      <c r="V211" s="95">
        <v>5.0035703659625108</v>
      </c>
      <c r="W211" s="95">
        <v>7.9421751840674779E-2</v>
      </c>
      <c r="X211" s="117">
        <v>0.33157894736842103</v>
      </c>
    </row>
    <row r="212" spans="1:24" s="89" customFormat="1" ht="15.5" x14ac:dyDescent="0.35">
      <c r="A212" s="84" t="s">
        <v>19</v>
      </c>
      <c r="B212" s="1" t="s">
        <v>35</v>
      </c>
      <c r="C212" s="1" t="s">
        <v>367</v>
      </c>
      <c r="D212" s="1" t="s">
        <v>368</v>
      </c>
      <c r="E212" s="11" t="s">
        <v>36</v>
      </c>
      <c r="F212" s="5" t="s">
        <v>10</v>
      </c>
      <c r="G212" s="93">
        <v>1279024102</v>
      </c>
      <c r="H212" s="93" t="s">
        <v>446</v>
      </c>
      <c r="I212" s="93" t="s">
        <v>447</v>
      </c>
      <c r="J212" s="93" t="s">
        <v>448</v>
      </c>
      <c r="K212" s="93" t="s">
        <v>449</v>
      </c>
      <c r="L212" s="94">
        <v>813</v>
      </c>
      <c r="M212" s="94">
        <v>9</v>
      </c>
      <c r="N212" s="94">
        <v>88</v>
      </c>
      <c r="O212" s="93"/>
      <c r="P212" s="94">
        <v>3496</v>
      </c>
      <c r="Q212" s="94">
        <v>55</v>
      </c>
      <c r="R212" s="94">
        <v>3551</v>
      </c>
      <c r="S212" s="95">
        <v>39.727272727272727</v>
      </c>
      <c r="T212" s="95">
        <v>0.625</v>
      </c>
      <c r="U212" s="95">
        <v>40.352272727272727</v>
      </c>
      <c r="V212" s="95">
        <v>4.3677736777367775</v>
      </c>
      <c r="W212" s="95">
        <v>4.9633791792463376E-2</v>
      </c>
      <c r="X212" s="117">
        <v>0.15331010452961671</v>
      </c>
    </row>
    <row r="213" spans="1:24" s="89" customFormat="1" ht="15.5" x14ac:dyDescent="0.35">
      <c r="A213" s="84" t="s">
        <v>19</v>
      </c>
      <c r="B213" s="1" t="s">
        <v>35</v>
      </c>
      <c r="C213" s="1" t="s">
        <v>369</v>
      </c>
      <c r="D213" s="1" t="s">
        <v>368</v>
      </c>
      <c r="E213" s="9" t="s">
        <v>142</v>
      </c>
      <c r="F213" s="5" t="s">
        <v>5</v>
      </c>
      <c r="G213" s="93">
        <v>891569650</v>
      </c>
      <c r="H213" s="93" t="s">
        <v>617</v>
      </c>
      <c r="I213" s="93" t="s">
        <v>618</v>
      </c>
      <c r="J213" s="93"/>
      <c r="K213" s="93"/>
      <c r="L213" s="94">
        <v>368</v>
      </c>
      <c r="M213" s="94">
        <v>0</v>
      </c>
      <c r="N213" s="94">
        <v>1</v>
      </c>
      <c r="O213" s="93"/>
      <c r="P213" s="94">
        <v>15</v>
      </c>
      <c r="Q213" s="94">
        <v>2</v>
      </c>
      <c r="R213" s="94">
        <v>17</v>
      </c>
      <c r="S213" s="95">
        <v>15</v>
      </c>
      <c r="T213" s="95">
        <v>2</v>
      </c>
      <c r="U213" s="95">
        <v>17</v>
      </c>
      <c r="V213" s="95">
        <v>4.619565217391304E-2</v>
      </c>
      <c r="W213" s="95">
        <v>4.619565217391304E-2</v>
      </c>
      <c r="X213" s="117">
        <v>1.3531799729364006E-3</v>
      </c>
    </row>
    <row r="214" spans="1:24" s="89" customFormat="1" ht="15.5" x14ac:dyDescent="0.35">
      <c r="A214" s="84" t="s">
        <v>19</v>
      </c>
      <c r="B214" s="1" t="s">
        <v>78</v>
      </c>
      <c r="C214" s="1" t="s">
        <v>367</v>
      </c>
      <c r="D214" s="1" t="s">
        <v>368</v>
      </c>
      <c r="E214" s="6" t="str">
        <f>HYPERLINK("https://instagram.com/borutpahor/","https://instagram.com/borutpahor/")</f>
        <v>https://instagram.com/borutpahor/</v>
      </c>
      <c r="F214" s="5" t="s">
        <v>10</v>
      </c>
      <c r="G214" s="93">
        <v>539554705</v>
      </c>
      <c r="H214" s="93" t="s">
        <v>511</v>
      </c>
      <c r="I214" s="93" t="s">
        <v>512</v>
      </c>
      <c r="J214" s="93"/>
      <c r="K214" s="93"/>
      <c r="L214" s="94">
        <v>3402</v>
      </c>
      <c r="M214" s="94">
        <v>18</v>
      </c>
      <c r="N214" s="94">
        <v>113</v>
      </c>
      <c r="O214" s="93"/>
      <c r="P214" s="94">
        <v>8553</v>
      </c>
      <c r="Q214" s="94">
        <v>154</v>
      </c>
      <c r="R214" s="94">
        <v>8707</v>
      </c>
      <c r="S214" s="95">
        <v>75.690265486725664</v>
      </c>
      <c r="T214" s="95">
        <v>1.3628318584070795</v>
      </c>
      <c r="U214" s="95">
        <v>77.053097345132741</v>
      </c>
      <c r="V214" s="95">
        <v>2.5593768371546148</v>
      </c>
      <c r="W214" s="95">
        <v>2.264935254119128E-2</v>
      </c>
      <c r="X214" s="117">
        <v>0.1282633371169126</v>
      </c>
    </row>
    <row r="215" spans="1:24" s="89" customFormat="1" ht="15.5" x14ac:dyDescent="0.35">
      <c r="A215" s="85" t="s">
        <v>19</v>
      </c>
      <c r="B215" s="2" t="s">
        <v>78</v>
      </c>
      <c r="C215" s="1" t="s">
        <v>369</v>
      </c>
      <c r="D215" s="1" t="s">
        <v>368</v>
      </c>
      <c r="E215" s="6" t="s">
        <v>261</v>
      </c>
      <c r="F215" s="5" t="s">
        <v>139</v>
      </c>
      <c r="G215" s="93">
        <v>1589262742</v>
      </c>
      <c r="H215" s="93" t="s">
        <v>1339</v>
      </c>
      <c r="I215" s="93"/>
      <c r="J215" s="93"/>
      <c r="K215" s="93"/>
      <c r="L215" s="93"/>
      <c r="M215" s="93"/>
      <c r="N215" s="93"/>
      <c r="O215" s="93"/>
      <c r="P215" s="94"/>
      <c r="Q215" s="94"/>
      <c r="R215" s="94"/>
      <c r="S215" s="95"/>
      <c r="T215" s="95"/>
      <c r="U215" s="95"/>
      <c r="V215" s="95"/>
      <c r="W215" s="95"/>
      <c r="X215" s="117"/>
    </row>
    <row r="216" spans="1:24" s="89" customFormat="1" ht="15.5" x14ac:dyDescent="0.35">
      <c r="A216" s="84" t="s">
        <v>19</v>
      </c>
      <c r="B216" s="1" t="s">
        <v>104</v>
      </c>
      <c r="C216" s="1" t="s">
        <v>369</v>
      </c>
      <c r="D216" s="1" t="s">
        <v>368</v>
      </c>
      <c r="E216" s="6" t="str">
        <f>HYPERLINK("https://instagram.com/marianorajoy/","https://instagram.com/marianorajoy/")</f>
        <v>https://instagram.com/marianorajoy/</v>
      </c>
      <c r="F216" s="5" t="s">
        <v>10</v>
      </c>
      <c r="G216" s="93">
        <v>1660124323</v>
      </c>
      <c r="H216" s="93" t="s">
        <v>850</v>
      </c>
      <c r="I216" s="93" t="s">
        <v>851</v>
      </c>
      <c r="J216" s="93" t="s">
        <v>852</v>
      </c>
      <c r="K216" s="93" t="s">
        <v>853</v>
      </c>
      <c r="L216" s="94">
        <v>18622</v>
      </c>
      <c r="M216" s="94">
        <v>435</v>
      </c>
      <c r="N216" s="94">
        <v>207</v>
      </c>
      <c r="O216" s="93" t="s">
        <v>416</v>
      </c>
      <c r="P216" s="94">
        <v>165212</v>
      </c>
      <c r="Q216" s="94">
        <v>12388</v>
      </c>
      <c r="R216" s="94">
        <v>177600</v>
      </c>
      <c r="S216" s="95">
        <v>798.12560386473433</v>
      </c>
      <c r="T216" s="95">
        <v>59.845410628019323</v>
      </c>
      <c r="U216" s="95">
        <v>857.97101449275362</v>
      </c>
      <c r="V216" s="95">
        <v>9.5371066480506919</v>
      </c>
      <c r="W216" s="95">
        <v>4.6072978976090306E-2</v>
      </c>
      <c r="X216" s="117">
        <v>0.5814606741573034</v>
      </c>
    </row>
    <row r="217" spans="1:24" s="89" customFormat="1" ht="15.5" x14ac:dyDescent="0.35">
      <c r="A217" s="84" t="s">
        <v>19</v>
      </c>
      <c r="B217" s="1" t="s">
        <v>104</v>
      </c>
      <c r="C217" s="1" t="s">
        <v>69</v>
      </c>
      <c r="D217" s="1" t="s">
        <v>372</v>
      </c>
      <c r="E217" s="9" t="s">
        <v>105</v>
      </c>
      <c r="F217" s="5" t="s">
        <v>13</v>
      </c>
      <c r="G217" s="93">
        <v>1259648820</v>
      </c>
      <c r="H217" s="93" t="s">
        <v>1258</v>
      </c>
      <c r="I217" s="93" t="s">
        <v>1259</v>
      </c>
      <c r="J217" s="93" t="s">
        <v>1260</v>
      </c>
      <c r="K217" s="93"/>
      <c r="L217" s="94">
        <v>65</v>
      </c>
      <c r="M217" s="94">
        <v>24</v>
      </c>
      <c r="N217" s="94">
        <v>0</v>
      </c>
      <c r="O217" s="93"/>
      <c r="P217" s="94"/>
      <c r="Q217" s="94"/>
      <c r="R217" s="94"/>
      <c r="S217" s="95"/>
      <c r="T217" s="95"/>
      <c r="U217" s="95"/>
      <c r="V217" s="95"/>
      <c r="W217" s="95"/>
      <c r="X217" s="117"/>
    </row>
    <row r="218" spans="1:24" s="89" customFormat="1" ht="15.5" x14ac:dyDescent="0.35">
      <c r="A218" s="84" t="s">
        <v>19</v>
      </c>
      <c r="B218" s="1" t="s">
        <v>230</v>
      </c>
      <c r="C218" s="1" t="s">
        <v>379</v>
      </c>
      <c r="D218" s="1" t="s">
        <v>372</v>
      </c>
      <c r="E218" s="6" t="s">
        <v>231</v>
      </c>
      <c r="F218" s="13" t="s">
        <v>10</v>
      </c>
      <c r="G218" s="93">
        <v>256029081</v>
      </c>
      <c r="H218" s="27" t="s">
        <v>812</v>
      </c>
      <c r="I218" s="93" t="s">
        <v>813</v>
      </c>
      <c r="J218" s="93" t="s">
        <v>814</v>
      </c>
      <c r="K218" s="93" t="s">
        <v>815</v>
      </c>
      <c r="L218" s="94">
        <v>132651</v>
      </c>
      <c r="M218" s="94">
        <v>6</v>
      </c>
      <c r="N218" s="94">
        <v>228</v>
      </c>
      <c r="O218" s="93"/>
      <c r="P218" s="94">
        <v>814621</v>
      </c>
      <c r="Q218" s="94">
        <v>13370</v>
      </c>
      <c r="R218" s="94">
        <v>827991</v>
      </c>
      <c r="S218" s="95">
        <v>3572.8991228070176</v>
      </c>
      <c r="T218" s="95">
        <v>58.640350877192979</v>
      </c>
      <c r="U218" s="95">
        <v>3631.5394736842104</v>
      </c>
      <c r="V218" s="95">
        <v>6.2418752968315356</v>
      </c>
      <c r="W218" s="95">
        <v>2.7376646038734805E-2</v>
      </c>
      <c r="X218" s="117">
        <v>0.43346007604562736</v>
      </c>
    </row>
    <row r="219" spans="1:24" s="89" customFormat="1" ht="15.5" x14ac:dyDescent="0.35">
      <c r="A219" s="84" t="s">
        <v>19</v>
      </c>
      <c r="B219" s="1" t="s">
        <v>230</v>
      </c>
      <c r="C219" s="1" t="s">
        <v>369</v>
      </c>
      <c r="D219" s="1" t="s">
        <v>368</v>
      </c>
      <c r="E219" s="9" t="s">
        <v>334</v>
      </c>
      <c r="F219" s="25" t="s">
        <v>13</v>
      </c>
      <c r="G219" s="93">
        <v>288503919</v>
      </c>
      <c r="H219" s="93" t="s">
        <v>1390</v>
      </c>
      <c r="I219" s="93" t="s">
        <v>1391</v>
      </c>
      <c r="J219" s="93" t="s">
        <v>1392</v>
      </c>
      <c r="K219" s="93" t="s">
        <v>1393</v>
      </c>
      <c r="L219" s="94">
        <v>259</v>
      </c>
      <c r="M219" s="94">
        <v>0</v>
      </c>
      <c r="N219" s="94">
        <v>0</v>
      </c>
      <c r="O219" s="93"/>
      <c r="P219" s="94"/>
      <c r="Q219" s="94"/>
      <c r="R219" s="94"/>
      <c r="S219" s="95"/>
      <c r="T219" s="95"/>
      <c r="U219" s="95"/>
      <c r="V219" s="95"/>
      <c r="W219" s="95"/>
      <c r="X219" s="117"/>
    </row>
    <row r="220" spans="1:24" s="89" customFormat="1" ht="15.5" x14ac:dyDescent="0.35">
      <c r="A220" s="84" t="s">
        <v>19</v>
      </c>
      <c r="B220" s="1" t="s">
        <v>230</v>
      </c>
      <c r="C220" s="1" t="s">
        <v>370</v>
      </c>
      <c r="D220" s="1" t="s">
        <v>368</v>
      </c>
      <c r="E220" s="6" t="s">
        <v>343</v>
      </c>
      <c r="F220" s="13" t="s">
        <v>10</v>
      </c>
      <c r="G220" s="93">
        <v>2197437186</v>
      </c>
      <c r="H220" s="93" t="s">
        <v>1146</v>
      </c>
      <c r="I220" s="93" t="s">
        <v>1147</v>
      </c>
      <c r="J220" s="93" t="s">
        <v>1148</v>
      </c>
      <c r="K220" s="93" t="s">
        <v>1149</v>
      </c>
      <c r="L220" s="94">
        <v>1117</v>
      </c>
      <c r="M220" s="94">
        <v>26</v>
      </c>
      <c r="N220" s="94">
        <v>28</v>
      </c>
      <c r="O220" s="93"/>
      <c r="P220" s="94">
        <v>2561</v>
      </c>
      <c r="Q220" s="94">
        <v>84</v>
      </c>
      <c r="R220" s="94">
        <v>2645</v>
      </c>
      <c r="S220" s="95">
        <v>91.464285714285708</v>
      </c>
      <c r="T220" s="95">
        <v>3</v>
      </c>
      <c r="U220" s="95">
        <v>94.464285714285708</v>
      </c>
      <c r="V220" s="95">
        <v>2.3679498657117279</v>
      </c>
      <c r="W220" s="95">
        <v>8.4569638061133129E-2</v>
      </c>
      <c r="X220" s="117">
        <v>0.20289855072463769</v>
      </c>
    </row>
    <row r="221" spans="1:24" s="89" customFormat="1" ht="15.5" x14ac:dyDescent="0.35">
      <c r="A221" s="84" t="s">
        <v>19</v>
      </c>
      <c r="B221" s="1" t="s">
        <v>230</v>
      </c>
      <c r="C221" s="1" t="s">
        <v>25</v>
      </c>
      <c r="D221" s="1" t="s">
        <v>372</v>
      </c>
      <c r="E221" s="6" t="str">
        <f>HYPERLINK("https://instagram.com/swedenabroad/","https://instagram.com/swedenabroad/")</f>
        <v>https://instagram.com/swedenabroad/</v>
      </c>
      <c r="F221" s="13" t="s">
        <v>5</v>
      </c>
      <c r="G221" s="93">
        <v>1604901843</v>
      </c>
      <c r="H221" s="93" t="s">
        <v>1131</v>
      </c>
      <c r="I221" s="93" t="s">
        <v>1132</v>
      </c>
      <c r="J221" s="93" t="s">
        <v>1133</v>
      </c>
      <c r="K221" s="93" t="s">
        <v>1134</v>
      </c>
      <c r="L221" s="94">
        <v>114</v>
      </c>
      <c r="M221" s="94">
        <v>44</v>
      </c>
      <c r="N221" s="94">
        <v>3</v>
      </c>
      <c r="O221" s="27"/>
      <c r="P221" s="94">
        <v>47</v>
      </c>
      <c r="Q221" s="94">
        <v>5</v>
      </c>
      <c r="R221" s="94">
        <v>52</v>
      </c>
      <c r="S221" s="95">
        <v>15.666666666666666</v>
      </c>
      <c r="T221" s="95">
        <v>1.6666666666666667</v>
      </c>
      <c r="U221" s="95">
        <v>17.333333333333332</v>
      </c>
      <c r="V221" s="95">
        <v>0.45614035087719296</v>
      </c>
      <c r="W221" s="95">
        <v>0.15204678362573099</v>
      </c>
      <c r="X221" s="117">
        <v>7.3170731707317077E-3</v>
      </c>
    </row>
    <row r="222" spans="1:24" s="89" customFormat="1" ht="15.5" x14ac:dyDescent="0.35">
      <c r="A222" s="84" t="s">
        <v>19</v>
      </c>
      <c r="B222" s="1" t="s">
        <v>20</v>
      </c>
      <c r="C222" s="1" t="s">
        <v>367</v>
      </c>
      <c r="D222" s="1" t="s">
        <v>368</v>
      </c>
      <c r="E222" s="6" t="str">
        <f>HYPERLINK("https://instagram.com/rterdogan/","https://instagram.com/rterdogan/")</f>
        <v>https://instagram.com/rterdogan/</v>
      </c>
      <c r="F222" s="5" t="s">
        <v>10</v>
      </c>
      <c r="G222" s="93">
        <v>460711162</v>
      </c>
      <c r="H222" s="27" t="s">
        <v>1076</v>
      </c>
      <c r="I222" s="93" t="s">
        <v>1077</v>
      </c>
      <c r="J222" s="93" t="s">
        <v>1078</v>
      </c>
      <c r="K222" s="93"/>
      <c r="L222" s="94">
        <v>762150</v>
      </c>
      <c r="M222" s="94">
        <v>0</v>
      </c>
      <c r="N222" s="94">
        <v>249</v>
      </c>
      <c r="O222" s="93" t="s">
        <v>416</v>
      </c>
      <c r="P222" s="94">
        <v>2753901</v>
      </c>
      <c r="Q222" s="94">
        <v>109654</v>
      </c>
      <c r="R222" s="94">
        <v>2863555</v>
      </c>
      <c r="S222" s="95">
        <v>11059.843373493975</v>
      </c>
      <c r="T222" s="95">
        <v>440.37751004016064</v>
      </c>
      <c r="U222" s="95">
        <v>11500.220883534135</v>
      </c>
      <c r="V222" s="95">
        <v>3.7572065866299287</v>
      </c>
      <c r="W222" s="95">
        <v>1.5089183078835052E-2</v>
      </c>
      <c r="X222" s="117">
        <v>0.26602564102564102</v>
      </c>
    </row>
    <row r="223" spans="1:24" s="89" customFormat="1" ht="15.5" x14ac:dyDescent="0.35">
      <c r="A223" s="84" t="s">
        <v>19</v>
      </c>
      <c r="B223" s="1" t="s">
        <v>20</v>
      </c>
      <c r="C223" s="1" t="s">
        <v>23</v>
      </c>
      <c r="D223" s="1" t="s">
        <v>372</v>
      </c>
      <c r="E223" s="9" t="s">
        <v>340</v>
      </c>
      <c r="F223" s="22" t="s">
        <v>13</v>
      </c>
      <c r="G223" s="93">
        <v>1745936193</v>
      </c>
      <c r="H223" s="93" t="s">
        <v>1395</v>
      </c>
      <c r="I223" s="93" t="s">
        <v>1396</v>
      </c>
      <c r="J223" s="93" t="s">
        <v>1397</v>
      </c>
      <c r="K223" s="93" t="s">
        <v>1398</v>
      </c>
      <c r="L223" s="94">
        <v>313</v>
      </c>
      <c r="M223" s="94">
        <v>2</v>
      </c>
      <c r="N223" s="94">
        <v>0</v>
      </c>
      <c r="O223" s="93"/>
      <c r="P223" s="94"/>
      <c r="Q223" s="94"/>
      <c r="R223" s="94"/>
      <c r="S223" s="95"/>
      <c r="T223" s="95"/>
      <c r="U223" s="95"/>
      <c r="V223" s="95"/>
      <c r="W223" s="95"/>
      <c r="X223" s="117"/>
    </row>
    <row r="224" spans="1:24" s="89" customFormat="1" ht="15.5" x14ac:dyDescent="0.35">
      <c r="A224" s="84" t="s">
        <v>19</v>
      </c>
      <c r="B224" s="1" t="s">
        <v>20</v>
      </c>
      <c r="C224" s="1" t="s">
        <v>23</v>
      </c>
      <c r="D224" s="1" t="s">
        <v>372</v>
      </c>
      <c r="E224" s="9" t="s">
        <v>350</v>
      </c>
      <c r="F224" s="5" t="s">
        <v>10</v>
      </c>
      <c r="G224" s="93">
        <v>1637128360</v>
      </c>
      <c r="H224" s="93" t="s">
        <v>1168</v>
      </c>
      <c r="I224" s="93" t="s">
        <v>1169</v>
      </c>
      <c r="J224" s="93" t="s">
        <v>1170</v>
      </c>
      <c r="K224" s="93" t="s">
        <v>1171</v>
      </c>
      <c r="L224" s="94">
        <v>173</v>
      </c>
      <c r="M224" s="94">
        <v>3</v>
      </c>
      <c r="N224" s="94">
        <v>86</v>
      </c>
      <c r="O224" s="27"/>
      <c r="P224" s="94">
        <v>755</v>
      </c>
      <c r="Q224" s="94">
        <v>12</v>
      </c>
      <c r="R224" s="94">
        <v>767</v>
      </c>
      <c r="S224" s="95">
        <v>8.779069767441861</v>
      </c>
      <c r="T224" s="95">
        <v>0.13953488372093023</v>
      </c>
      <c r="U224" s="95">
        <v>8.9186046511627914</v>
      </c>
      <c r="V224" s="95">
        <v>4.4335260115606934</v>
      </c>
      <c r="W224" s="95">
        <v>5.1552628041403419E-2</v>
      </c>
      <c r="X224" s="117">
        <v>0.25368731563421831</v>
      </c>
    </row>
    <row r="225" spans="1:24" s="89" customFormat="1" ht="15.5" x14ac:dyDescent="0.35">
      <c r="A225" s="84" t="s">
        <v>19</v>
      </c>
      <c r="B225" s="1" t="s">
        <v>20</v>
      </c>
      <c r="C225" s="1" t="s">
        <v>369</v>
      </c>
      <c r="D225" s="1" t="s">
        <v>368</v>
      </c>
      <c r="E225" s="10" t="s">
        <v>21</v>
      </c>
      <c r="F225" s="8" t="s">
        <v>10</v>
      </c>
      <c r="G225" s="93">
        <v>2175435528</v>
      </c>
      <c r="H225" s="27" t="s">
        <v>421</v>
      </c>
      <c r="I225" s="93" t="s">
        <v>422</v>
      </c>
      <c r="J225" s="93" t="s">
        <v>423</v>
      </c>
      <c r="K225" s="93" t="s">
        <v>424</v>
      </c>
      <c r="L225" s="94">
        <v>358068</v>
      </c>
      <c r="M225" s="94">
        <v>0</v>
      </c>
      <c r="N225" s="94">
        <v>80</v>
      </c>
      <c r="O225" s="93" t="s">
        <v>416</v>
      </c>
      <c r="P225" s="94">
        <v>1100137</v>
      </c>
      <c r="Q225" s="94">
        <v>26154</v>
      </c>
      <c r="R225" s="94">
        <v>1126291</v>
      </c>
      <c r="S225" s="95">
        <v>13751.7125</v>
      </c>
      <c r="T225" s="95">
        <v>326.92500000000001</v>
      </c>
      <c r="U225" s="95">
        <v>14078.637499999999</v>
      </c>
      <c r="V225" s="95">
        <v>3.1454667828457166</v>
      </c>
      <c r="W225" s="95">
        <v>3.9318334785571452E-2</v>
      </c>
      <c r="X225" s="117">
        <v>0.58394160583941601</v>
      </c>
    </row>
    <row r="226" spans="1:24" s="89" customFormat="1" ht="15.5" x14ac:dyDescent="0.35">
      <c r="A226" s="98" t="s">
        <v>19</v>
      </c>
      <c r="B226" s="99" t="s">
        <v>20</v>
      </c>
      <c r="C226" s="1" t="s">
        <v>69</v>
      </c>
      <c r="D226" s="1" t="s">
        <v>372</v>
      </c>
      <c r="E226" s="6" t="s">
        <v>70</v>
      </c>
      <c r="F226" s="5" t="s">
        <v>10</v>
      </c>
      <c r="G226" s="93">
        <v>245666742</v>
      </c>
      <c r="H226" s="93" t="s">
        <v>497</v>
      </c>
      <c r="I226" s="93" t="s">
        <v>498</v>
      </c>
      <c r="J226" s="93" t="s">
        <v>499</v>
      </c>
      <c r="K226" s="93" t="s">
        <v>500</v>
      </c>
      <c r="L226" s="94">
        <v>11476</v>
      </c>
      <c r="M226" s="94">
        <v>12</v>
      </c>
      <c r="N226" s="94">
        <v>791</v>
      </c>
      <c r="O226" s="93"/>
      <c r="P226" s="94">
        <v>91153</v>
      </c>
      <c r="Q226" s="94">
        <v>1001</v>
      </c>
      <c r="R226" s="94">
        <v>92154</v>
      </c>
      <c r="S226" s="95">
        <v>115.23767383059419</v>
      </c>
      <c r="T226" s="95">
        <v>1.2654867256637168</v>
      </c>
      <c r="U226" s="95">
        <v>116.50316055625791</v>
      </c>
      <c r="V226" s="95">
        <v>8.0301498780062737</v>
      </c>
      <c r="W226" s="95">
        <v>1.0151896179527527E-2</v>
      </c>
      <c r="X226" s="117">
        <v>1.1203966005665722</v>
      </c>
    </row>
    <row r="227" spans="1:24" s="89" customFormat="1" ht="15.5" x14ac:dyDescent="0.35">
      <c r="A227" s="84" t="s">
        <v>19</v>
      </c>
      <c r="B227" s="1" t="s">
        <v>20</v>
      </c>
      <c r="C227" s="1" t="s">
        <v>370</v>
      </c>
      <c r="D227" s="1" t="s">
        <v>368</v>
      </c>
      <c r="E227" s="6" t="s">
        <v>249</v>
      </c>
      <c r="F227" s="13" t="s">
        <v>10</v>
      </c>
      <c r="G227" s="93">
        <v>2109883639</v>
      </c>
      <c r="H227" s="93" t="s">
        <v>868</v>
      </c>
      <c r="I227" s="93" t="s">
        <v>869</v>
      </c>
      <c r="J227" s="93" t="s">
        <v>870</v>
      </c>
      <c r="K227" s="93" t="s">
        <v>871</v>
      </c>
      <c r="L227" s="94">
        <v>3656</v>
      </c>
      <c r="M227" s="94">
        <v>0</v>
      </c>
      <c r="N227" s="94">
        <v>381</v>
      </c>
      <c r="O227" s="93"/>
      <c r="P227" s="94">
        <v>44974</v>
      </c>
      <c r="Q227" s="94">
        <v>189</v>
      </c>
      <c r="R227" s="94">
        <v>45163</v>
      </c>
      <c r="S227" s="95">
        <v>118.04199475065617</v>
      </c>
      <c r="T227" s="95">
        <v>0.49606299212598426</v>
      </c>
      <c r="U227" s="95">
        <v>118.53805774278216</v>
      </c>
      <c r="V227" s="95">
        <v>12.353118161925602</v>
      </c>
      <c r="W227" s="95">
        <v>3.242288231476536E-2</v>
      </c>
      <c r="X227" s="117">
        <v>2.2411764705882353</v>
      </c>
    </row>
    <row r="228" spans="1:24" s="89" customFormat="1" ht="15.5" x14ac:dyDescent="0.35">
      <c r="A228" s="84" t="s">
        <v>19</v>
      </c>
      <c r="B228" s="1" t="s">
        <v>20</v>
      </c>
      <c r="C228" s="1" t="s">
        <v>25</v>
      </c>
      <c r="D228" s="1" t="s">
        <v>372</v>
      </c>
      <c r="E228" s="6" t="s">
        <v>341</v>
      </c>
      <c r="F228" s="3" t="s">
        <v>5</v>
      </c>
      <c r="G228" s="93">
        <v>1228614558</v>
      </c>
      <c r="H228" s="93" t="s">
        <v>1138</v>
      </c>
      <c r="I228" s="93" t="s">
        <v>1139</v>
      </c>
      <c r="J228" s="93" t="s">
        <v>1140</v>
      </c>
      <c r="K228" s="93" t="s">
        <v>1141</v>
      </c>
      <c r="L228" s="94">
        <v>6491</v>
      </c>
      <c r="M228" s="94">
        <v>0</v>
      </c>
      <c r="N228" s="94">
        <v>1</v>
      </c>
      <c r="O228" s="93"/>
      <c r="P228" s="94">
        <v>25</v>
      </c>
      <c r="Q228" s="94">
        <v>0</v>
      </c>
      <c r="R228" s="94">
        <v>25</v>
      </c>
      <c r="S228" s="95">
        <v>25</v>
      </c>
      <c r="T228" s="95">
        <v>0</v>
      </c>
      <c r="U228" s="95">
        <v>25</v>
      </c>
      <c r="V228" s="95">
        <v>3.8514866738561084E-3</v>
      </c>
      <c r="W228" s="95">
        <v>3.8514866738561084E-3</v>
      </c>
      <c r="X228" s="117">
        <v>1.4903129657228018E-3</v>
      </c>
    </row>
    <row r="229" spans="1:24" s="89" customFormat="1" ht="15.5" x14ac:dyDescent="0.35">
      <c r="A229" s="84" t="s">
        <v>19</v>
      </c>
      <c r="B229" s="1" t="s">
        <v>20</v>
      </c>
      <c r="C229" s="1" t="s">
        <v>25</v>
      </c>
      <c r="D229" s="1" t="s">
        <v>372</v>
      </c>
      <c r="E229" s="6" t="s">
        <v>217</v>
      </c>
      <c r="F229" s="25" t="s">
        <v>5</v>
      </c>
      <c r="G229" s="93">
        <v>602907544</v>
      </c>
      <c r="H229" s="93" t="s">
        <v>777</v>
      </c>
      <c r="I229" s="93" t="s">
        <v>778</v>
      </c>
      <c r="J229" s="93" t="s">
        <v>779</v>
      </c>
      <c r="K229" s="93" t="s">
        <v>780</v>
      </c>
      <c r="L229" s="94">
        <v>635</v>
      </c>
      <c r="M229" s="94">
        <v>11</v>
      </c>
      <c r="N229" s="94">
        <v>112</v>
      </c>
      <c r="O229" s="93"/>
      <c r="P229" s="94">
        <v>802</v>
      </c>
      <c r="Q229" s="94">
        <v>9</v>
      </c>
      <c r="R229" s="94">
        <v>811</v>
      </c>
      <c r="S229" s="95">
        <v>7.1607142857142856</v>
      </c>
      <c r="T229" s="95">
        <v>8.0357142857142863E-2</v>
      </c>
      <c r="U229" s="95">
        <v>7.2410714285714288</v>
      </c>
      <c r="V229" s="95">
        <v>1.2771653543307087</v>
      </c>
      <c r="W229" s="95">
        <v>1.1403262092238471E-2</v>
      </c>
      <c r="X229" s="117">
        <v>0.13270142180094788</v>
      </c>
    </row>
    <row r="230" spans="1:24" s="89" customFormat="1" ht="15.5" x14ac:dyDescent="0.35">
      <c r="A230" s="84" t="s">
        <v>19</v>
      </c>
      <c r="B230" s="1" t="s">
        <v>46</v>
      </c>
      <c r="C230" s="1" t="s">
        <v>367</v>
      </c>
      <c r="D230" s="1" t="s">
        <v>368</v>
      </c>
      <c r="E230" s="6" t="s">
        <v>295</v>
      </c>
      <c r="F230" s="5" t="s">
        <v>10</v>
      </c>
      <c r="G230" s="93">
        <v>1234223790</v>
      </c>
      <c r="H230" s="27" t="s">
        <v>995</v>
      </c>
      <c r="I230" s="93" t="s">
        <v>996</v>
      </c>
      <c r="J230" s="93" t="s">
        <v>997</v>
      </c>
      <c r="K230" s="93" t="s">
        <v>998</v>
      </c>
      <c r="L230" s="94">
        <v>57272</v>
      </c>
      <c r="M230" s="94">
        <v>2</v>
      </c>
      <c r="N230" s="94">
        <v>1608</v>
      </c>
      <c r="O230" s="93"/>
      <c r="P230" s="94">
        <v>2447198</v>
      </c>
      <c r="Q230" s="94">
        <v>30979</v>
      </c>
      <c r="R230" s="94">
        <v>2478177</v>
      </c>
      <c r="S230" s="95">
        <v>1518.1129032258063</v>
      </c>
      <c r="T230" s="95">
        <v>19.217741935483872</v>
      </c>
      <c r="U230" s="95">
        <v>1537.3306451612902</v>
      </c>
      <c r="V230" s="95">
        <v>43.270306607068029</v>
      </c>
      <c r="W230" s="95">
        <v>2.6842621964682397E-2</v>
      </c>
      <c r="X230" s="117">
        <v>2.4059701492537315</v>
      </c>
    </row>
    <row r="231" spans="1:24" s="89" customFormat="1" ht="15.5" x14ac:dyDescent="0.35">
      <c r="A231" s="85" t="s">
        <v>19</v>
      </c>
      <c r="B231" s="2" t="s">
        <v>46</v>
      </c>
      <c r="C231" s="1" t="s">
        <v>369</v>
      </c>
      <c r="D231" s="1" t="s">
        <v>368</v>
      </c>
      <c r="E231" s="6" t="s">
        <v>47</v>
      </c>
      <c r="F231" s="8" t="s">
        <v>10</v>
      </c>
      <c r="G231" s="93">
        <v>1527925927</v>
      </c>
      <c r="H231" s="93" t="s">
        <v>465</v>
      </c>
      <c r="I231" s="93" t="s">
        <v>466</v>
      </c>
      <c r="J231" s="93" t="s">
        <v>467</v>
      </c>
      <c r="K231" s="93" t="s">
        <v>468</v>
      </c>
      <c r="L231" s="94">
        <v>786</v>
      </c>
      <c r="M231" s="94">
        <v>0</v>
      </c>
      <c r="N231" s="94">
        <v>153</v>
      </c>
      <c r="O231" s="93"/>
      <c r="P231" s="94">
        <v>4542</v>
      </c>
      <c r="Q231" s="94">
        <v>179</v>
      </c>
      <c r="R231" s="94">
        <v>4721</v>
      </c>
      <c r="S231" s="95">
        <v>29.686274509803923</v>
      </c>
      <c r="T231" s="95">
        <v>1.1699346405228759</v>
      </c>
      <c r="U231" s="95">
        <v>30.856209150326798</v>
      </c>
      <c r="V231" s="95">
        <v>6.0063613231552164</v>
      </c>
      <c r="W231" s="95">
        <v>3.9257263550034095E-2</v>
      </c>
      <c r="X231" s="117">
        <v>0.32075471698113206</v>
      </c>
    </row>
    <row r="232" spans="1:24" s="89" customFormat="1" ht="15.5" x14ac:dyDescent="0.35">
      <c r="A232" s="84" t="s">
        <v>19</v>
      </c>
      <c r="B232" s="1" t="s">
        <v>46</v>
      </c>
      <c r="C232" s="1" t="s">
        <v>25</v>
      </c>
      <c r="D232" s="1" t="s">
        <v>372</v>
      </c>
      <c r="E232" s="6" t="str">
        <f>HYPERLINK("https://instagram.com/mfa_ukraine","https://instagram.com/mfa_ukraine")</f>
        <v>https://instagram.com/mfa_ukraine</v>
      </c>
      <c r="F232" s="13" t="s">
        <v>10</v>
      </c>
      <c r="G232" s="93">
        <v>1444097166</v>
      </c>
      <c r="H232" s="93" t="s">
        <v>884</v>
      </c>
      <c r="I232" s="93" t="s">
        <v>885</v>
      </c>
      <c r="J232" s="93" t="s">
        <v>886</v>
      </c>
      <c r="K232" s="93" t="s">
        <v>887</v>
      </c>
      <c r="L232" s="94">
        <v>329</v>
      </c>
      <c r="M232" s="94">
        <v>6</v>
      </c>
      <c r="N232" s="94">
        <v>94</v>
      </c>
      <c r="O232" s="93"/>
      <c r="P232" s="94">
        <v>1896</v>
      </c>
      <c r="Q232" s="94">
        <v>42</v>
      </c>
      <c r="R232" s="94">
        <v>1938</v>
      </c>
      <c r="S232" s="95">
        <v>20.170212765957448</v>
      </c>
      <c r="T232" s="95">
        <v>0.44680851063829785</v>
      </c>
      <c r="U232" s="95">
        <v>20.617021276595747</v>
      </c>
      <c r="V232" s="95">
        <v>5.8905775075987838</v>
      </c>
      <c r="W232" s="95">
        <v>6.2665718165944517E-2</v>
      </c>
      <c r="X232" s="117">
        <v>0.17028985507246377</v>
      </c>
    </row>
    <row r="233" spans="1:24" s="89" customFormat="1" ht="15.5" x14ac:dyDescent="0.35">
      <c r="A233" s="84" t="s">
        <v>19</v>
      </c>
      <c r="B233" s="1" t="s">
        <v>345</v>
      </c>
      <c r="C233" s="1" t="s">
        <v>379</v>
      </c>
      <c r="D233" s="1" t="s">
        <v>372</v>
      </c>
      <c r="E233" s="6" t="str">
        <f>HYPERLINK("https://instagram.com/the_british_monarchy/","https://instagram.com/the_british_monarchy/")</f>
        <v>https://instagram.com/the_british_monarchy/</v>
      </c>
      <c r="F233" s="13" t="s">
        <v>10</v>
      </c>
      <c r="G233" s="93">
        <v>336038588</v>
      </c>
      <c r="H233" s="27" t="s">
        <v>1153</v>
      </c>
      <c r="I233" s="93" t="s">
        <v>1154</v>
      </c>
      <c r="J233" s="93" t="s">
        <v>1155</v>
      </c>
      <c r="K233" s="93" t="s">
        <v>1156</v>
      </c>
      <c r="L233" s="94">
        <v>254518</v>
      </c>
      <c r="M233" s="94">
        <v>21</v>
      </c>
      <c r="N233" s="94">
        <v>658</v>
      </c>
      <c r="O233" s="93" t="s">
        <v>416</v>
      </c>
      <c r="P233" s="94">
        <v>1558189</v>
      </c>
      <c r="Q233" s="94">
        <v>16635</v>
      </c>
      <c r="R233" s="94">
        <v>1574824</v>
      </c>
      <c r="S233" s="95">
        <v>2368.0683890577507</v>
      </c>
      <c r="T233" s="95">
        <v>25.281155015197569</v>
      </c>
      <c r="U233" s="95">
        <v>2393.3495440729484</v>
      </c>
      <c r="V233" s="95">
        <v>6.1874759349044073</v>
      </c>
      <c r="W233" s="95">
        <v>9.403458867635878E-3</v>
      </c>
      <c r="X233" s="117">
        <v>0.63087248322147649</v>
      </c>
    </row>
    <row r="234" spans="1:24" s="89" customFormat="1" ht="15.5" x14ac:dyDescent="0.35">
      <c r="A234" s="84" t="s">
        <v>19</v>
      </c>
      <c r="B234" s="1" t="s">
        <v>345</v>
      </c>
      <c r="C234" s="1" t="s">
        <v>69</v>
      </c>
      <c r="D234" s="1" t="s">
        <v>372</v>
      </c>
      <c r="E234" s="9" t="s">
        <v>1407</v>
      </c>
      <c r="F234" s="97" t="s">
        <v>10</v>
      </c>
      <c r="G234" s="93">
        <v>2880525510</v>
      </c>
      <c r="H234" s="93" t="s">
        <v>1408</v>
      </c>
      <c r="I234" s="93" t="s">
        <v>1409</v>
      </c>
      <c r="J234" s="93" t="s">
        <v>1410</v>
      </c>
      <c r="K234" s="93" t="s">
        <v>1411</v>
      </c>
      <c r="L234" s="94">
        <v>1298</v>
      </c>
      <c r="M234" s="94">
        <v>10</v>
      </c>
      <c r="N234" s="94">
        <v>6</v>
      </c>
      <c r="O234" s="93" t="s">
        <v>416</v>
      </c>
      <c r="P234" s="94">
        <v>420</v>
      </c>
      <c r="Q234" s="94">
        <v>30</v>
      </c>
      <c r="R234" s="94">
        <v>450</v>
      </c>
      <c r="S234" s="95">
        <v>70</v>
      </c>
      <c r="T234" s="95">
        <v>5</v>
      </c>
      <c r="U234" s="95">
        <v>75</v>
      </c>
      <c r="V234" s="95">
        <v>0.34668721109399075</v>
      </c>
      <c r="W234" s="95">
        <v>5.7781201848998459E-2</v>
      </c>
      <c r="X234" s="117">
        <v>0.8571428571428571</v>
      </c>
    </row>
    <row r="235" spans="1:24" s="89" customFormat="1" ht="15.5" x14ac:dyDescent="0.35">
      <c r="A235" s="84" t="s">
        <v>19</v>
      </c>
      <c r="B235" s="1" t="s">
        <v>345</v>
      </c>
      <c r="C235" s="1" t="s">
        <v>25</v>
      </c>
      <c r="D235" s="1" t="s">
        <v>372</v>
      </c>
      <c r="E235" s="6" t="str">
        <f>HYPERLINK("https://instagram.com/ukforeignoffice/","https://instagram.com/ukforeignoffice/")</f>
        <v>https://instagram.com/ukforeignoffice/</v>
      </c>
      <c r="F235" s="13" t="s">
        <v>10</v>
      </c>
      <c r="G235" s="93">
        <v>542433496</v>
      </c>
      <c r="H235" s="93" t="s">
        <v>1184</v>
      </c>
      <c r="I235" s="93" t="s">
        <v>1185</v>
      </c>
      <c r="J235" s="93"/>
      <c r="K235" s="93" t="s">
        <v>1186</v>
      </c>
      <c r="L235" s="94">
        <v>1997</v>
      </c>
      <c r="M235" s="94">
        <v>105</v>
      </c>
      <c r="N235" s="94">
        <v>278</v>
      </c>
      <c r="O235" s="93"/>
      <c r="P235" s="94">
        <v>9957</v>
      </c>
      <c r="Q235" s="94">
        <v>169</v>
      </c>
      <c r="R235" s="94">
        <v>10126</v>
      </c>
      <c r="S235" s="95">
        <v>35.688172043010752</v>
      </c>
      <c r="T235" s="95">
        <v>0.60573476702508966</v>
      </c>
      <c r="U235" s="95">
        <v>36.293906810035843</v>
      </c>
      <c r="V235" s="95">
        <v>5.0706059088632953</v>
      </c>
      <c r="W235" s="95">
        <v>1.8174214727108583E-2</v>
      </c>
      <c r="X235" s="117">
        <v>0.31958762886597936</v>
      </c>
    </row>
    <row r="236" spans="1:24" s="89" customFormat="1" ht="15.5" x14ac:dyDescent="0.35">
      <c r="A236" s="96" t="s">
        <v>16</v>
      </c>
      <c r="B236" s="92" t="s">
        <v>155</v>
      </c>
      <c r="C236" s="92" t="s">
        <v>69</v>
      </c>
      <c r="D236" s="92" t="s">
        <v>372</v>
      </c>
      <c r="E236" s="17" t="s">
        <v>156</v>
      </c>
      <c r="F236" s="8" t="s">
        <v>10</v>
      </c>
      <c r="G236" s="93">
        <v>1332542540</v>
      </c>
      <c r="H236" s="93" t="s">
        <v>639</v>
      </c>
      <c r="I236" s="93" t="s">
        <v>639</v>
      </c>
      <c r="J236" s="93" t="s">
        <v>640</v>
      </c>
      <c r="K236" s="93" t="s">
        <v>641</v>
      </c>
      <c r="L236" s="94">
        <v>809</v>
      </c>
      <c r="M236" s="94">
        <v>54</v>
      </c>
      <c r="N236" s="94">
        <v>353</v>
      </c>
      <c r="O236" s="93"/>
      <c r="P236" s="94">
        <v>4491</v>
      </c>
      <c r="Q236" s="94">
        <v>179</v>
      </c>
      <c r="R236" s="94">
        <v>4670</v>
      </c>
      <c r="S236" s="95">
        <v>12.686440677966102</v>
      </c>
      <c r="T236" s="95">
        <v>0.50564971751412424</v>
      </c>
      <c r="U236" s="95">
        <v>13.192090395480227</v>
      </c>
      <c r="V236" s="95">
        <v>5.7725587144622992</v>
      </c>
      <c r="W236" s="95">
        <v>1.6306663035204234E-2</v>
      </c>
      <c r="X236" s="117">
        <v>0.56369426751592355</v>
      </c>
    </row>
    <row r="237" spans="1:24" s="89" customFormat="1" ht="15.5" x14ac:dyDescent="0.35">
      <c r="A237" s="84" t="s">
        <v>16</v>
      </c>
      <c r="B237" s="1" t="s">
        <v>162</v>
      </c>
      <c r="C237" s="1" t="s">
        <v>69</v>
      </c>
      <c r="D237" s="1" t="s">
        <v>372</v>
      </c>
      <c r="E237" s="10" t="s">
        <v>163</v>
      </c>
      <c r="F237" s="13" t="s">
        <v>5</v>
      </c>
      <c r="G237" s="93">
        <v>716942461</v>
      </c>
      <c r="H237" s="93" t="s">
        <v>647</v>
      </c>
      <c r="I237" s="93" t="s">
        <v>648</v>
      </c>
      <c r="J237" s="93"/>
      <c r="K237" s="93"/>
      <c r="L237" s="94">
        <v>158</v>
      </c>
      <c r="M237" s="94">
        <v>17</v>
      </c>
      <c r="N237" s="94">
        <v>5</v>
      </c>
      <c r="O237" s="93"/>
      <c r="P237" s="94">
        <v>41</v>
      </c>
      <c r="Q237" s="94">
        <v>2</v>
      </c>
      <c r="R237" s="94">
        <v>43</v>
      </c>
      <c r="S237" s="95">
        <v>8.1999999999999993</v>
      </c>
      <c r="T237" s="95">
        <v>0.4</v>
      </c>
      <c r="U237" s="95">
        <v>8.6</v>
      </c>
      <c r="V237" s="95">
        <v>0.27215189873417722</v>
      </c>
      <c r="W237" s="95">
        <v>5.4430379746835442E-2</v>
      </c>
      <c r="X237" s="117">
        <v>6.2656641604010022E-3</v>
      </c>
    </row>
    <row r="238" spans="1:24" s="89" customFormat="1" ht="15.5" x14ac:dyDescent="0.35">
      <c r="A238" s="85" t="s">
        <v>16</v>
      </c>
      <c r="B238" s="1" t="s">
        <v>215</v>
      </c>
      <c r="C238" s="1" t="s">
        <v>369</v>
      </c>
      <c r="D238" s="1" t="s">
        <v>368</v>
      </c>
      <c r="E238" s="6" t="s">
        <v>216</v>
      </c>
      <c r="F238" s="5" t="s">
        <v>10</v>
      </c>
      <c r="G238" s="93">
        <v>263440910</v>
      </c>
      <c r="H238" s="27" t="s">
        <v>773</v>
      </c>
      <c r="I238" s="93" t="s">
        <v>774</v>
      </c>
      <c r="J238" s="93" t="s">
        <v>775</v>
      </c>
      <c r="K238" s="93" t="s">
        <v>776</v>
      </c>
      <c r="L238" s="94">
        <v>279086</v>
      </c>
      <c r="M238" s="94">
        <v>2</v>
      </c>
      <c r="N238" s="94">
        <v>239</v>
      </c>
      <c r="O238" s="93" t="s">
        <v>416</v>
      </c>
      <c r="P238" s="94">
        <v>392288</v>
      </c>
      <c r="Q238" s="94">
        <v>25642</v>
      </c>
      <c r="R238" s="94">
        <v>417930</v>
      </c>
      <c r="S238" s="95">
        <v>1641.3723849372384</v>
      </c>
      <c r="T238" s="95">
        <v>107.28870292887029</v>
      </c>
      <c r="U238" s="95">
        <v>1748.6610878661086</v>
      </c>
      <c r="V238" s="95">
        <v>1.4974953956844843</v>
      </c>
      <c r="W238" s="95">
        <v>6.2656711116505616E-3</v>
      </c>
      <c r="X238" s="117">
        <v>0.20692640692640693</v>
      </c>
    </row>
    <row r="239" spans="1:24" s="89" customFormat="1" ht="15.5" x14ac:dyDescent="0.35">
      <c r="A239" s="84" t="s">
        <v>16</v>
      </c>
      <c r="B239" s="1" t="s">
        <v>236</v>
      </c>
      <c r="C239" s="1" t="s">
        <v>367</v>
      </c>
      <c r="D239" s="1" t="s">
        <v>368</v>
      </c>
      <c r="E239" s="6" t="str">
        <f>HYPERLINK("https://instagram.com/luisguillermosr/","https://instagram.com/luisguillermosr/")</f>
        <v>https://instagram.com/luisguillermosr/</v>
      </c>
      <c r="F239" s="5" t="s">
        <v>10</v>
      </c>
      <c r="G239" s="93">
        <v>752291651</v>
      </c>
      <c r="H239" s="93" t="s">
        <v>831</v>
      </c>
      <c r="I239" s="93" t="s">
        <v>832</v>
      </c>
      <c r="J239" s="93" t="s">
        <v>833</v>
      </c>
      <c r="K239" s="93" t="s">
        <v>834</v>
      </c>
      <c r="L239" s="94">
        <v>8101</v>
      </c>
      <c r="M239" s="94">
        <v>25</v>
      </c>
      <c r="N239" s="94">
        <v>155</v>
      </c>
      <c r="O239" s="93"/>
      <c r="P239" s="94">
        <v>44146</v>
      </c>
      <c r="Q239" s="94">
        <v>792</v>
      </c>
      <c r="R239" s="94">
        <v>44938</v>
      </c>
      <c r="S239" s="95">
        <v>284.81290322580645</v>
      </c>
      <c r="T239" s="95">
        <v>5.1096774193548384</v>
      </c>
      <c r="U239" s="95">
        <v>289.9225806451613</v>
      </c>
      <c r="V239" s="95">
        <v>5.5472163930378962</v>
      </c>
      <c r="W239" s="95">
        <v>3.5788492858309012E-2</v>
      </c>
      <c r="X239" s="117">
        <v>0.19620253164556961</v>
      </c>
    </row>
    <row r="240" spans="1:24" s="89" customFormat="1" ht="15.5" x14ac:dyDescent="0.35">
      <c r="A240" s="84" t="s">
        <v>16</v>
      </c>
      <c r="B240" s="1" t="s">
        <v>236</v>
      </c>
      <c r="C240" s="1" t="s">
        <v>23</v>
      </c>
      <c r="D240" s="1" t="s">
        <v>372</v>
      </c>
      <c r="E240" s="6" t="str">
        <f>HYPERLINK("https://instagram.com/presidenciacr/","https://instagram.com/presidenciacr/")</f>
        <v>https://instagram.com/presidenciacr/</v>
      </c>
      <c r="F240" s="5" t="s">
        <v>5</v>
      </c>
      <c r="G240" s="103">
        <v>43294276</v>
      </c>
      <c r="H240" s="93" t="s">
        <v>1013</v>
      </c>
      <c r="I240" s="93" t="s">
        <v>1014</v>
      </c>
      <c r="J240" s="93" t="s">
        <v>1015</v>
      </c>
      <c r="K240" s="93" t="s">
        <v>1016</v>
      </c>
      <c r="L240" s="94">
        <v>1952</v>
      </c>
      <c r="M240" s="94">
        <v>167</v>
      </c>
      <c r="N240" s="94">
        <v>1739</v>
      </c>
      <c r="O240" s="93"/>
      <c r="P240" s="94">
        <v>18978</v>
      </c>
      <c r="Q240" s="94">
        <v>479</v>
      </c>
      <c r="R240" s="94">
        <v>19457</v>
      </c>
      <c r="S240" s="95">
        <v>10.913168487636574</v>
      </c>
      <c r="T240" s="95">
        <v>0.27544565842438185</v>
      </c>
      <c r="U240" s="95">
        <v>11.188614146060955</v>
      </c>
      <c r="V240" s="95">
        <v>9.9677254098360653</v>
      </c>
      <c r="W240" s="95">
        <v>5.7318720010558167E-3</v>
      </c>
      <c r="X240" s="117">
        <v>1.2565028901734103</v>
      </c>
    </row>
    <row r="241" spans="1:24" s="89" customFormat="1" ht="15.5" x14ac:dyDescent="0.35">
      <c r="A241" s="84" t="s">
        <v>16</v>
      </c>
      <c r="B241" s="1" t="s">
        <v>102</v>
      </c>
      <c r="C241" s="1" t="s">
        <v>367</v>
      </c>
      <c r="D241" s="1" t="s">
        <v>368</v>
      </c>
      <c r="E241" s="9" t="s">
        <v>103</v>
      </c>
      <c r="F241" s="5" t="s">
        <v>10</v>
      </c>
      <c r="G241" s="104">
        <v>14041691</v>
      </c>
      <c r="H241" s="93" t="s">
        <v>545</v>
      </c>
      <c r="I241" s="93" t="s">
        <v>546</v>
      </c>
      <c r="J241" s="93" t="s">
        <v>547</v>
      </c>
      <c r="K241" s="93" t="s">
        <v>548</v>
      </c>
      <c r="L241" s="94">
        <v>7660</v>
      </c>
      <c r="M241" s="94">
        <v>1378</v>
      </c>
      <c r="N241" s="94">
        <v>27</v>
      </c>
      <c r="O241" s="93"/>
      <c r="P241" s="94">
        <v>3343</v>
      </c>
      <c r="Q241" s="94">
        <v>154</v>
      </c>
      <c r="R241" s="94">
        <v>3497</v>
      </c>
      <c r="S241" s="95">
        <v>123.81481481481481</v>
      </c>
      <c r="T241" s="95">
        <v>5.7037037037037033</v>
      </c>
      <c r="U241" s="95">
        <v>129.5185185185185</v>
      </c>
      <c r="V241" s="95">
        <v>0.45652741514360312</v>
      </c>
      <c r="W241" s="95">
        <v>1.690842278309641E-2</v>
      </c>
      <c r="X241" s="117">
        <v>0.38571428571428573</v>
      </c>
    </row>
    <row r="242" spans="1:24" s="89" customFormat="1" ht="15.5" x14ac:dyDescent="0.35">
      <c r="A242" s="84" t="s">
        <v>16</v>
      </c>
      <c r="B242" s="1" t="s">
        <v>102</v>
      </c>
      <c r="C242" s="1" t="s">
        <v>23</v>
      </c>
      <c r="D242" s="1" t="s">
        <v>372</v>
      </c>
      <c r="E242" s="6" t="str">
        <f>HYPERLINK("https://instagram.com/presidenciard/","https://instagram.com/presidenciard/")</f>
        <v>https://instagram.com/presidenciard/</v>
      </c>
      <c r="F242" s="5" t="s">
        <v>10</v>
      </c>
      <c r="G242" s="93">
        <v>436455274</v>
      </c>
      <c r="H242" s="93" t="s">
        <v>1036</v>
      </c>
      <c r="I242" s="93" t="s">
        <v>1037</v>
      </c>
      <c r="J242" s="93" t="s">
        <v>1038</v>
      </c>
      <c r="K242" s="93" t="s">
        <v>1039</v>
      </c>
      <c r="L242" s="94">
        <v>21280</v>
      </c>
      <c r="M242" s="94">
        <v>243</v>
      </c>
      <c r="N242" s="94">
        <v>260</v>
      </c>
      <c r="O242" s="93"/>
      <c r="P242" s="94">
        <v>34451</v>
      </c>
      <c r="Q242" s="94">
        <v>1375</v>
      </c>
      <c r="R242" s="94">
        <v>35826</v>
      </c>
      <c r="S242" s="95">
        <v>132.50384615384615</v>
      </c>
      <c r="T242" s="95">
        <v>5.2884615384615383</v>
      </c>
      <c r="U242" s="95">
        <v>137.7923076923077</v>
      </c>
      <c r="V242" s="95">
        <v>1.6835526315789473</v>
      </c>
      <c r="W242" s="95">
        <v>6.4752024291497984E-3</v>
      </c>
      <c r="X242" s="117">
        <v>0.57777777777777772</v>
      </c>
    </row>
    <row r="243" spans="1:24" s="89" customFormat="1" ht="15.5" x14ac:dyDescent="0.35">
      <c r="A243" s="84" t="s">
        <v>16</v>
      </c>
      <c r="B243" s="1" t="s">
        <v>102</v>
      </c>
      <c r="C243" s="1" t="s">
        <v>25</v>
      </c>
      <c r="D243" s="1" t="s">
        <v>372</v>
      </c>
      <c r="E243" s="9" t="s">
        <v>260</v>
      </c>
      <c r="F243" s="5" t="s">
        <v>10</v>
      </c>
      <c r="G243" s="93">
        <v>1502428789</v>
      </c>
      <c r="H243" s="93" t="s">
        <v>901</v>
      </c>
      <c r="I243" s="93" t="s">
        <v>902</v>
      </c>
      <c r="J243" s="93" t="s">
        <v>903</v>
      </c>
      <c r="K243" s="93" t="s">
        <v>904</v>
      </c>
      <c r="L243" s="94">
        <v>1678</v>
      </c>
      <c r="M243" s="94">
        <v>62</v>
      </c>
      <c r="N243" s="94">
        <v>128</v>
      </c>
      <c r="O243" s="93"/>
      <c r="P243" s="94">
        <v>2672</v>
      </c>
      <c r="Q243" s="94">
        <v>36</v>
      </c>
      <c r="R243" s="94">
        <v>2708</v>
      </c>
      <c r="S243" s="95">
        <v>20.875</v>
      </c>
      <c r="T243" s="95">
        <v>0.28125</v>
      </c>
      <c r="U243" s="95">
        <v>21.15625</v>
      </c>
      <c r="V243" s="95">
        <v>1.6138259833134685</v>
      </c>
      <c r="W243" s="95">
        <v>1.2608015494636473E-2</v>
      </c>
      <c r="X243" s="117">
        <v>0.30403800475059384</v>
      </c>
    </row>
    <row r="244" spans="1:24" s="89" customFormat="1" ht="15.5" x14ac:dyDescent="0.35">
      <c r="A244" s="84" t="s">
        <v>16</v>
      </c>
      <c r="B244" s="1" t="s">
        <v>321</v>
      </c>
      <c r="C244" s="1" t="s">
        <v>367</v>
      </c>
      <c r="D244" s="1" t="s">
        <v>368</v>
      </c>
      <c r="E244" s="6" t="str">
        <f>HYPERLINK("https://instagram.com/salvadorpresidente/","https://instagram.com/salvadorpresidente/")</f>
        <v>https://instagram.com/salvadorpresidente/</v>
      </c>
      <c r="F244" s="13" t="s">
        <v>5</v>
      </c>
      <c r="G244" s="93">
        <v>477712583</v>
      </c>
      <c r="H244" s="93" t="s">
        <v>1079</v>
      </c>
      <c r="I244" s="93" t="s">
        <v>1080</v>
      </c>
      <c r="J244" s="93" t="s">
        <v>1081</v>
      </c>
      <c r="K244" s="93" t="s">
        <v>1082</v>
      </c>
      <c r="L244" s="94">
        <v>158</v>
      </c>
      <c r="M244" s="94">
        <v>3</v>
      </c>
      <c r="N244" s="94">
        <v>83</v>
      </c>
      <c r="O244" s="93"/>
      <c r="P244" s="94">
        <v>1089</v>
      </c>
      <c r="Q244" s="94">
        <v>29</v>
      </c>
      <c r="R244" s="94">
        <v>1118</v>
      </c>
      <c r="S244" s="95">
        <v>13.120481927710843</v>
      </c>
      <c r="T244" s="95">
        <v>0.3493975903614458</v>
      </c>
      <c r="U244" s="95">
        <v>13.46987951807229</v>
      </c>
      <c r="V244" s="95">
        <v>7.075949367088608</v>
      </c>
      <c r="W244" s="95">
        <v>8.5252402013115763E-2</v>
      </c>
      <c r="X244" s="117">
        <v>9.3891402714932126E-2</v>
      </c>
    </row>
    <row r="245" spans="1:24" s="89" customFormat="1" ht="15.5" x14ac:dyDescent="0.35">
      <c r="A245" s="96" t="s">
        <v>16</v>
      </c>
      <c r="B245" s="92" t="s">
        <v>159</v>
      </c>
      <c r="C245" s="92" t="s">
        <v>367</v>
      </c>
      <c r="D245" s="92" t="s">
        <v>368</v>
      </c>
      <c r="E245" s="17" t="s">
        <v>205</v>
      </c>
      <c r="F245" s="5" t="s">
        <v>10</v>
      </c>
      <c r="G245" s="93">
        <v>1727054553</v>
      </c>
      <c r="H245" s="93" t="s">
        <v>744</v>
      </c>
      <c r="I245" s="93" t="s">
        <v>745</v>
      </c>
      <c r="J245" s="93"/>
      <c r="K245" s="93" t="s">
        <v>746</v>
      </c>
      <c r="L245" s="94">
        <v>13947</v>
      </c>
      <c r="M245" s="94">
        <v>0</v>
      </c>
      <c r="N245" s="94">
        <v>107</v>
      </c>
      <c r="O245" s="27"/>
      <c r="P245" s="94">
        <v>39081</v>
      </c>
      <c r="Q245" s="94">
        <v>1299</v>
      </c>
      <c r="R245" s="94">
        <v>40380</v>
      </c>
      <c r="S245" s="95">
        <v>365.24299065420558</v>
      </c>
      <c r="T245" s="95">
        <v>12.140186915887851</v>
      </c>
      <c r="U245" s="95">
        <v>377.38317757009344</v>
      </c>
      <c r="V245" s="95">
        <v>2.8952462895246289</v>
      </c>
      <c r="W245" s="95">
        <v>2.7058376537613352E-2</v>
      </c>
      <c r="X245" s="117">
        <v>0.51196172248803828</v>
      </c>
    </row>
    <row r="246" spans="1:24" s="89" customFormat="1" ht="15.5" x14ac:dyDescent="0.35">
      <c r="A246" s="84" t="s">
        <v>16</v>
      </c>
      <c r="B246" s="1" t="s">
        <v>159</v>
      </c>
      <c r="C246" s="1" t="s">
        <v>69</v>
      </c>
      <c r="D246" s="1" t="s">
        <v>372</v>
      </c>
      <c r="E246" s="6" t="s">
        <v>160</v>
      </c>
      <c r="F246" s="5" t="s">
        <v>10</v>
      </c>
      <c r="G246" s="93">
        <v>209380919</v>
      </c>
      <c r="H246" s="93" t="s">
        <v>642</v>
      </c>
      <c r="I246" s="93" t="s">
        <v>643</v>
      </c>
      <c r="J246" s="93"/>
      <c r="K246" s="93" t="s">
        <v>644</v>
      </c>
      <c r="L246" s="94">
        <v>1211</v>
      </c>
      <c r="M246" s="94">
        <v>7</v>
      </c>
      <c r="N246" s="94">
        <v>336</v>
      </c>
      <c r="O246" s="93"/>
      <c r="P246" s="94">
        <v>7426</v>
      </c>
      <c r="Q246" s="94">
        <v>137</v>
      </c>
      <c r="R246" s="94">
        <v>7563</v>
      </c>
      <c r="S246" s="95">
        <v>22.101190476190474</v>
      </c>
      <c r="T246" s="95">
        <v>0.40773809523809523</v>
      </c>
      <c r="U246" s="95">
        <v>22.508928571428569</v>
      </c>
      <c r="V246" s="95">
        <v>6.2452518579686211</v>
      </c>
      <c r="W246" s="95">
        <v>1.8587059101097085E-2</v>
      </c>
      <c r="X246" s="117">
        <v>0.26730310262529833</v>
      </c>
    </row>
    <row r="247" spans="1:24" s="89" customFormat="1" ht="15.5" x14ac:dyDescent="0.35">
      <c r="A247" s="84" t="s">
        <v>16</v>
      </c>
      <c r="B247" s="1" t="s">
        <v>136</v>
      </c>
      <c r="C247" s="1" t="s">
        <v>367</v>
      </c>
      <c r="D247" s="1" t="s">
        <v>368</v>
      </c>
      <c r="E247" s="6" t="s">
        <v>262</v>
      </c>
      <c r="F247" s="5" t="s">
        <v>10</v>
      </c>
      <c r="G247" s="93">
        <v>1494022665</v>
      </c>
      <c r="H247" s="93" t="s">
        <v>905</v>
      </c>
      <c r="I247" s="93" t="s">
        <v>906</v>
      </c>
      <c r="J247" s="93"/>
      <c r="K247" s="93"/>
      <c r="L247" s="94">
        <v>6439</v>
      </c>
      <c r="M247" s="94">
        <v>7</v>
      </c>
      <c r="N247" s="94">
        <v>53</v>
      </c>
      <c r="O247" s="93"/>
      <c r="P247" s="94">
        <v>8527</v>
      </c>
      <c r="Q247" s="94">
        <v>429</v>
      </c>
      <c r="R247" s="94">
        <v>8956</v>
      </c>
      <c r="S247" s="95">
        <v>160.88679245283018</v>
      </c>
      <c r="T247" s="95">
        <v>8.0943396226415096</v>
      </c>
      <c r="U247" s="95">
        <v>168.98113207547169</v>
      </c>
      <c r="V247" s="95">
        <v>1.3908992079515452</v>
      </c>
      <c r="W247" s="95">
        <v>2.6243381282104628E-2</v>
      </c>
      <c r="X247" s="117">
        <v>0.10412573673870335</v>
      </c>
    </row>
    <row r="248" spans="1:24" s="89" customFormat="1" ht="15.5" x14ac:dyDescent="0.35">
      <c r="A248" s="84" t="s">
        <v>16</v>
      </c>
      <c r="B248" s="1" t="s">
        <v>136</v>
      </c>
      <c r="C248" s="1" t="s">
        <v>369</v>
      </c>
      <c r="D248" s="1" t="s">
        <v>368</v>
      </c>
      <c r="E248" s="6" t="s">
        <v>137</v>
      </c>
      <c r="F248" s="5" t="s">
        <v>10</v>
      </c>
      <c r="G248" s="93">
        <v>1658001702</v>
      </c>
      <c r="H248" s="93" t="s">
        <v>609</v>
      </c>
      <c r="I248" s="93" t="s">
        <v>610</v>
      </c>
      <c r="J248" s="93" t="s">
        <v>611</v>
      </c>
      <c r="K248" s="93" t="s">
        <v>612</v>
      </c>
      <c r="L248" s="94">
        <v>1185</v>
      </c>
      <c r="M248" s="94">
        <v>75</v>
      </c>
      <c r="N248" s="94">
        <v>128</v>
      </c>
      <c r="O248" s="93"/>
      <c r="P248" s="94">
        <v>1351</v>
      </c>
      <c r="Q248" s="94">
        <v>38</v>
      </c>
      <c r="R248" s="94">
        <v>1389</v>
      </c>
      <c r="S248" s="95">
        <v>10.5546875</v>
      </c>
      <c r="T248" s="95">
        <v>0.296875</v>
      </c>
      <c r="U248" s="95">
        <v>10.8515625</v>
      </c>
      <c r="V248" s="95">
        <v>1.1721518987341772</v>
      </c>
      <c r="W248" s="95">
        <v>9.1574367088607597E-3</v>
      </c>
      <c r="X248" s="117">
        <v>0.33773087071240104</v>
      </c>
    </row>
    <row r="249" spans="1:24" s="89" customFormat="1" ht="15.5" x14ac:dyDescent="0.35">
      <c r="A249" s="98" t="s">
        <v>16</v>
      </c>
      <c r="B249" s="1" t="s">
        <v>136</v>
      </c>
      <c r="C249" s="1" t="s">
        <v>69</v>
      </c>
      <c r="D249" s="1" t="s">
        <v>372</v>
      </c>
      <c r="E249" s="6" t="s">
        <v>310</v>
      </c>
      <c r="F249" s="20" t="s">
        <v>13</v>
      </c>
      <c r="G249" s="93">
        <v>1619896286</v>
      </c>
      <c r="H249" s="93" t="s">
        <v>1372</v>
      </c>
      <c r="I249" s="93" t="s">
        <v>610</v>
      </c>
      <c r="J249" s="93"/>
      <c r="K249" s="93" t="s">
        <v>612</v>
      </c>
      <c r="L249" s="94">
        <v>4</v>
      </c>
      <c r="M249" s="94">
        <v>0</v>
      </c>
      <c r="N249" s="94">
        <v>0</v>
      </c>
      <c r="O249" s="93"/>
      <c r="P249" s="94"/>
      <c r="Q249" s="94"/>
      <c r="R249" s="94"/>
      <c r="S249" s="95"/>
      <c r="T249" s="95"/>
      <c r="U249" s="95"/>
      <c r="V249" s="95"/>
      <c r="W249" s="95"/>
      <c r="X249" s="117"/>
    </row>
    <row r="250" spans="1:24" s="89" customFormat="1" ht="15.5" x14ac:dyDescent="0.35">
      <c r="A250" s="84" t="s">
        <v>16</v>
      </c>
      <c r="B250" s="1" t="s">
        <v>136</v>
      </c>
      <c r="C250" s="1" t="s">
        <v>370</v>
      </c>
      <c r="D250" s="1" t="s">
        <v>368</v>
      </c>
      <c r="E250" s="9" t="s">
        <v>235</v>
      </c>
      <c r="F250" s="5" t="s">
        <v>10</v>
      </c>
      <c r="G250" s="93">
        <v>1513155739</v>
      </c>
      <c r="H250" s="93" t="s">
        <v>827</v>
      </c>
      <c r="I250" s="93" t="s">
        <v>828</v>
      </c>
      <c r="J250" s="93" t="s">
        <v>829</v>
      </c>
      <c r="K250" s="93" t="s">
        <v>830</v>
      </c>
      <c r="L250" s="94">
        <v>428</v>
      </c>
      <c r="M250" s="94">
        <v>762</v>
      </c>
      <c r="N250" s="94">
        <v>45</v>
      </c>
      <c r="O250" s="93"/>
      <c r="P250" s="94">
        <v>316</v>
      </c>
      <c r="Q250" s="94">
        <v>20</v>
      </c>
      <c r="R250" s="94">
        <v>336</v>
      </c>
      <c r="S250" s="95">
        <v>7.0222222222222221</v>
      </c>
      <c r="T250" s="95">
        <v>0.44444444444444442</v>
      </c>
      <c r="U250" s="95">
        <v>7.4666666666666668</v>
      </c>
      <c r="V250" s="95">
        <v>0.78504672897196259</v>
      </c>
      <c r="W250" s="95">
        <v>1.7445482866043614E-2</v>
      </c>
      <c r="X250" s="117">
        <v>9.1649694501018328E-2</v>
      </c>
    </row>
    <row r="251" spans="1:24" s="89" customFormat="1" ht="15.5" x14ac:dyDescent="0.35">
      <c r="A251" s="84" t="s">
        <v>16</v>
      </c>
      <c r="B251" s="2" t="s">
        <v>213</v>
      </c>
      <c r="C251" s="2" t="s">
        <v>367</v>
      </c>
      <c r="D251" s="1" t="s">
        <v>368</v>
      </c>
      <c r="E251" s="9" t="s">
        <v>214</v>
      </c>
      <c r="F251" s="5" t="s">
        <v>10</v>
      </c>
      <c r="G251" s="93">
        <v>512500287</v>
      </c>
      <c r="H251" s="93" t="s">
        <v>765</v>
      </c>
      <c r="I251" s="93" t="s">
        <v>766</v>
      </c>
      <c r="J251" s="93" t="s">
        <v>767</v>
      </c>
      <c r="K251" s="93" t="s">
        <v>768</v>
      </c>
      <c r="L251" s="94">
        <v>13431</v>
      </c>
      <c r="M251" s="94">
        <v>50</v>
      </c>
      <c r="N251" s="94">
        <v>591</v>
      </c>
      <c r="O251" s="93"/>
      <c r="P251" s="94">
        <v>120894</v>
      </c>
      <c r="Q251" s="94">
        <v>2953</v>
      </c>
      <c r="R251" s="94">
        <v>123847</v>
      </c>
      <c r="S251" s="95">
        <v>204.55837563451777</v>
      </c>
      <c r="T251" s="95">
        <v>4.9966159052453465</v>
      </c>
      <c r="U251" s="95">
        <v>209.55499153976311</v>
      </c>
      <c r="V251" s="95">
        <v>9.2209813118904034</v>
      </c>
      <c r="W251" s="95">
        <v>1.5602337245161425E-2</v>
      </c>
      <c r="X251" s="117">
        <v>0.8300561797752809</v>
      </c>
    </row>
    <row r="252" spans="1:24" s="89" customFormat="1" ht="15.5" x14ac:dyDescent="0.35">
      <c r="A252" s="84" t="s">
        <v>16</v>
      </c>
      <c r="B252" s="1" t="s">
        <v>213</v>
      </c>
      <c r="C252" s="1" t="s">
        <v>23</v>
      </c>
      <c r="D252" s="1" t="s">
        <v>372</v>
      </c>
      <c r="E252" s="6" t="str">
        <f>HYPERLINK("https://instagram.com/presidenciahonduras/","https://instagram.com/presidenciahonduras/")</f>
        <v>https://instagram.com/presidenciahonduras/</v>
      </c>
      <c r="F252" s="13" t="s">
        <v>10</v>
      </c>
      <c r="G252" s="93">
        <v>2025144011</v>
      </c>
      <c r="H252" s="93" t="s">
        <v>1021</v>
      </c>
      <c r="I252" s="93" t="s">
        <v>1022</v>
      </c>
      <c r="J252" s="93" t="s">
        <v>1023</v>
      </c>
      <c r="K252" s="93" t="s">
        <v>1024</v>
      </c>
      <c r="L252" s="94">
        <v>287</v>
      </c>
      <c r="M252" s="94">
        <v>66</v>
      </c>
      <c r="N252" s="94">
        <v>423</v>
      </c>
      <c r="O252" s="93"/>
      <c r="P252" s="94">
        <v>1927</v>
      </c>
      <c r="Q252" s="94">
        <v>30</v>
      </c>
      <c r="R252" s="94">
        <v>1957</v>
      </c>
      <c r="S252" s="95">
        <v>4.5555555555555554</v>
      </c>
      <c r="T252" s="95">
        <v>7.0921985815602842E-2</v>
      </c>
      <c r="U252" s="95">
        <v>4.6264775413711581</v>
      </c>
      <c r="V252" s="95">
        <v>6.8188153310104527</v>
      </c>
      <c r="W252" s="95">
        <v>1.6120130806171282E-2</v>
      </c>
      <c r="X252" s="117">
        <v>2.6942675159235669</v>
      </c>
    </row>
    <row r="253" spans="1:24" s="89" customFormat="1" ht="15.5" x14ac:dyDescent="0.35">
      <c r="A253" s="84" t="s">
        <v>16</v>
      </c>
      <c r="B253" s="1" t="s">
        <v>200</v>
      </c>
      <c r="C253" s="1" t="s">
        <v>69</v>
      </c>
      <c r="D253" s="1" t="s">
        <v>372</v>
      </c>
      <c r="E253" s="6" t="s">
        <v>201</v>
      </c>
      <c r="F253" s="5" t="s">
        <v>10</v>
      </c>
      <c r="G253" s="93">
        <v>1909306054</v>
      </c>
      <c r="H253" s="93" t="s">
        <v>732</v>
      </c>
      <c r="I253" s="93" t="s">
        <v>733</v>
      </c>
      <c r="J253" s="93" t="s">
        <v>734</v>
      </c>
      <c r="K253" s="93" t="s">
        <v>735</v>
      </c>
      <c r="L253" s="94">
        <v>354</v>
      </c>
      <c r="M253" s="94">
        <v>15</v>
      </c>
      <c r="N253" s="94">
        <v>105</v>
      </c>
      <c r="O253" s="93"/>
      <c r="P253" s="94">
        <v>494</v>
      </c>
      <c r="Q253" s="94">
        <v>4</v>
      </c>
      <c r="R253" s="94">
        <v>498</v>
      </c>
      <c r="S253" s="95">
        <v>4.7047619047619049</v>
      </c>
      <c r="T253" s="95">
        <v>3.8095238095238099E-2</v>
      </c>
      <c r="U253" s="95">
        <v>4.7428571428571429</v>
      </c>
      <c r="V253" s="95">
        <v>1.4067796610169492</v>
      </c>
      <c r="W253" s="95">
        <v>1.3397901533494754E-2</v>
      </c>
      <c r="X253" s="117">
        <v>0.40697674418604651</v>
      </c>
    </row>
    <row r="254" spans="1:24" s="89" customFormat="1" ht="15.5" x14ac:dyDescent="0.35">
      <c r="A254" s="84" t="s">
        <v>16</v>
      </c>
      <c r="B254" s="1" t="s">
        <v>96</v>
      </c>
      <c r="C254" s="1" t="s">
        <v>367</v>
      </c>
      <c r="D254" s="1" t="s">
        <v>368</v>
      </c>
      <c r="E254" s="6" t="str">
        <f>HYPERLINK("https://instagram.com/penanieto/","https://instagram.com/penanieto/")</f>
        <v>https://instagram.com/penanieto/</v>
      </c>
      <c r="F254" s="5" t="s">
        <v>10</v>
      </c>
      <c r="G254" s="104">
        <v>25758869</v>
      </c>
      <c r="H254" s="27" t="s">
        <v>972</v>
      </c>
      <c r="I254" s="93" t="s">
        <v>973</v>
      </c>
      <c r="J254" s="93" t="s">
        <v>974</v>
      </c>
      <c r="K254" s="93" t="s">
        <v>975</v>
      </c>
      <c r="L254" s="94">
        <v>167722</v>
      </c>
      <c r="M254" s="94">
        <v>2</v>
      </c>
      <c r="N254" s="94">
        <v>503</v>
      </c>
      <c r="O254" s="93" t="s">
        <v>416</v>
      </c>
      <c r="P254" s="94">
        <v>767957</v>
      </c>
      <c r="Q254" s="94">
        <v>46774</v>
      </c>
      <c r="R254" s="94">
        <v>814731</v>
      </c>
      <c r="S254" s="95">
        <v>1526.7534791252485</v>
      </c>
      <c r="T254" s="95">
        <v>92.990059642147116</v>
      </c>
      <c r="U254" s="95">
        <v>1619.7435387673956</v>
      </c>
      <c r="V254" s="95">
        <v>4.8576275026531999</v>
      </c>
      <c r="W254" s="95">
        <v>9.657311138475547E-3</v>
      </c>
      <c r="X254" s="117">
        <v>0.35248773651016119</v>
      </c>
    </row>
    <row r="255" spans="1:24" s="89" customFormat="1" ht="15.5" x14ac:dyDescent="0.35">
      <c r="A255" s="84" t="s">
        <v>16</v>
      </c>
      <c r="B255" s="1" t="s">
        <v>96</v>
      </c>
      <c r="C255" s="1" t="s">
        <v>23</v>
      </c>
      <c r="D255" s="1" t="s">
        <v>372</v>
      </c>
      <c r="E255" s="6" t="str">
        <f>HYPERLINK("https://instagram.com/presidenciamx/","https://instagram.com/presidenciamx/")</f>
        <v>https://instagram.com/presidenciamx/</v>
      </c>
      <c r="F255" s="24" t="s">
        <v>10</v>
      </c>
      <c r="G255" s="93">
        <v>260954255</v>
      </c>
      <c r="H255" s="93" t="s">
        <v>1027</v>
      </c>
      <c r="I255" s="93" t="s">
        <v>1028</v>
      </c>
      <c r="J255" s="93" t="s">
        <v>1029</v>
      </c>
      <c r="K255" s="93" t="s">
        <v>1030</v>
      </c>
      <c r="L255" s="94">
        <v>25260</v>
      </c>
      <c r="M255" s="94">
        <v>2</v>
      </c>
      <c r="N255" s="94">
        <v>1513</v>
      </c>
      <c r="O255" s="93"/>
      <c r="P255" s="94">
        <v>262452</v>
      </c>
      <c r="Q255" s="94">
        <v>6378</v>
      </c>
      <c r="R255" s="94">
        <v>268830</v>
      </c>
      <c r="S255" s="95">
        <v>173.46463978849968</v>
      </c>
      <c r="T255" s="95">
        <v>4.215465961665565</v>
      </c>
      <c r="U255" s="95">
        <v>177.68010575016524</v>
      </c>
      <c r="V255" s="95">
        <v>10.64251781472684</v>
      </c>
      <c r="W255" s="95">
        <v>7.0340501088743167E-3</v>
      </c>
      <c r="X255" s="117">
        <v>1.3065630397236614</v>
      </c>
    </row>
    <row r="256" spans="1:24" s="89" customFormat="1" ht="15.5" x14ac:dyDescent="0.35">
      <c r="A256" s="84" t="s">
        <v>16</v>
      </c>
      <c r="B256" s="1" t="s">
        <v>96</v>
      </c>
      <c r="C256" s="1" t="s">
        <v>69</v>
      </c>
      <c r="D256" s="1" t="s">
        <v>372</v>
      </c>
      <c r="E256" s="9" t="s">
        <v>161</v>
      </c>
      <c r="F256" s="13" t="s">
        <v>5</v>
      </c>
      <c r="G256" s="93">
        <v>1563941578</v>
      </c>
      <c r="H256" s="93" t="s">
        <v>645</v>
      </c>
      <c r="I256" s="93" t="s">
        <v>646</v>
      </c>
      <c r="J256" s="93"/>
      <c r="K256" s="93"/>
      <c r="L256" s="94">
        <v>37</v>
      </c>
      <c r="M256" s="94">
        <v>55</v>
      </c>
      <c r="N256" s="94">
        <v>12</v>
      </c>
      <c r="O256" s="93"/>
      <c r="P256" s="94">
        <v>5</v>
      </c>
      <c r="Q256" s="94">
        <v>0</v>
      </c>
      <c r="R256" s="94">
        <v>5</v>
      </c>
      <c r="S256" s="95">
        <v>0.41666666666666669</v>
      </c>
      <c r="T256" s="95">
        <v>0</v>
      </c>
      <c r="U256" s="95">
        <v>0.41666666666666669</v>
      </c>
      <c r="V256" s="95">
        <v>0.13513513513513514</v>
      </c>
      <c r="W256" s="95">
        <v>1.1261261261261262E-2</v>
      </c>
      <c r="X256" s="117">
        <v>2.7522935779816515E-2</v>
      </c>
    </row>
    <row r="257" spans="1:24" s="89" customFormat="1" ht="15.5" x14ac:dyDescent="0.35">
      <c r="A257" s="84" t="s">
        <v>16</v>
      </c>
      <c r="B257" s="1" t="s">
        <v>96</v>
      </c>
      <c r="C257" s="1" t="s">
        <v>370</v>
      </c>
      <c r="D257" s="1" t="s">
        <v>368</v>
      </c>
      <c r="E257" s="6" t="s">
        <v>97</v>
      </c>
      <c r="F257" s="5" t="s">
        <v>10</v>
      </c>
      <c r="G257" s="93">
        <v>285624088</v>
      </c>
      <c r="H257" s="93" t="s">
        <v>536</v>
      </c>
      <c r="I257" s="93" t="s">
        <v>537</v>
      </c>
      <c r="J257" s="93" t="s">
        <v>538</v>
      </c>
      <c r="K257" s="93"/>
      <c r="L257" s="94">
        <v>5436</v>
      </c>
      <c r="M257" s="94">
        <v>32</v>
      </c>
      <c r="N257" s="94">
        <v>565</v>
      </c>
      <c r="O257" s="93"/>
      <c r="P257" s="94">
        <v>31240</v>
      </c>
      <c r="Q257" s="94">
        <v>586</v>
      </c>
      <c r="R257" s="94">
        <v>31826</v>
      </c>
      <c r="S257" s="95">
        <v>55.194346289752652</v>
      </c>
      <c r="T257" s="95">
        <v>1.0353356890459364</v>
      </c>
      <c r="U257" s="95">
        <v>56.229681978798588</v>
      </c>
      <c r="V257" s="95">
        <v>5.8546725533480499</v>
      </c>
      <c r="W257" s="95">
        <v>1.0343944440544258E-2</v>
      </c>
      <c r="X257" s="117">
        <v>0.53345900094250709</v>
      </c>
    </row>
    <row r="258" spans="1:24" s="89" customFormat="1" ht="15.5" x14ac:dyDescent="0.35">
      <c r="A258" s="84" t="s">
        <v>16</v>
      </c>
      <c r="B258" s="1" t="s">
        <v>96</v>
      </c>
      <c r="C258" s="1" t="s">
        <v>25</v>
      </c>
      <c r="D258" s="1" t="s">
        <v>372</v>
      </c>
      <c r="E258" s="6" t="s">
        <v>331</v>
      </c>
      <c r="F258" s="13" t="s">
        <v>10</v>
      </c>
      <c r="G258" s="93">
        <v>2165876907</v>
      </c>
      <c r="H258" s="93" t="s">
        <v>1106</v>
      </c>
      <c r="I258" s="93" t="s">
        <v>1107</v>
      </c>
      <c r="J258" s="93" t="s">
        <v>1108</v>
      </c>
      <c r="K258" s="93" t="s">
        <v>1109</v>
      </c>
      <c r="L258" s="94">
        <v>628</v>
      </c>
      <c r="M258" s="94">
        <v>13</v>
      </c>
      <c r="N258" s="94">
        <v>78</v>
      </c>
      <c r="O258" s="93"/>
      <c r="P258" s="94">
        <v>2007</v>
      </c>
      <c r="Q258" s="94">
        <v>47</v>
      </c>
      <c r="R258" s="94">
        <v>2054</v>
      </c>
      <c r="S258" s="95">
        <v>25.73076923076923</v>
      </c>
      <c r="T258" s="95">
        <v>0.60256410256410253</v>
      </c>
      <c r="U258" s="95">
        <v>26.333333333333332</v>
      </c>
      <c r="V258" s="95">
        <v>3.2707006369426752</v>
      </c>
      <c r="W258" s="95">
        <v>4.1932059447983012E-2</v>
      </c>
      <c r="X258" s="117">
        <v>0.53061224489795922</v>
      </c>
    </row>
    <row r="259" spans="1:24" s="89" customFormat="1" ht="15.5" x14ac:dyDescent="0.35">
      <c r="A259" s="84" t="s">
        <v>16</v>
      </c>
      <c r="B259" s="1" t="s">
        <v>195</v>
      </c>
      <c r="C259" s="1" t="s">
        <v>367</v>
      </c>
      <c r="D259" s="1" t="s">
        <v>368</v>
      </c>
      <c r="E259" s="6" t="s">
        <v>202</v>
      </c>
      <c r="F259" s="5" t="s">
        <v>10</v>
      </c>
      <c r="G259" s="93">
        <v>234569208</v>
      </c>
      <c r="H259" s="93" t="s">
        <v>736</v>
      </c>
      <c r="I259" s="93" t="s">
        <v>737</v>
      </c>
      <c r="J259" s="93" t="s">
        <v>738</v>
      </c>
      <c r="K259" s="93" t="s">
        <v>739</v>
      </c>
      <c r="L259" s="94">
        <v>34889</v>
      </c>
      <c r="M259" s="94">
        <v>61</v>
      </c>
      <c r="N259" s="94">
        <v>231</v>
      </c>
      <c r="O259" s="93"/>
      <c r="P259" s="94">
        <v>142699</v>
      </c>
      <c r="Q259" s="94">
        <v>3455</v>
      </c>
      <c r="R259" s="94">
        <v>146154</v>
      </c>
      <c r="S259" s="95">
        <v>617.74458874458878</v>
      </c>
      <c r="T259" s="95">
        <v>14.956709956709958</v>
      </c>
      <c r="U259" s="95">
        <v>632.7012987012987</v>
      </c>
      <c r="V259" s="95">
        <v>4.1891140474074922</v>
      </c>
      <c r="W259" s="95">
        <v>1.813469284591988E-2</v>
      </c>
      <c r="X259" s="117">
        <v>0.22962226640159045</v>
      </c>
    </row>
    <row r="260" spans="1:24" s="89" customFormat="1" ht="15.5" x14ac:dyDescent="0.35">
      <c r="A260" s="84" t="s">
        <v>16</v>
      </c>
      <c r="B260" s="1" t="s">
        <v>195</v>
      </c>
      <c r="C260" s="1" t="s">
        <v>23</v>
      </c>
      <c r="D260" s="1" t="s">
        <v>372</v>
      </c>
      <c r="E260" s="6" t="str">
        <f>HYPERLINK("https://instagram.com/presidenciapma/","https://instagram.com/presidenciapma/")</f>
        <v>https://instagram.com/presidenciapma/</v>
      </c>
      <c r="F260" s="5" t="s">
        <v>10</v>
      </c>
      <c r="G260" s="93">
        <v>1517097464</v>
      </c>
      <c r="H260" s="93" t="s">
        <v>1032</v>
      </c>
      <c r="I260" s="93" t="s">
        <v>1033</v>
      </c>
      <c r="J260" s="93" t="s">
        <v>1034</v>
      </c>
      <c r="K260" s="93" t="s">
        <v>1035</v>
      </c>
      <c r="L260" s="94">
        <v>1968</v>
      </c>
      <c r="M260" s="94">
        <v>22</v>
      </c>
      <c r="N260" s="94">
        <v>249</v>
      </c>
      <c r="O260" s="93"/>
      <c r="P260" s="94">
        <v>4079</v>
      </c>
      <c r="Q260" s="94">
        <v>73</v>
      </c>
      <c r="R260" s="94">
        <v>4152</v>
      </c>
      <c r="S260" s="95">
        <v>16.38152610441767</v>
      </c>
      <c r="T260" s="95">
        <v>0.29317269076305219</v>
      </c>
      <c r="U260" s="95">
        <v>16.674698795180721</v>
      </c>
      <c r="V260" s="95">
        <v>2.1097560975609757</v>
      </c>
      <c r="W260" s="95">
        <v>8.4729160544617481E-3</v>
      </c>
      <c r="X260" s="117">
        <v>0.53433476394849788</v>
      </c>
    </row>
    <row r="261" spans="1:24" s="89" customFormat="1" ht="15.5" x14ac:dyDescent="0.35">
      <c r="A261" s="84" t="s">
        <v>16</v>
      </c>
      <c r="B261" s="1" t="s">
        <v>195</v>
      </c>
      <c r="C261" s="1" t="s">
        <v>370</v>
      </c>
      <c r="D261" s="1" t="s">
        <v>368</v>
      </c>
      <c r="E261" s="6" t="s">
        <v>196</v>
      </c>
      <c r="F261" s="23" t="s">
        <v>13</v>
      </c>
      <c r="G261" s="93">
        <v>1202831102</v>
      </c>
      <c r="H261" s="93" t="s">
        <v>716</v>
      </c>
      <c r="I261" s="93" t="s">
        <v>717</v>
      </c>
      <c r="J261" s="93"/>
      <c r="K261" s="93"/>
      <c r="L261" s="94">
        <v>1116</v>
      </c>
      <c r="M261" s="94">
        <v>6</v>
      </c>
      <c r="N261" s="94">
        <v>25</v>
      </c>
      <c r="O261" s="93"/>
      <c r="P261" s="94">
        <v>577</v>
      </c>
      <c r="Q261" s="94">
        <v>13</v>
      </c>
      <c r="R261" s="94">
        <v>590</v>
      </c>
      <c r="S261" s="95">
        <v>23.08</v>
      </c>
      <c r="T261" s="95">
        <v>0.52</v>
      </c>
      <c r="U261" s="95">
        <v>23.599999999999998</v>
      </c>
      <c r="V261" s="95">
        <v>0.52867383512544808</v>
      </c>
      <c r="W261" s="95">
        <v>2.1146953405017918E-2</v>
      </c>
      <c r="X261" s="117">
        <v>3.6764705882352942E-2</v>
      </c>
    </row>
    <row r="262" spans="1:24" s="89" customFormat="1" ht="15.5" x14ac:dyDescent="0.35">
      <c r="A262" s="84" t="s">
        <v>16</v>
      </c>
      <c r="B262" s="1" t="s">
        <v>17</v>
      </c>
      <c r="C262" s="1" t="s">
        <v>371</v>
      </c>
      <c r="D262" s="1" t="s">
        <v>368</v>
      </c>
      <c r="E262" s="6" t="s">
        <v>18</v>
      </c>
      <c r="F262" s="8" t="s">
        <v>10</v>
      </c>
      <c r="G262" s="93">
        <v>1660425193</v>
      </c>
      <c r="H262" s="93" t="s">
        <v>417</v>
      </c>
      <c r="I262" s="93" t="s">
        <v>418</v>
      </c>
      <c r="J262" s="93" t="s">
        <v>419</v>
      </c>
      <c r="K262" s="93" t="s">
        <v>420</v>
      </c>
      <c r="L262" s="94">
        <v>4827</v>
      </c>
      <c r="M262" s="94">
        <v>125</v>
      </c>
      <c r="N262" s="94">
        <v>155</v>
      </c>
      <c r="O262" s="27"/>
      <c r="P262" s="94">
        <v>10844</v>
      </c>
      <c r="Q262" s="94">
        <v>311</v>
      </c>
      <c r="R262" s="94">
        <v>11155</v>
      </c>
      <c r="S262" s="95">
        <v>69.961290322580652</v>
      </c>
      <c r="T262" s="95">
        <v>2.0064516129032257</v>
      </c>
      <c r="U262" s="95">
        <v>71.967741935483872</v>
      </c>
      <c r="V262" s="95">
        <v>2.3109591879013882</v>
      </c>
      <c r="W262" s="95">
        <v>1.4909414115492826E-2</v>
      </c>
      <c r="X262" s="117">
        <v>0.4353932584269663</v>
      </c>
    </row>
    <row r="263" spans="1:24" s="89" customFormat="1" ht="15.5" x14ac:dyDescent="0.35">
      <c r="A263" s="84" t="s">
        <v>16</v>
      </c>
      <c r="B263" s="1" t="s">
        <v>17</v>
      </c>
      <c r="C263" s="1" t="s">
        <v>375</v>
      </c>
      <c r="D263" s="1" t="s">
        <v>372</v>
      </c>
      <c r="E263" s="9" t="s">
        <v>151</v>
      </c>
      <c r="F263" s="8" t="s">
        <v>5</v>
      </c>
      <c r="G263" s="93">
        <v>622063745</v>
      </c>
      <c r="H263" s="93" t="s">
        <v>627</v>
      </c>
      <c r="I263" s="93" t="s">
        <v>628</v>
      </c>
      <c r="J263" s="93" t="s">
        <v>629</v>
      </c>
      <c r="K263" s="93" t="s">
        <v>630</v>
      </c>
      <c r="L263" s="94">
        <v>237</v>
      </c>
      <c r="M263" s="94">
        <v>0</v>
      </c>
      <c r="N263" s="94">
        <v>1</v>
      </c>
      <c r="O263" s="93"/>
      <c r="P263" s="94">
        <v>27</v>
      </c>
      <c r="Q263" s="94">
        <v>2</v>
      </c>
      <c r="R263" s="94">
        <v>29</v>
      </c>
      <c r="S263" s="95">
        <v>27</v>
      </c>
      <c r="T263" s="95">
        <v>2</v>
      </c>
      <c r="U263" s="95">
        <v>29</v>
      </c>
      <c r="V263" s="95">
        <v>0.12236286919831224</v>
      </c>
      <c r="W263" s="95">
        <v>0.12236286919831224</v>
      </c>
      <c r="X263" s="117">
        <v>1.199040767386091E-3</v>
      </c>
    </row>
    <row r="264" spans="1:24" s="89" customFormat="1" ht="15.5" x14ac:dyDescent="0.35">
      <c r="A264" s="84" t="s">
        <v>16</v>
      </c>
      <c r="B264" s="1" t="s">
        <v>329</v>
      </c>
      <c r="C264" s="1" t="s">
        <v>69</v>
      </c>
      <c r="D264" s="1" t="s">
        <v>372</v>
      </c>
      <c r="E264" s="6" t="s">
        <v>330</v>
      </c>
      <c r="F264" s="20" t="s">
        <v>13</v>
      </c>
      <c r="G264" s="93">
        <v>1453420979</v>
      </c>
      <c r="H264" s="93" t="s">
        <v>1387</v>
      </c>
      <c r="I264" s="93" t="s">
        <v>1388</v>
      </c>
      <c r="J264" s="93" t="s">
        <v>1389</v>
      </c>
      <c r="K264" s="93"/>
      <c r="L264" s="94">
        <v>1</v>
      </c>
      <c r="M264" s="94">
        <v>0</v>
      </c>
      <c r="N264" s="94">
        <v>0</v>
      </c>
      <c r="O264" s="93"/>
      <c r="P264" s="94"/>
      <c r="Q264" s="94"/>
      <c r="R264" s="94"/>
      <c r="S264" s="95"/>
      <c r="T264" s="95"/>
      <c r="U264" s="95"/>
      <c r="V264" s="95"/>
      <c r="W264" s="95"/>
      <c r="X264" s="117"/>
    </row>
    <row r="265" spans="1:24" s="89" customFormat="1" ht="15.5" x14ac:dyDescent="0.35">
      <c r="A265" s="84" t="s">
        <v>16</v>
      </c>
      <c r="B265" s="1" t="s">
        <v>319</v>
      </c>
      <c r="C265" s="1" t="s">
        <v>69</v>
      </c>
      <c r="D265" s="1" t="s">
        <v>372</v>
      </c>
      <c r="E265" s="9" t="s">
        <v>320</v>
      </c>
      <c r="F265" s="25" t="s">
        <v>13</v>
      </c>
      <c r="G265" s="93">
        <v>1908196328</v>
      </c>
      <c r="H265" s="93" t="s">
        <v>1384</v>
      </c>
      <c r="I265" s="93" t="s">
        <v>1385</v>
      </c>
      <c r="J265" s="93"/>
      <c r="K265" s="93" t="s">
        <v>1386</v>
      </c>
      <c r="L265" s="94">
        <v>5</v>
      </c>
      <c r="M265" s="94">
        <v>6</v>
      </c>
      <c r="N265" s="94">
        <v>0</v>
      </c>
      <c r="O265" s="93"/>
      <c r="P265" s="94"/>
      <c r="Q265" s="94"/>
      <c r="R265" s="94"/>
      <c r="S265" s="95"/>
      <c r="T265" s="95"/>
      <c r="U265" s="95"/>
      <c r="V265" s="95"/>
      <c r="W265" s="95"/>
      <c r="X265" s="117"/>
    </row>
    <row r="266" spans="1:24" s="89" customFormat="1" ht="15.5" x14ac:dyDescent="0.35">
      <c r="A266" s="96" t="s">
        <v>16</v>
      </c>
      <c r="B266" s="92" t="s">
        <v>119</v>
      </c>
      <c r="C266" s="92" t="s">
        <v>369</v>
      </c>
      <c r="D266" s="92" t="s">
        <v>368</v>
      </c>
      <c r="E266" s="17" t="s">
        <v>120</v>
      </c>
      <c r="F266" s="13" t="s">
        <v>10</v>
      </c>
      <c r="G266" s="93">
        <v>340267659</v>
      </c>
      <c r="H266" s="93" t="s">
        <v>564</v>
      </c>
      <c r="I266" s="93" t="s">
        <v>565</v>
      </c>
      <c r="J266" s="93"/>
      <c r="K266" s="93" t="s">
        <v>566</v>
      </c>
      <c r="L266" s="94">
        <v>7187</v>
      </c>
      <c r="M266" s="94">
        <v>384</v>
      </c>
      <c r="N266" s="94">
        <v>106</v>
      </c>
      <c r="O266" s="93"/>
      <c r="P266" s="94">
        <v>10173</v>
      </c>
      <c r="Q266" s="94">
        <v>368</v>
      </c>
      <c r="R266" s="94">
        <v>10541</v>
      </c>
      <c r="S266" s="95">
        <v>95.971698113207552</v>
      </c>
      <c r="T266" s="95">
        <v>3.4716981132075473</v>
      </c>
      <c r="U266" s="95">
        <v>99.443396226415103</v>
      </c>
      <c r="V266" s="95">
        <v>1.466675942674273</v>
      </c>
      <c r="W266" s="95">
        <v>1.3836565496927106E-2</v>
      </c>
      <c r="X266" s="117">
        <v>0.10211946050096339</v>
      </c>
    </row>
    <row r="267" spans="1:24" s="89" customFormat="1" ht="15.5" x14ac:dyDescent="0.35">
      <c r="A267" s="84" t="s">
        <v>16</v>
      </c>
      <c r="B267" s="1" t="s">
        <v>119</v>
      </c>
      <c r="C267" s="1" t="s">
        <v>69</v>
      </c>
      <c r="D267" s="1" t="s">
        <v>372</v>
      </c>
      <c r="E267" s="9" t="s">
        <v>277</v>
      </c>
      <c r="F267" s="5" t="s">
        <v>10</v>
      </c>
      <c r="G267" s="93">
        <v>2680458687</v>
      </c>
      <c r="H267" s="93" t="s">
        <v>949</v>
      </c>
      <c r="I267" s="93" t="s">
        <v>734</v>
      </c>
      <c r="J267" s="93" t="s">
        <v>950</v>
      </c>
      <c r="K267" s="93"/>
      <c r="L267" s="94">
        <v>6</v>
      </c>
      <c r="M267" s="94">
        <v>0</v>
      </c>
      <c r="N267" s="94">
        <v>43</v>
      </c>
      <c r="O267" s="93"/>
      <c r="P267" s="94">
        <v>68</v>
      </c>
      <c r="Q267" s="94">
        <v>4</v>
      </c>
      <c r="R267" s="94">
        <v>72</v>
      </c>
      <c r="S267" s="95">
        <v>1.5813953488372092</v>
      </c>
      <c r="T267" s="95">
        <v>9.3023255813953487E-2</v>
      </c>
      <c r="U267" s="95">
        <v>1.6744186046511627</v>
      </c>
      <c r="V267" s="95">
        <v>12</v>
      </c>
      <c r="W267" s="95">
        <v>0.27906976744186046</v>
      </c>
      <c r="X267" s="117">
        <v>3.0714285714285716</v>
      </c>
    </row>
    <row r="268" spans="1:24" s="89" customFormat="1" ht="15.5" x14ac:dyDescent="0.35">
      <c r="A268" s="84" t="s">
        <v>16</v>
      </c>
      <c r="B268" s="1" t="s">
        <v>68</v>
      </c>
      <c r="C268" s="1" t="s">
        <v>367</v>
      </c>
      <c r="D268" s="1" t="s">
        <v>368</v>
      </c>
      <c r="E268" s="6" t="str">
        <f>HYPERLINK("https://instagram.com/barackobama/","https://instagram.com/barackobama/")</f>
        <v>https://instagram.com/barackobama/</v>
      </c>
      <c r="F268" s="5" t="s">
        <v>10</v>
      </c>
      <c r="G268" s="109">
        <v>10206720</v>
      </c>
      <c r="H268" s="27" t="s">
        <v>493</v>
      </c>
      <c r="I268" s="93" t="s">
        <v>494</v>
      </c>
      <c r="J268" s="93" t="s">
        <v>495</v>
      </c>
      <c r="K268" s="93" t="s">
        <v>496</v>
      </c>
      <c r="L268" s="94">
        <v>6044620</v>
      </c>
      <c r="M268" s="94">
        <v>12</v>
      </c>
      <c r="N268" s="94">
        <v>204</v>
      </c>
      <c r="O268" s="93" t="s">
        <v>416</v>
      </c>
      <c r="P268" s="94">
        <v>10536426</v>
      </c>
      <c r="Q268" s="94">
        <v>1001332</v>
      </c>
      <c r="R268" s="94">
        <v>11537758</v>
      </c>
      <c r="S268" s="95">
        <v>51649.147058823532</v>
      </c>
      <c r="T268" s="95">
        <v>4908.4901960784309</v>
      </c>
      <c r="U268" s="95">
        <v>56557.637254901965</v>
      </c>
      <c r="V268" s="95">
        <v>1.9087648189629787</v>
      </c>
      <c r="W268" s="95">
        <v>9.3566902890342106E-3</v>
      </c>
      <c r="X268" s="117">
        <v>0.13691275167785236</v>
      </c>
    </row>
    <row r="269" spans="1:24" s="89" customFormat="1" ht="15.5" x14ac:dyDescent="0.35">
      <c r="A269" s="84" t="s">
        <v>16</v>
      </c>
      <c r="B269" s="1" t="s">
        <v>68</v>
      </c>
      <c r="C269" s="1" t="s">
        <v>23</v>
      </c>
      <c r="D269" s="1" t="s">
        <v>372</v>
      </c>
      <c r="E269" s="6" t="str">
        <f>HYPERLINK("https://instagram.com/whitehouse/","https://instagram.com/whitehouse/")</f>
        <v>https://instagram.com/whitehouse/</v>
      </c>
      <c r="F269" s="3" t="s">
        <v>10</v>
      </c>
      <c r="G269" s="93">
        <v>292249233</v>
      </c>
      <c r="H269" s="27" t="s">
        <v>1211</v>
      </c>
      <c r="I269" s="93" t="s">
        <v>1212</v>
      </c>
      <c r="J269" s="93" t="s">
        <v>1213</v>
      </c>
      <c r="K269" s="93" t="s">
        <v>1214</v>
      </c>
      <c r="L269" s="94">
        <v>1736181</v>
      </c>
      <c r="M269" s="94">
        <v>26</v>
      </c>
      <c r="N269" s="94">
        <v>1279</v>
      </c>
      <c r="O269" s="93" t="s">
        <v>416</v>
      </c>
      <c r="P269" s="94">
        <v>16098206</v>
      </c>
      <c r="Q269" s="94">
        <v>358779</v>
      </c>
      <c r="R269" s="94">
        <v>16456985</v>
      </c>
      <c r="S269" s="95">
        <v>12566.905542544886</v>
      </c>
      <c r="T269" s="95">
        <v>280.07728337236534</v>
      </c>
      <c r="U269" s="95">
        <v>12846.982825917252</v>
      </c>
      <c r="V269" s="95">
        <v>9.4788417797453146</v>
      </c>
      <c r="W269" s="95">
        <v>7.3995642308706594E-3</v>
      </c>
      <c r="X269" s="117">
        <v>1.3470031545741326</v>
      </c>
    </row>
    <row r="270" spans="1:24" s="89" customFormat="1" ht="15.5" x14ac:dyDescent="0.35">
      <c r="A270" s="84" t="s">
        <v>16</v>
      </c>
      <c r="B270" s="1" t="s">
        <v>68</v>
      </c>
      <c r="C270" s="1" t="s">
        <v>381</v>
      </c>
      <c r="D270" s="1" t="s">
        <v>372</v>
      </c>
      <c r="E270" s="6" t="str">
        <f>HYPERLINK("https://instagram.com/statedept/","https://instagram.com/statedept/")</f>
        <v>https://instagram.com/statedept/</v>
      </c>
      <c r="F270" s="13" t="s">
        <v>10</v>
      </c>
      <c r="G270" s="105">
        <v>38940134</v>
      </c>
      <c r="H270" s="27" t="s">
        <v>1110</v>
      </c>
      <c r="I270" s="93" t="s">
        <v>1111</v>
      </c>
      <c r="J270" s="93"/>
      <c r="K270" s="93" t="s">
        <v>1112</v>
      </c>
      <c r="L270" s="94">
        <v>63421</v>
      </c>
      <c r="M270" s="94">
        <v>99</v>
      </c>
      <c r="N270" s="94">
        <v>269</v>
      </c>
      <c r="O270" s="93" t="s">
        <v>416</v>
      </c>
      <c r="P270" s="94">
        <v>103732</v>
      </c>
      <c r="Q270" s="94">
        <v>3955</v>
      </c>
      <c r="R270" s="94">
        <v>107687</v>
      </c>
      <c r="S270" s="95">
        <v>385.62081784386618</v>
      </c>
      <c r="T270" s="95">
        <v>14.702602230483272</v>
      </c>
      <c r="U270" s="95">
        <v>400.32342007434943</v>
      </c>
      <c r="V270" s="95">
        <v>1.6979707037101275</v>
      </c>
      <c r="W270" s="95">
        <v>6.3121587498517753E-3</v>
      </c>
      <c r="X270" s="117">
        <v>0.31170336037079954</v>
      </c>
    </row>
    <row r="271" spans="1:24" s="89" customFormat="1" ht="15.5" x14ac:dyDescent="0.35">
      <c r="A271" s="85" t="s">
        <v>16</v>
      </c>
      <c r="B271" s="2" t="s">
        <v>68</v>
      </c>
      <c r="C271" s="1" t="s">
        <v>381</v>
      </c>
      <c r="D271" s="2" t="s">
        <v>372</v>
      </c>
      <c r="E271" s="9" t="s">
        <v>353</v>
      </c>
      <c r="F271" s="8" t="s">
        <v>10</v>
      </c>
      <c r="G271" s="93">
        <v>687502207</v>
      </c>
      <c r="H271" s="93" t="s">
        <v>1187</v>
      </c>
      <c r="I271" s="93" t="s">
        <v>1188</v>
      </c>
      <c r="J271" s="93" t="s">
        <v>1189</v>
      </c>
      <c r="K271" s="93" t="s">
        <v>1190</v>
      </c>
      <c r="L271" s="94">
        <v>1553</v>
      </c>
      <c r="M271" s="94">
        <v>11</v>
      </c>
      <c r="N271" s="94">
        <v>404</v>
      </c>
      <c r="O271" s="93"/>
      <c r="P271" s="94">
        <v>22987</v>
      </c>
      <c r="Q271" s="94">
        <v>820</v>
      </c>
      <c r="R271" s="94">
        <v>23807</v>
      </c>
      <c r="S271" s="95">
        <v>56.758024691358024</v>
      </c>
      <c r="T271" s="95">
        <v>2.0246913580246915</v>
      </c>
      <c r="U271" s="95">
        <v>58.782716049382714</v>
      </c>
      <c r="V271" s="95">
        <v>15.329684481648423</v>
      </c>
      <c r="W271" s="95">
        <v>3.7851072794193634E-2</v>
      </c>
      <c r="X271" s="117">
        <v>1.0331632653061225</v>
      </c>
    </row>
    <row r="272" spans="1:24" s="89" customFormat="1" ht="15.5" x14ac:dyDescent="0.35">
      <c r="A272" s="85" t="s">
        <v>16</v>
      </c>
      <c r="B272" s="2" t="s">
        <v>68</v>
      </c>
      <c r="C272" s="1" t="s">
        <v>25</v>
      </c>
      <c r="D272" s="1" t="s">
        <v>372</v>
      </c>
      <c r="E272" s="9" t="s">
        <v>126</v>
      </c>
      <c r="F272" s="5" t="s">
        <v>5</v>
      </c>
      <c r="G272" s="93">
        <v>424192907</v>
      </c>
      <c r="H272" s="93" t="s">
        <v>571</v>
      </c>
      <c r="I272" s="93" t="s">
        <v>572</v>
      </c>
      <c r="J272" s="93" t="s">
        <v>573</v>
      </c>
      <c r="K272" s="93" t="s">
        <v>574</v>
      </c>
      <c r="L272" s="94">
        <v>1</v>
      </c>
      <c r="M272" s="94">
        <v>0</v>
      </c>
      <c r="N272" s="94">
        <v>8</v>
      </c>
      <c r="O272" s="93"/>
      <c r="P272" s="94">
        <v>0</v>
      </c>
      <c r="Q272" s="94">
        <v>0</v>
      </c>
      <c r="R272" s="94">
        <v>0</v>
      </c>
      <c r="S272" s="95">
        <v>0</v>
      </c>
      <c r="T272" s="95">
        <v>0</v>
      </c>
      <c r="U272" s="95">
        <v>0</v>
      </c>
      <c r="V272" s="95">
        <v>0</v>
      </c>
      <c r="W272" s="95">
        <v>0</v>
      </c>
      <c r="X272" s="117">
        <v>8.350730688935281E-3</v>
      </c>
    </row>
    <row r="273" spans="1:24" s="89" customFormat="1" ht="15.5" x14ac:dyDescent="0.35">
      <c r="A273" s="84" t="s">
        <v>106</v>
      </c>
      <c r="B273" s="2" t="s">
        <v>107</v>
      </c>
      <c r="C273" s="1" t="s">
        <v>369</v>
      </c>
      <c r="D273" s="1" t="s">
        <v>368</v>
      </c>
      <c r="E273" s="6" t="s">
        <v>351</v>
      </c>
      <c r="F273" s="5" t="s">
        <v>10</v>
      </c>
      <c r="G273" s="104">
        <v>19133239</v>
      </c>
      <c r="H273" s="27" t="s">
        <v>1172</v>
      </c>
      <c r="I273" s="93" t="s">
        <v>1173</v>
      </c>
      <c r="J273" s="93" t="s">
        <v>1174</v>
      </c>
      <c r="K273" s="93" t="s">
        <v>1175</v>
      </c>
      <c r="L273" s="94">
        <v>50898</v>
      </c>
      <c r="M273" s="94">
        <v>66</v>
      </c>
      <c r="N273" s="94">
        <v>341</v>
      </c>
      <c r="O273" s="93" t="s">
        <v>416</v>
      </c>
      <c r="P273" s="94">
        <v>128702</v>
      </c>
      <c r="Q273" s="94">
        <v>4905</v>
      </c>
      <c r="R273" s="94">
        <v>133607</v>
      </c>
      <c r="S273" s="95">
        <v>377.42521994134898</v>
      </c>
      <c r="T273" s="95">
        <v>14.384164222873901</v>
      </c>
      <c r="U273" s="95">
        <v>391.80938416422288</v>
      </c>
      <c r="V273" s="95">
        <v>2.624995088215647</v>
      </c>
      <c r="W273" s="95">
        <v>7.6979328100165601E-3</v>
      </c>
      <c r="X273" s="117">
        <v>0.32788461538461539</v>
      </c>
    </row>
    <row r="274" spans="1:24" s="89" customFormat="1" ht="15.5" x14ac:dyDescent="0.35">
      <c r="A274" s="84" t="s">
        <v>106</v>
      </c>
      <c r="B274" s="2" t="s">
        <v>107</v>
      </c>
      <c r="C274" s="1" t="s">
        <v>370</v>
      </c>
      <c r="D274" s="1" t="s">
        <v>368</v>
      </c>
      <c r="E274" s="6" t="str">
        <f>HYPERLINK("https://instagram.com/juliebishopmp/","https://instagram.com/juliebishopmp/")</f>
        <v>https://instagram.com/juliebishopmp/</v>
      </c>
      <c r="F274" s="5" t="s">
        <v>10</v>
      </c>
      <c r="G274" s="93">
        <v>307699781</v>
      </c>
      <c r="H274" s="93" t="s">
        <v>769</v>
      </c>
      <c r="I274" s="93" t="s">
        <v>770</v>
      </c>
      <c r="J274" s="93" t="s">
        <v>771</v>
      </c>
      <c r="K274" s="93" t="s">
        <v>772</v>
      </c>
      <c r="L274" s="94">
        <v>11864</v>
      </c>
      <c r="M274" s="94">
        <v>446</v>
      </c>
      <c r="N274" s="94">
        <v>240</v>
      </c>
      <c r="O274" s="27"/>
      <c r="P274" s="94">
        <v>36897</v>
      </c>
      <c r="Q274" s="94">
        <v>915</v>
      </c>
      <c r="R274" s="94">
        <v>37812</v>
      </c>
      <c r="S274" s="95">
        <v>153.73750000000001</v>
      </c>
      <c r="T274" s="95">
        <v>3.8125</v>
      </c>
      <c r="U274" s="95">
        <v>157.55000000000001</v>
      </c>
      <c r="V274" s="95">
        <v>3.1871207012811866</v>
      </c>
      <c r="W274" s="95">
        <v>1.3279669588671612E-2</v>
      </c>
      <c r="X274" s="117">
        <v>0.22181146025878004</v>
      </c>
    </row>
    <row r="275" spans="1:24" s="89" customFormat="1" ht="15.5" x14ac:dyDescent="0.35">
      <c r="A275" s="84" t="s">
        <v>106</v>
      </c>
      <c r="B275" s="1" t="s">
        <v>107</v>
      </c>
      <c r="C275" s="1" t="s">
        <v>25</v>
      </c>
      <c r="D275" s="1" t="s">
        <v>372</v>
      </c>
      <c r="E275" s="9" t="s">
        <v>108</v>
      </c>
      <c r="F275" s="5" t="s">
        <v>109</v>
      </c>
      <c r="G275" s="93">
        <v>1987873696</v>
      </c>
      <c r="H275" s="93" t="s">
        <v>1261</v>
      </c>
      <c r="I275" s="93"/>
      <c r="J275" s="93"/>
      <c r="K275" s="93"/>
      <c r="L275" s="93"/>
      <c r="M275" s="93"/>
      <c r="N275" s="93"/>
      <c r="O275" s="93"/>
      <c r="P275" s="94"/>
      <c r="Q275" s="94"/>
      <c r="R275" s="94"/>
      <c r="S275" s="95"/>
      <c r="T275" s="95"/>
      <c r="U275" s="95"/>
      <c r="V275" s="95"/>
      <c r="W275" s="95"/>
      <c r="X275" s="117"/>
    </row>
    <row r="276" spans="1:24" s="89" customFormat="1" ht="15.5" x14ac:dyDescent="0.35">
      <c r="A276" s="84" t="s">
        <v>106</v>
      </c>
      <c r="B276" s="1" t="s">
        <v>143</v>
      </c>
      <c r="C276" s="1" t="s">
        <v>69</v>
      </c>
      <c r="D276" s="1" t="s">
        <v>372</v>
      </c>
      <c r="E276" s="9" t="s">
        <v>144</v>
      </c>
      <c r="F276" s="8" t="s">
        <v>10</v>
      </c>
      <c r="G276" s="93">
        <v>1593643187</v>
      </c>
      <c r="H276" s="93" t="s">
        <v>619</v>
      </c>
      <c r="I276" s="93" t="s">
        <v>620</v>
      </c>
      <c r="J276" s="93"/>
      <c r="K276" s="93" t="s">
        <v>621</v>
      </c>
      <c r="L276" s="94">
        <v>66</v>
      </c>
      <c r="M276" s="94">
        <v>6</v>
      </c>
      <c r="N276" s="94">
        <v>106</v>
      </c>
      <c r="O276" s="93"/>
      <c r="P276" s="94">
        <v>364</v>
      </c>
      <c r="Q276" s="94">
        <v>16</v>
      </c>
      <c r="R276" s="94">
        <v>380</v>
      </c>
      <c r="S276" s="95">
        <v>3.4339622641509435</v>
      </c>
      <c r="T276" s="95">
        <v>0.15094339622641509</v>
      </c>
      <c r="U276" s="95">
        <v>3.5849056603773586</v>
      </c>
      <c r="V276" s="95">
        <v>5.7575757575757578</v>
      </c>
      <c r="W276" s="95">
        <v>5.431675242995998E-2</v>
      </c>
      <c r="X276" s="117">
        <v>0.25358851674641147</v>
      </c>
    </row>
    <row r="277" spans="1:24" s="89" customFormat="1" ht="15.5" x14ac:dyDescent="0.35">
      <c r="A277" s="84" t="s">
        <v>106</v>
      </c>
      <c r="B277" s="1" t="s">
        <v>143</v>
      </c>
      <c r="C277" s="1" t="s">
        <v>25</v>
      </c>
      <c r="D277" s="1" t="s">
        <v>372</v>
      </c>
      <c r="E277" s="6" t="s">
        <v>145</v>
      </c>
      <c r="F277" s="5" t="s">
        <v>5</v>
      </c>
      <c r="G277" s="93">
        <v>1746314683</v>
      </c>
      <c r="H277" s="93" t="s">
        <v>622</v>
      </c>
      <c r="I277" s="93" t="s">
        <v>623</v>
      </c>
      <c r="J277" s="93"/>
      <c r="K277" s="93"/>
      <c r="L277" s="94">
        <v>138</v>
      </c>
      <c r="M277" s="94">
        <v>10</v>
      </c>
      <c r="N277" s="94">
        <v>1</v>
      </c>
      <c r="O277" s="93"/>
      <c r="P277" s="94">
        <v>3</v>
      </c>
      <c r="Q277" s="94">
        <v>0</v>
      </c>
      <c r="R277" s="94">
        <v>3</v>
      </c>
      <c r="S277" s="95">
        <v>3</v>
      </c>
      <c r="T277" s="95">
        <v>0</v>
      </c>
      <c r="U277" s="95">
        <v>3</v>
      </c>
      <c r="V277" s="95">
        <v>2.1739130434782608E-2</v>
      </c>
      <c r="W277" s="95">
        <v>2.1739130434782608E-2</v>
      </c>
      <c r="X277" s="117">
        <v>3.0581039755351682E-3</v>
      </c>
    </row>
    <row r="278" spans="1:24" s="89" customFormat="1" ht="15.5" x14ac:dyDescent="0.35">
      <c r="A278" s="106" t="s">
        <v>106</v>
      </c>
      <c r="B278" s="107" t="s">
        <v>314</v>
      </c>
      <c r="C278" s="107" t="s">
        <v>69</v>
      </c>
      <c r="D278" s="107" t="s">
        <v>372</v>
      </c>
      <c r="E278" s="86" t="s">
        <v>315</v>
      </c>
      <c r="F278" s="5" t="s">
        <v>10</v>
      </c>
      <c r="G278" s="93">
        <v>2029497626</v>
      </c>
      <c r="H278" s="93" t="s">
        <v>1064</v>
      </c>
      <c r="I278" s="93" t="s">
        <v>1065</v>
      </c>
      <c r="J278" s="93" t="s">
        <v>1066</v>
      </c>
      <c r="K278" s="93" t="s">
        <v>1067</v>
      </c>
      <c r="L278" s="94">
        <v>875</v>
      </c>
      <c r="M278" s="94">
        <v>1421</v>
      </c>
      <c r="N278" s="94">
        <v>15</v>
      </c>
      <c r="O278" s="93"/>
      <c r="P278" s="94">
        <v>420</v>
      </c>
      <c r="Q278" s="94">
        <v>2</v>
      </c>
      <c r="R278" s="94">
        <v>422</v>
      </c>
      <c r="S278" s="95">
        <v>28</v>
      </c>
      <c r="T278" s="95">
        <v>0.13333333333333333</v>
      </c>
      <c r="U278" s="95">
        <v>28.133333333333333</v>
      </c>
      <c r="V278" s="95">
        <v>0.48228571428571426</v>
      </c>
      <c r="W278" s="95">
        <v>3.2152380952380953E-2</v>
      </c>
      <c r="X278" s="117">
        <v>8.0213903743315509E-2</v>
      </c>
    </row>
    <row r="279" spans="1:24" s="89" customFormat="1" ht="15.5" x14ac:dyDescent="0.35">
      <c r="A279" s="84" t="s">
        <v>106</v>
      </c>
      <c r="B279" s="1" t="s">
        <v>207</v>
      </c>
      <c r="C279" s="1" t="s">
        <v>369</v>
      </c>
      <c r="D279" s="1" t="s">
        <v>368</v>
      </c>
      <c r="E279" s="6" t="s">
        <v>208</v>
      </c>
      <c r="F279" s="5" t="s">
        <v>10</v>
      </c>
      <c r="G279" s="93">
        <v>1408046480</v>
      </c>
      <c r="H279" s="93" t="s">
        <v>751</v>
      </c>
      <c r="I279" s="93" t="s">
        <v>752</v>
      </c>
      <c r="J279" s="93" t="s">
        <v>753</v>
      </c>
      <c r="K279" s="93" t="s">
        <v>754</v>
      </c>
      <c r="L279" s="94">
        <v>11718</v>
      </c>
      <c r="M279" s="94">
        <v>18</v>
      </c>
      <c r="N279" s="94">
        <v>243</v>
      </c>
      <c r="O279" s="93" t="s">
        <v>416</v>
      </c>
      <c r="P279" s="94">
        <v>38596</v>
      </c>
      <c r="Q279" s="94">
        <v>3078</v>
      </c>
      <c r="R279" s="94">
        <v>41674</v>
      </c>
      <c r="S279" s="95">
        <v>158.8312757201646</v>
      </c>
      <c r="T279" s="95">
        <v>12.666666666666666</v>
      </c>
      <c r="U279" s="95">
        <v>171.49794238683126</v>
      </c>
      <c r="V279" s="95">
        <v>3.5564089435057178</v>
      </c>
      <c r="W279" s="95">
        <v>1.4635427751052334E-2</v>
      </c>
      <c r="X279" s="117">
        <v>0.41824440619621345</v>
      </c>
    </row>
    <row r="280" spans="1:24" s="89" customFormat="1" ht="15.5" x14ac:dyDescent="0.35">
      <c r="A280" s="84" t="s">
        <v>106</v>
      </c>
      <c r="B280" s="1" t="s">
        <v>322</v>
      </c>
      <c r="C280" s="1" t="s">
        <v>69</v>
      </c>
      <c r="D280" s="1" t="s">
        <v>372</v>
      </c>
      <c r="E280" s="6" t="s">
        <v>323</v>
      </c>
      <c r="F280" s="5" t="s">
        <v>10</v>
      </c>
      <c r="G280" s="93">
        <v>2111320371</v>
      </c>
      <c r="H280" s="93" t="s">
        <v>1083</v>
      </c>
      <c r="I280" s="93" t="s">
        <v>1084</v>
      </c>
      <c r="J280" s="93" t="s">
        <v>1085</v>
      </c>
      <c r="K280" s="93" t="s">
        <v>1086</v>
      </c>
      <c r="L280" s="94">
        <v>238</v>
      </c>
      <c r="M280" s="94">
        <v>0</v>
      </c>
      <c r="N280" s="94">
        <v>41</v>
      </c>
      <c r="O280" s="93"/>
      <c r="P280" s="94">
        <v>604</v>
      </c>
      <c r="Q280" s="94">
        <v>19</v>
      </c>
      <c r="R280" s="94">
        <v>623</v>
      </c>
      <c r="S280" s="95">
        <v>14.731707317073171</v>
      </c>
      <c r="T280" s="95">
        <v>0.46341463414634149</v>
      </c>
      <c r="U280" s="95">
        <v>15.195121951219512</v>
      </c>
      <c r="V280" s="95">
        <v>2.6176470588235294</v>
      </c>
      <c r="W280" s="95">
        <v>6.3845050215208032E-2</v>
      </c>
      <c r="X280" s="117">
        <v>0.16400000000000001</v>
      </c>
    </row>
    <row r="281" spans="1:24" s="89" customFormat="1" ht="15.5" x14ac:dyDescent="0.35">
      <c r="A281" s="96" t="s">
        <v>49</v>
      </c>
      <c r="B281" s="92" t="s">
        <v>87</v>
      </c>
      <c r="C281" s="92" t="s">
        <v>367</v>
      </c>
      <c r="D281" s="92" t="s">
        <v>368</v>
      </c>
      <c r="E281" s="17" t="s">
        <v>247</v>
      </c>
      <c r="F281" s="5" t="s">
        <v>10</v>
      </c>
      <c r="G281" s="104">
        <v>10480199</v>
      </c>
      <c r="H281" s="27" t="s">
        <v>858</v>
      </c>
      <c r="I281" s="93" t="s">
        <v>859</v>
      </c>
      <c r="J281" s="93" t="s">
        <v>860</v>
      </c>
      <c r="K281" s="93" t="s">
        <v>861</v>
      </c>
      <c r="L281" s="94">
        <v>563682</v>
      </c>
      <c r="M281" s="94">
        <v>111</v>
      </c>
      <c r="N281" s="94">
        <v>547</v>
      </c>
      <c r="O281" s="93" t="s">
        <v>416</v>
      </c>
      <c r="P281" s="94">
        <v>3052235</v>
      </c>
      <c r="Q281" s="94">
        <v>106499</v>
      </c>
      <c r="R281" s="94">
        <v>3158734</v>
      </c>
      <c r="S281" s="95">
        <v>5579.9542961608777</v>
      </c>
      <c r="T281" s="95">
        <v>194.6965265082267</v>
      </c>
      <c r="U281" s="95">
        <v>5774.6508226691039</v>
      </c>
      <c r="V281" s="95">
        <v>5.6037517607445331</v>
      </c>
      <c r="W281" s="95">
        <v>1.0244518758216697E-2</v>
      </c>
      <c r="X281" s="117">
        <v>0.39580318379160639</v>
      </c>
    </row>
    <row r="282" spans="1:24" s="89" customFormat="1" ht="15.5" x14ac:dyDescent="0.35">
      <c r="A282" s="84" t="s">
        <v>49</v>
      </c>
      <c r="B282" s="1" t="s">
        <v>87</v>
      </c>
      <c r="C282" s="1" t="s">
        <v>69</v>
      </c>
      <c r="D282" s="1" t="s">
        <v>372</v>
      </c>
      <c r="E282" s="6" t="str">
        <f>HYPERLINK("https://instagram.com/casarosadaargentina/","https://instagram.com/casarosadaargentina/")</f>
        <v>https://instagram.com/casarosadaargentina/</v>
      </c>
      <c r="F282" s="5" t="s">
        <v>10</v>
      </c>
      <c r="G282" s="93">
        <v>2344509215</v>
      </c>
      <c r="H282" s="93" t="s">
        <v>526</v>
      </c>
      <c r="I282" s="93" t="s">
        <v>527</v>
      </c>
      <c r="J282" s="93" t="s">
        <v>528</v>
      </c>
      <c r="K282" s="93" t="s">
        <v>529</v>
      </c>
      <c r="L282" s="94">
        <v>23426</v>
      </c>
      <c r="M282" s="94">
        <v>12</v>
      </c>
      <c r="N282" s="94">
        <v>46</v>
      </c>
      <c r="O282" s="93" t="s">
        <v>416</v>
      </c>
      <c r="P282" s="94">
        <v>50898</v>
      </c>
      <c r="Q282" s="94">
        <v>1434</v>
      </c>
      <c r="R282" s="94">
        <v>52332</v>
      </c>
      <c r="S282" s="95">
        <v>1082.936170212766</v>
      </c>
      <c r="T282" s="95">
        <v>30.51063829787234</v>
      </c>
      <c r="U282" s="95">
        <v>1113.4468085106384</v>
      </c>
      <c r="V282" s="95">
        <v>2.2339281140612992</v>
      </c>
      <c r="W282" s="95">
        <v>4.7530385405559566E-2</v>
      </c>
      <c r="X282" s="117">
        <v>1.1190476190476191</v>
      </c>
    </row>
    <row r="283" spans="1:24" s="89" customFormat="1" ht="15.5" x14ac:dyDescent="0.35">
      <c r="A283" s="84" t="s">
        <v>49</v>
      </c>
      <c r="B283" s="1" t="s">
        <v>257</v>
      </c>
      <c r="C283" s="1" t="s">
        <v>69</v>
      </c>
      <c r="D283" s="1" t="s">
        <v>372</v>
      </c>
      <c r="E283" s="9" t="s">
        <v>258</v>
      </c>
      <c r="F283" s="8" t="s">
        <v>10</v>
      </c>
      <c r="G283" s="93">
        <v>2274195725</v>
      </c>
      <c r="H283" s="93" t="s">
        <v>894</v>
      </c>
      <c r="I283" s="93" t="s">
        <v>895</v>
      </c>
      <c r="J283" s="93" t="s">
        <v>896</v>
      </c>
      <c r="K283" s="93" t="s">
        <v>897</v>
      </c>
      <c r="L283" s="94">
        <v>536</v>
      </c>
      <c r="M283" s="94">
        <v>10</v>
      </c>
      <c r="N283" s="94">
        <v>28</v>
      </c>
      <c r="O283" s="93"/>
      <c r="P283" s="94">
        <v>220</v>
      </c>
      <c r="Q283" s="94">
        <v>6</v>
      </c>
      <c r="R283" s="94">
        <v>226</v>
      </c>
      <c r="S283" s="95">
        <v>7.8571428571428568</v>
      </c>
      <c r="T283" s="95">
        <v>0.21428571428571427</v>
      </c>
      <c r="U283" s="95">
        <v>8.0714285714285712</v>
      </c>
      <c r="V283" s="95">
        <v>0.42164179104477612</v>
      </c>
      <c r="W283" s="95">
        <v>1.505863539445629E-2</v>
      </c>
      <c r="X283" s="117">
        <v>0.33734939759036142</v>
      </c>
    </row>
    <row r="284" spans="1:24" s="89" customFormat="1" ht="15.5" x14ac:dyDescent="0.35">
      <c r="A284" s="84" t="s">
        <v>49</v>
      </c>
      <c r="B284" s="1" t="s">
        <v>112</v>
      </c>
      <c r="C284" s="1" t="s">
        <v>367</v>
      </c>
      <c r="D284" s="1" t="s">
        <v>368</v>
      </c>
      <c r="E284" s="6" t="str">
        <f>HYPERLINK("https://instagram.com/dilmarousseff/","https://instagram.com/dilmarousseff/")</f>
        <v>https://instagram.com/dilmarousseff/</v>
      </c>
      <c r="F284" s="5" t="s">
        <v>10</v>
      </c>
      <c r="G284" s="93">
        <v>1436624169</v>
      </c>
      <c r="H284" s="27" t="s">
        <v>552</v>
      </c>
      <c r="I284" s="93" t="s">
        <v>553</v>
      </c>
      <c r="J284" s="93" t="s">
        <v>554</v>
      </c>
      <c r="K284" s="93"/>
      <c r="L284" s="94">
        <v>171974</v>
      </c>
      <c r="M284" s="94">
        <v>22</v>
      </c>
      <c r="N284" s="94">
        <v>564</v>
      </c>
      <c r="O284" s="93" t="s">
        <v>416</v>
      </c>
      <c r="P284" s="94">
        <v>842814</v>
      </c>
      <c r="Q284" s="94">
        <v>122011</v>
      </c>
      <c r="R284" s="94">
        <v>964825</v>
      </c>
      <c r="S284" s="95">
        <v>1494.3510638297873</v>
      </c>
      <c r="T284" s="95">
        <v>216.33156028368793</v>
      </c>
      <c r="U284" s="95">
        <v>1710.6826241134752</v>
      </c>
      <c r="V284" s="95">
        <v>5.6102957423796624</v>
      </c>
      <c r="W284" s="95">
        <v>9.9473328765596839E-3</v>
      </c>
      <c r="X284" s="117">
        <v>1.0217391304347827</v>
      </c>
    </row>
    <row r="285" spans="1:24" s="89" customFormat="1" ht="15.5" x14ac:dyDescent="0.35">
      <c r="A285" s="85" t="s">
        <v>49</v>
      </c>
      <c r="B285" s="2" t="s">
        <v>112</v>
      </c>
      <c r="C285" s="2" t="s">
        <v>23</v>
      </c>
      <c r="D285" s="2" t="s">
        <v>372</v>
      </c>
      <c r="E285" s="6" t="s">
        <v>327</v>
      </c>
      <c r="F285" s="13" t="s">
        <v>10</v>
      </c>
      <c r="G285" s="93">
        <v>1803679388</v>
      </c>
      <c r="H285" s="93" t="s">
        <v>1098</v>
      </c>
      <c r="I285" s="93" t="s">
        <v>1099</v>
      </c>
      <c r="J285" s="93" t="s">
        <v>1100</v>
      </c>
      <c r="K285" s="93" t="s">
        <v>1101</v>
      </c>
      <c r="L285" s="94">
        <v>207</v>
      </c>
      <c r="M285" s="94">
        <v>103</v>
      </c>
      <c r="N285" s="94">
        <v>119</v>
      </c>
      <c r="O285" s="93"/>
      <c r="P285" s="94">
        <v>1279</v>
      </c>
      <c r="Q285" s="94">
        <v>20</v>
      </c>
      <c r="R285" s="94">
        <v>1299</v>
      </c>
      <c r="S285" s="95">
        <v>10.747899159663865</v>
      </c>
      <c r="T285" s="95">
        <v>0.16806722689075632</v>
      </c>
      <c r="U285" s="95">
        <v>10.91596638655462</v>
      </c>
      <c r="V285" s="95">
        <v>6.27536231884058</v>
      </c>
      <c r="W285" s="95">
        <v>5.273413713311411E-2</v>
      </c>
      <c r="X285" s="117">
        <v>0.3888888888888889</v>
      </c>
    </row>
    <row r="286" spans="1:24" s="89" customFormat="1" ht="15.5" x14ac:dyDescent="0.35">
      <c r="A286" s="84" t="s">
        <v>49</v>
      </c>
      <c r="B286" s="1" t="s">
        <v>112</v>
      </c>
      <c r="C286" s="1" t="s">
        <v>69</v>
      </c>
      <c r="D286" s="1" t="s">
        <v>372</v>
      </c>
      <c r="E286" s="6" t="s">
        <v>281</v>
      </c>
      <c r="F286" s="13" t="s">
        <v>10</v>
      </c>
      <c r="G286" s="93">
        <v>288684573</v>
      </c>
      <c r="H286" s="93" t="s">
        <v>958</v>
      </c>
      <c r="I286" s="93" t="s">
        <v>959</v>
      </c>
      <c r="J286" s="93" t="s">
        <v>960</v>
      </c>
      <c r="K286" s="93" t="s">
        <v>961</v>
      </c>
      <c r="L286" s="94">
        <v>36141</v>
      </c>
      <c r="M286" s="94">
        <v>19</v>
      </c>
      <c r="N286" s="94">
        <v>430</v>
      </c>
      <c r="O286" s="93" t="s">
        <v>416</v>
      </c>
      <c r="P286" s="94">
        <v>179967</v>
      </c>
      <c r="Q286" s="94">
        <v>11579</v>
      </c>
      <c r="R286" s="94">
        <v>191546</v>
      </c>
      <c r="S286" s="95">
        <v>417.5568445475638</v>
      </c>
      <c r="T286" s="95">
        <v>26.865429234338748</v>
      </c>
      <c r="U286" s="95">
        <v>444.42227378190256</v>
      </c>
      <c r="V286" s="95">
        <v>5.2999640297722808</v>
      </c>
      <c r="W286" s="95">
        <v>1.229690030109578E-2</v>
      </c>
      <c r="X286" s="117">
        <v>0.5</v>
      </c>
    </row>
    <row r="287" spans="1:24" s="89" customFormat="1" ht="15.5" x14ac:dyDescent="0.35">
      <c r="A287" s="84" t="s">
        <v>49</v>
      </c>
      <c r="B287" s="1" t="s">
        <v>112</v>
      </c>
      <c r="C287" s="1" t="s">
        <v>69</v>
      </c>
      <c r="D287" s="1" t="s">
        <v>372</v>
      </c>
      <c r="E287" s="6" t="s">
        <v>296</v>
      </c>
      <c r="F287" s="24" t="s">
        <v>10</v>
      </c>
      <c r="G287" s="93">
        <v>215838079</v>
      </c>
      <c r="H287" s="93" t="s">
        <v>999</v>
      </c>
      <c r="I287" s="93" t="s">
        <v>1000</v>
      </c>
      <c r="J287" s="93" t="s">
        <v>1001</v>
      </c>
      <c r="K287" s="93" t="s">
        <v>1002</v>
      </c>
      <c r="L287" s="94">
        <v>14520</v>
      </c>
      <c r="M287" s="94">
        <v>70</v>
      </c>
      <c r="N287" s="94">
        <v>1135</v>
      </c>
      <c r="O287" s="93"/>
      <c r="P287" s="94">
        <v>64561</v>
      </c>
      <c r="Q287" s="94">
        <v>1194</v>
      </c>
      <c r="R287" s="94">
        <v>65755</v>
      </c>
      <c r="S287" s="95">
        <v>56.831866197183096</v>
      </c>
      <c r="T287" s="95">
        <v>1.051056338028169</v>
      </c>
      <c r="U287" s="95">
        <v>57.882922535211264</v>
      </c>
      <c r="V287" s="95">
        <v>4.5285812672176311</v>
      </c>
      <c r="W287" s="95">
        <v>3.9864271718465056E-3</v>
      </c>
      <c r="X287" s="117">
        <v>1.6439942112879884</v>
      </c>
    </row>
    <row r="288" spans="1:24" s="89" customFormat="1" ht="15.5" x14ac:dyDescent="0.35">
      <c r="A288" s="84" t="s">
        <v>49</v>
      </c>
      <c r="B288" s="1" t="s">
        <v>112</v>
      </c>
      <c r="C288" s="1" t="s">
        <v>25</v>
      </c>
      <c r="D288" s="1" t="s">
        <v>372</v>
      </c>
      <c r="E288" s="6" t="s">
        <v>199</v>
      </c>
      <c r="F288" s="5" t="s">
        <v>10</v>
      </c>
      <c r="G288" s="93">
        <v>2139518763</v>
      </c>
      <c r="H288" s="93" t="s">
        <v>728</v>
      </c>
      <c r="I288" s="93" t="s">
        <v>729</v>
      </c>
      <c r="J288" s="93" t="s">
        <v>730</v>
      </c>
      <c r="K288" s="93" t="s">
        <v>731</v>
      </c>
      <c r="L288" s="94">
        <v>222</v>
      </c>
      <c r="M288" s="94">
        <v>122</v>
      </c>
      <c r="N288" s="94">
        <v>4</v>
      </c>
      <c r="O288" s="93"/>
      <c r="P288" s="94">
        <v>154</v>
      </c>
      <c r="Q288" s="94">
        <v>3</v>
      </c>
      <c r="R288" s="94">
        <v>157</v>
      </c>
      <c r="S288" s="95">
        <v>38.5</v>
      </c>
      <c r="T288" s="95">
        <v>0.75</v>
      </c>
      <c r="U288" s="95">
        <v>39.25</v>
      </c>
      <c r="V288" s="95">
        <v>0.7072072072072072</v>
      </c>
      <c r="W288" s="95">
        <v>0.1768018018018018</v>
      </c>
      <c r="X288" s="117">
        <v>2.9197080291970802E-2</v>
      </c>
    </row>
    <row r="289" spans="1:24" s="89" customFormat="1" ht="15.5" x14ac:dyDescent="0.35">
      <c r="A289" s="85" t="s">
        <v>49</v>
      </c>
      <c r="B289" s="2" t="s">
        <v>157</v>
      </c>
      <c r="C289" s="2" t="s">
        <v>367</v>
      </c>
      <c r="D289" s="1" t="s">
        <v>368</v>
      </c>
      <c r="E289" s="9" t="s">
        <v>1334</v>
      </c>
      <c r="F289" s="97" t="s">
        <v>5</v>
      </c>
      <c r="G289" s="93">
        <v>364834422</v>
      </c>
      <c r="H289" s="93" t="s">
        <v>1335</v>
      </c>
      <c r="I289" s="93" t="s">
        <v>1336</v>
      </c>
      <c r="J289" s="93" t="s">
        <v>1337</v>
      </c>
      <c r="K289" s="93" t="s">
        <v>1338</v>
      </c>
      <c r="L289" s="94">
        <v>2084</v>
      </c>
      <c r="M289" s="94">
        <v>638</v>
      </c>
      <c r="N289" s="94">
        <v>749</v>
      </c>
      <c r="O289" s="93"/>
      <c r="P289" s="94">
        <v>23748</v>
      </c>
      <c r="Q289" s="94">
        <v>685</v>
      </c>
      <c r="R289" s="94">
        <v>24433</v>
      </c>
      <c r="S289" s="95">
        <v>31.706275033377835</v>
      </c>
      <c r="T289" s="95">
        <v>0.9145527369826435</v>
      </c>
      <c r="U289" s="95">
        <v>32.620827770360478</v>
      </c>
      <c r="V289" s="95">
        <v>11.724088291746641</v>
      </c>
      <c r="W289" s="95">
        <v>1.565298837349351E-2</v>
      </c>
      <c r="X289" s="117">
        <v>0.78511530398322849</v>
      </c>
    </row>
    <row r="290" spans="1:24" s="89" customFormat="1" ht="15.5" x14ac:dyDescent="0.35">
      <c r="A290" s="85" t="s">
        <v>49</v>
      </c>
      <c r="B290" s="2" t="s">
        <v>157</v>
      </c>
      <c r="C290" s="2" t="s">
        <v>367</v>
      </c>
      <c r="D290" s="1" t="s">
        <v>368</v>
      </c>
      <c r="E290" s="6" t="s">
        <v>299</v>
      </c>
      <c r="F290" s="20" t="s">
        <v>5</v>
      </c>
      <c r="G290" s="93">
        <v>1120097627</v>
      </c>
      <c r="H290" s="93" t="s">
        <v>1009</v>
      </c>
      <c r="I290" s="93" t="s">
        <v>1010</v>
      </c>
      <c r="J290" s="93" t="s">
        <v>1011</v>
      </c>
      <c r="K290" s="93" t="s">
        <v>1012</v>
      </c>
      <c r="L290" s="94">
        <v>62</v>
      </c>
      <c r="M290" s="94">
        <v>75</v>
      </c>
      <c r="N290" s="94">
        <v>15</v>
      </c>
      <c r="O290" s="93"/>
      <c r="P290" s="94">
        <v>20</v>
      </c>
      <c r="Q290" s="94">
        <v>9</v>
      </c>
      <c r="R290" s="94">
        <v>29</v>
      </c>
      <c r="S290" s="95">
        <v>1.3333333333333333</v>
      </c>
      <c r="T290" s="95">
        <v>0.6</v>
      </c>
      <c r="U290" s="95">
        <v>1.9333333333333331</v>
      </c>
      <c r="V290" s="95">
        <v>0.46774193548387094</v>
      </c>
      <c r="W290" s="95">
        <v>3.1182795698924726E-2</v>
      </c>
      <c r="X290" s="117">
        <v>2.1186440677966101E-2</v>
      </c>
    </row>
    <row r="291" spans="1:24" s="89" customFormat="1" ht="15.5" x14ac:dyDescent="0.35">
      <c r="A291" s="84" t="s">
        <v>49</v>
      </c>
      <c r="B291" s="1" t="s">
        <v>157</v>
      </c>
      <c r="C291" s="1" t="s">
        <v>69</v>
      </c>
      <c r="D291" s="1" t="s">
        <v>372</v>
      </c>
      <c r="E291" s="9" t="s">
        <v>158</v>
      </c>
      <c r="F291" s="13" t="s">
        <v>59</v>
      </c>
      <c r="G291" s="93">
        <v>1413033649</v>
      </c>
      <c r="H291" s="93" t="s">
        <v>1279</v>
      </c>
      <c r="I291" s="93"/>
      <c r="J291" s="93"/>
      <c r="K291" s="93"/>
      <c r="L291" s="93"/>
      <c r="M291" s="93"/>
      <c r="N291" s="93"/>
      <c r="O291" s="93"/>
      <c r="P291" s="94"/>
      <c r="Q291" s="94"/>
      <c r="R291" s="94"/>
      <c r="S291" s="95"/>
      <c r="T291" s="95"/>
      <c r="U291" s="95"/>
      <c r="V291" s="95"/>
      <c r="W291" s="95"/>
      <c r="X291" s="117"/>
    </row>
    <row r="292" spans="1:24" s="89" customFormat="1" ht="15.5" x14ac:dyDescent="0.35">
      <c r="A292" s="84" t="s">
        <v>49</v>
      </c>
      <c r="B292" s="1" t="s">
        <v>50</v>
      </c>
      <c r="C292" s="1" t="s">
        <v>367</v>
      </c>
      <c r="D292" s="1" t="s">
        <v>368</v>
      </c>
      <c r="E292" s="6" t="s">
        <v>212</v>
      </c>
      <c r="F292" s="5" t="s">
        <v>10</v>
      </c>
      <c r="G292" s="93">
        <v>321235060</v>
      </c>
      <c r="H292" s="27" t="s">
        <v>761</v>
      </c>
      <c r="I292" s="93" t="s">
        <v>762</v>
      </c>
      <c r="J292" s="93" t="s">
        <v>763</v>
      </c>
      <c r="K292" s="93" t="s">
        <v>764</v>
      </c>
      <c r="L292" s="94">
        <v>80326</v>
      </c>
      <c r="M292" s="94">
        <v>45</v>
      </c>
      <c r="N292" s="94">
        <v>1037</v>
      </c>
      <c r="O292" s="93" t="s">
        <v>416</v>
      </c>
      <c r="P292" s="94">
        <v>807942</v>
      </c>
      <c r="Q292" s="94">
        <v>28725</v>
      </c>
      <c r="R292" s="94">
        <v>836667</v>
      </c>
      <c r="S292" s="95">
        <v>778.36416184971097</v>
      </c>
      <c r="T292" s="95">
        <v>27.673410404624278</v>
      </c>
      <c r="U292" s="95">
        <v>806.03757225433526</v>
      </c>
      <c r="V292" s="95">
        <v>10.415892737096332</v>
      </c>
      <c r="W292" s="95">
        <v>1.0034578744794154E-2</v>
      </c>
      <c r="X292" s="117">
        <v>0.97924528301886793</v>
      </c>
    </row>
    <row r="293" spans="1:24" s="89" customFormat="1" ht="15.5" x14ac:dyDescent="0.35">
      <c r="A293" s="84" t="s">
        <v>49</v>
      </c>
      <c r="B293" s="1" t="s">
        <v>50</v>
      </c>
      <c r="C293" s="1" t="s">
        <v>23</v>
      </c>
      <c r="D293" s="1" t="s">
        <v>372</v>
      </c>
      <c r="E293" s="6" t="str">
        <f>HYPERLINK("https://instagram.com/infopresidencia/","https://instagram.com/infopresidencia/")</f>
        <v>https://instagram.com/infopresidencia/</v>
      </c>
      <c r="F293" s="5" t="s">
        <v>10</v>
      </c>
      <c r="G293" s="93">
        <v>1066107462</v>
      </c>
      <c r="H293" s="93" t="s">
        <v>709</v>
      </c>
      <c r="I293" s="93" t="s">
        <v>710</v>
      </c>
      <c r="J293" s="93" t="s">
        <v>711</v>
      </c>
      <c r="K293" s="93" t="s">
        <v>712</v>
      </c>
      <c r="L293" s="94">
        <v>14464</v>
      </c>
      <c r="M293" s="94">
        <v>32</v>
      </c>
      <c r="N293" s="94">
        <v>1331</v>
      </c>
      <c r="O293" s="93"/>
      <c r="P293" s="94">
        <v>50056</v>
      </c>
      <c r="Q293" s="94">
        <v>1093</v>
      </c>
      <c r="R293" s="94">
        <v>51149</v>
      </c>
      <c r="S293" s="95">
        <v>37.607813673929378</v>
      </c>
      <c r="T293" s="95">
        <v>0.82118707738542451</v>
      </c>
      <c r="U293" s="95">
        <v>38.429000751314803</v>
      </c>
      <c r="V293" s="95">
        <v>3.5362970132743361</v>
      </c>
      <c r="W293" s="95">
        <v>2.6568722864570523E-3</v>
      </c>
      <c r="X293" s="117">
        <v>1.8460471567267684</v>
      </c>
    </row>
    <row r="294" spans="1:24" s="89" customFormat="1" ht="15.5" x14ac:dyDescent="0.35">
      <c r="A294" s="84" t="s">
        <v>49</v>
      </c>
      <c r="B294" s="1" t="s">
        <v>50</v>
      </c>
      <c r="C294" s="1" t="s">
        <v>25</v>
      </c>
      <c r="D294" s="1" t="s">
        <v>372</v>
      </c>
      <c r="E294" s="6" t="s">
        <v>51</v>
      </c>
      <c r="F294" s="8" t="s">
        <v>10</v>
      </c>
      <c r="G294" s="93">
        <v>1941303190</v>
      </c>
      <c r="H294" s="93" t="s">
        <v>471</v>
      </c>
      <c r="I294" s="93" t="s">
        <v>472</v>
      </c>
      <c r="J294" s="93" t="s">
        <v>473</v>
      </c>
      <c r="K294" s="93" t="s">
        <v>474</v>
      </c>
      <c r="L294" s="94">
        <v>358</v>
      </c>
      <c r="M294" s="94">
        <v>56</v>
      </c>
      <c r="N294" s="94">
        <v>167</v>
      </c>
      <c r="O294" s="93"/>
      <c r="P294" s="94">
        <v>1013</v>
      </c>
      <c r="Q294" s="94">
        <v>81</v>
      </c>
      <c r="R294" s="94">
        <v>1094</v>
      </c>
      <c r="S294" s="95">
        <v>6.0658682634730541</v>
      </c>
      <c r="T294" s="95">
        <v>0.48502994011976047</v>
      </c>
      <c r="U294" s="95">
        <v>6.5508982035928147</v>
      </c>
      <c r="V294" s="95">
        <v>3.0558659217877095</v>
      </c>
      <c r="W294" s="95">
        <v>1.8298598334058142E-2</v>
      </c>
      <c r="X294" s="117">
        <v>0.68442622950819676</v>
      </c>
    </row>
    <row r="295" spans="1:24" s="89" customFormat="1" ht="15.5" x14ac:dyDescent="0.35">
      <c r="A295" s="84" t="s">
        <v>49</v>
      </c>
      <c r="B295" s="1" t="s">
        <v>85</v>
      </c>
      <c r="C295" s="1" t="s">
        <v>23</v>
      </c>
      <c r="D295" s="1" t="s">
        <v>372</v>
      </c>
      <c r="E295" s="6" t="s">
        <v>301</v>
      </c>
      <c r="F295" s="8" t="s">
        <v>10</v>
      </c>
      <c r="G295" s="93">
        <v>256264948</v>
      </c>
      <c r="H295" s="93" t="s">
        <v>1017</v>
      </c>
      <c r="I295" s="93" t="s">
        <v>1018</v>
      </c>
      <c r="J295" s="93" t="s">
        <v>1019</v>
      </c>
      <c r="K295" s="93" t="s">
        <v>1020</v>
      </c>
      <c r="L295" s="94">
        <v>38507</v>
      </c>
      <c r="M295" s="94">
        <v>1</v>
      </c>
      <c r="N295" s="94">
        <v>422</v>
      </c>
      <c r="O295" s="93"/>
      <c r="P295" s="94">
        <v>172525</v>
      </c>
      <c r="Q295" s="94">
        <v>5596</v>
      </c>
      <c r="R295" s="94">
        <v>178121</v>
      </c>
      <c r="S295" s="95">
        <v>404.98826291079814</v>
      </c>
      <c r="T295" s="95">
        <v>13.136150234741784</v>
      </c>
      <c r="U295" s="95">
        <v>418.1244131455399</v>
      </c>
      <c r="V295" s="95">
        <v>4.6256784480743764</v>
      </c>
      <c r="W295" s="95">
        <v>1.0858400112850648E-2</v>
      </c>
      <c r="X295" s="117">
        <v>0.36472602739726029</v>
      </c>
    </row>
    <row r="296" spans="1:24" s="89" customFormat="1" ht="15.5" x14ac:dyDescent="0.35">
      <c r="A296" s="96" t="s">
        <v>49</v>
      </c>
      <c r="B296" s="92" t="s">
        <v>85</v>
      </c>
      <c r="C296" s="100" t="s">
        <v>69</v>
      </c>
      <c r="D296" s="100" t="s">
        <v>372</v>
      </c>
      <c r="E296" s="9" t="s">
        <v>90</v>
      </c>
      <c r="F296" s="5" t="s">
        <v>5</v>
      </c>
      <c r="G296" s="93">
        <v>1347823468</v>
      </c>
      <c r="H296" s="93" t="s">
        <v>531</v>
      </c>
      <c r="I296" s="93" t="s">
        <v>532</v>
      </c>
      <c r="J296" s="93" t="s">
        <v>533</v>
      </c>
      <c r="K296" s="93" t="s">
        <v>534</v>
      </c>
      <c r="L296" s="94">
        <v>443</v>
      </c>
      <c r="M296" s="94">
        <v>1</v>
      </c>
      <c r="N296" s="94">
        <v>80</v>
      </c>
      <c r="O296" s="93"/>
      <c r="P296" s="94">
        <v>1116</v>
      </c>
      <c r="Q296" s="94">
        <v>11</v>
      </c>
      <c r="R296" s="94">
        <v>1127</v>
      </c>
      <c r="S296" s="95">
        <v>13.95</v>
      </c>
      <c r="T296" s="95">
        <v>0.13750000000000001</v>
      </c>
      <c r="U296" s="95">
        <v>14.087499999999999</v>
      </c>
      <c r="V296" s="95">
        <v>2.544018058690745</v>
      </c>
      <c r="W296" s="95">
        <v>3.1800225733634307E-2</v>
      </c>
      <c r="X296" s="117">
        <v>0.13029315960912052</v>
      </c>
    </row>
    <row r="297" spans="1:24" s="89" customFormat="1" ht="15.5" x14ac:dyDescent="0.35">
      <c r="A297" s="84" t="s">
        <v>49</v>
      </c>
      <c r="B297" s="1" t="s">
        <v>85</v>
      </c>
      <c r="C297" s="1" t="s">
        <v>25</v>
      </c>
      <c r="D297" s="1" t="s">
        <v>372</v>
      </c>
      <c r="E297" s="7" t="s">
        <v>86</v>
      </c>
      <c r="F297" s="5" t="s">
        <v>10</v>
      </c>
      <c r="G297" s="93">
        <v>1531380187</v>
      </c>
      <c r="H297" s="93" t="s">
        <v>522</v>
      </c>
      <c r="I297" s="93" t="s">
        <v>523</v>
      </c>
      <c r="J297" s="93" t="s">
        <v>524</v>
      </c>
      <c r="K297" s="93" t="s">
        <v>525</v>
      </c>
      <c r="L297" s="94">
        <v>501</v>
      </c>
      <c r="M297" s="94">
        <v>53</v>
      </c>
      <c r="N297" s="94">
        <v>153</v>
      </c>
      <c r="O297" s="93"/>
      <c r="P297" s="94">
        <v>542</v>
      </c>
      <c r="Q297" s="94">
        <v>7</v>
      </c>
      <c r="R297" s="94">
        <v>549</v>
      </c>
      <c r="S297" s="95">
        <v>3.4967741935483869</v>
      </c>
      <c r="T297" s="95">
        <v>4.5161290322580643E-2</v>
      </c>
      <c r="U297" s="95">
        <v>3.5419354838709673</v>
      </c>
      <c r="V297" s="95">
        <v>1.095808383233533</v>
      </c>
      <c r="W297" s="95">
        <v>7.0697315047324695E-3</v>
      </c>
      <c r="X297" s="117">
        <v>0.41005291005291006</v>
      </c>
    </row>
    <row r="298" spans="1:24" s="89" customFormat="1" ht="15.5" x14ac:dyDescent="0.35">
      <c r="A298" s="96" t="s">
        <v>49</v>
      </c>
      <c r="B298" s="92" t="s">
        <v>266</v>
      </c>
      <c r="C298" s="92" t="s">
        <v>23</v>
      </c>
      <c r="D298" s="92" t="s">
        <v>372</v>
      </c>
      <c r="E298" s="17" t="s">
        <v>267</v>
      </c>
      <c r="F298" s="13" t="s">
        <v>10</v>
      </c>
      <c r="G298" s="93">
        <v>1955036156</v>
      </c>
      <c r="H298" s="93" t="s">
        <v>919</v>
      </c>
      <c r="I298" s="93" t="s">
        <v>920</v>
      </c>
      <c r="J298" s="93" t="s">
        <v>921</v>
      </c>
      <c r="K298" s="93"/>
      <c r="L298" s="94">
        <v>279</v>
      </c>
      <c r="M298" s="94">
        <v>0</v>
      </c>
      <c r="N298" s="94">
        <v>118</v>
      </c>
      <c r="O298" s="27"/>
      <c r="P298" s="94">
        <v>476</v>
      </c>
      <c r="Q298" s="94">
        <v>16</v>
      </c>
      <c r="R298" s="94">
        <v>492</v>
      </c>
      <c r="S298" s="95">
        <v>4.0338983050847457</v>
      </c>
      <c r="T298" s="95">
        <v>0.13559322033898305</v>
      </c>
      <c r="U298" s="95">
        <v>4.1694915254237284</v>
      </c>
      <c r="V298" s="95">
        <v>1.7634408602150538</v>
      </c>
      <c r="W298" s="95">
        <v>1.4944414069619098E-2</v>
      </c>
      <c r="X298" s="117">
        <v>0.56459330143540665</v>
      </c>
    </row>
    <row r="299" spans="1:24" s="89" customFormat="1" ht="15.5" x14ac:dyDescent="0.35">
      <c r="A299" s="96" t="s">
        <v>49</v>
      </c>
      <c r="B299" s="92" t="s">
        <v>266</v>
      </c>
      <c r="C299" s="92" t="s">
        <v>69</v>
      </c>
      <c r="D299" s="92" t="s">
        <v>372</v>
      </c>
      <c r="E299" s="9" t="s">
        <v>278</v>
      </c>
      <c r="F299" s="13" t="s">
        <v>10</v>
      </c>
      <c r="G299" s="93">
        <v>2030109656</v>
      </c>
      <c r="H299" s="93" t="s">
        <v>951</v>
      </c>
      <c r="I299" s="93" t="s">
        <v>952</v>
      </c>
      <c r="J299" s="93" t="s">
        <v>953</v>
      </c>
      <c r="K299" s="93" t="s">
        <v>954</v>
      </c>
      <c r="L299" s="94">
        <v>255</v>
      </c>
      <c r="M299" s="94">
        <v>5</v>
      </c>
      <c r="N299" s="94">
        <v>115</v>
      </c>
      <c r="O299" s="93"/>
      <c r="P299" s="94">
        <v>327</v>
      </c>
      <c r="Q299" s="94">
        <v>6</v>
      </c>
      <c r="R299" s="94">
        <v>333</v>
      </c>
      <c r="S299" s="95">
        <v>2.8434782608695652</v>
      </c>
      <c r="T299" s="95">
        <v>5.2173913043478258E-2</v>
      </c>
      <c r="U299" s="95">
        <v>2.8956521739130436</v>
      </c>
      <c r="V299" s="95">
        <v>1.3058823529411765</v>
      </c>
      <c r="W299" s="95">
        <v>1.1355498721227621E-2</v>
      </c>
      <c r="X299" s="117">
        <v>0.44921875</v>
      </c>
    </row>
    <row r="300" spans="1:24" s="89" customFormat="1" ht="15.5" x14ac:dyDescent="0.35">
      <c r="A300" s="84" t="s">
        <v>49</v>
      </c>
      <c r="B300" s="1" t="s">
        <v>185</v>
      </c>
      <c r="C300" s="1" t="s">
        <v>367</v>
      </c>
      <c r="D300" s="1" t="s">
        <v>368</v>
      </c>
      <c r="E300" s="6" t="str">
        <f>HYPERLINK("https://instagram.com/horaciocartespy/","https://instagram.com/horaciocartespy/")</f>
        <v>https://instagram.com/horaciocartespy/</v>
      </c>
      <c r="F300" s="5" t="s">
        <v>10</v>
      </c>
      <c r="G300" s="93">
        <v>449580389</v>
      </c>
      <c r="H300" s="93" t="s">
        <v>689</v>
      </c>
      <c r="I300" s="93" t="s">
        <v>690</v>
      </c>
      <c r="J300" s="93" t="s">
        <v>691</v>
      </c>
      <c r="K300" s="93" t="s">
        <v>692</v>
      </c>
      <c r="L300" s="94">
        <v>27747</v>
      </c>
      <c r="M300" s="94">
        <v>126</v>
      </c>
      <c r="N300" s="94">
        <v>460</v>
      </c>
      <c r="O300" s="93" t="s">
        <v>416</v>
      </c>
      <c r="P300" s="94">
        <v>107028</v>
      </c>
      <c r="Q300" s="94">
        <v>2004</v>
      </c>
      <c r="R300" s="94">
        <v>109032</v>
      </c>
      <c r="S300" s="95">
        <v>232.16485900216921</v>
      </c>
      <c r="T300" s="95">
        <v>4.3470715835140998</v>
      </c>
      <c r="U300" s="95">
        <v>236.5119305856833</v>
      </c>
      <c r="V300" s="95">
        <v>3.9295058925289221</v>
      </c>
      <c r="W300" s="95">
        <v>8.523873953424993E-3</v>
      </c>
      <c r="X300" s="117">
        <v>0.49891774891774893</v>
      </c>
    </row>
    <row r="301" spans="1:24" s="89" customFormat="1" ht="15.5" x14ac:dyDescent="0.35">
      <c r="A301" s="84" t="s">
        <v>49</v>
      </c>
      <c r="B301" s="1" t="s">
        <v>275</v>
      </c>
      <c r="C301" s="1" t="s">
        <v>367</v>
      </c>
      <c r="D301" s="1" t="s">
        <v>368</v>
      </c>
      <c r="E301" s="6" t="s">
        <v>276</v>
      </c>
      <c r="F301" s="20" t="s">
        <v>13</v>
      </c>
      <c r="G301" s="93">
        <v>1260853312</v>
      </c>
      <c r="H301" s="93" t="s">
        <v>1354</v>
      </c>
      <c r="I301" s="93" t="s">
        <v>1355</v>
      </c>
      <c r="J301" s="93" t="s">
        <v>1356</v>
      </c>
      <c r="K301" s="93" t="s">
        <v>1357</v>
      </c>
      <c r="L301" s="94">
        <v>278</v>
      </c>
      <c r="M301" s="94">
        <v>30</v>
      </c>
      <c r="N301" s="94">
        <v>0</v>
      </c>
      <c r="O301" s="93"/>
      <c r="P301" s="94"/>
      <c r="Q301" s="94"/>
      <c r="R301" s="94"/>
      <c r="S301" s="95"/>
      <c r="T301" s="95"/>
      <c r="U301" s="95"/>
      <c r="V301" s="95"/>
      <c r="W301" s="95"/>
      <c r="X301" s="117"/>
    </row>
    <row r="302" spans="1:24" s="89" customFormat="1" ht="15.5" x14ac:dyDescent="0.35">
      <c r="A302" s="84" t="s">
        <v>49</v>
      </c>
      <c r="B302" s="1" t="s">
        <v>275</v>
      </c>
      <c r="C302" s="1" t="s">
        <v>69</v>
      </c>
      <c r="D302" s="1" t="s">
        <v>372</v>
      </c>
      <c r="E302" s="9" t="s">
        <v>303</v>
      </c>
      <c r="F302" s="25" t="s">
        <v>5</v>
      </c>
      <c r="G302" s="93">
        <v>223541487</v>
      </c>
      <c r="H302" s="93" t="s">
        <v>1031</v>
      </c>
      <c r="I302" s="93"/>
      <c r="J302" s="93"/>
      <c r="K302" s="93"/>
      <c r="L302" s="94">
        <v>18</v>
      </c>
      <c r="M302" s="94">
        <v>0</v>
      </c>
      <c r="N302" s="94">
        <v>3</v>
      </c>
      <c r="O302" s="93"/>
      <c r="P302" s="94">
        <v>0</v>
      </c>
      <c r="Q302" s="94">
        <v>0</v>
      </c>
      <c r="R302" s="94">
        <v>0</v>
      </c>
      <c r="S302" s="95">
        <v>0</v>
      </c>
      <c r="T302" s="95">
        <v>0</v>
      </c>
      <c r="U302" s="95">
        <v>0</v>
      </c>
      <c r="V302" s="95">
        <v>0</v>
      </c>
      <c r="W302" s="95">
        <v>0</v>
      </c>
      <c r="X302" s="117">
        <v>2.4311183144246355E-3</v>
      </c>
    </row>
    <row r="303" spans="1:24" s="89" customFormat="1" ht="15.5" x14ac:dyDescent="0.35">
      <c r="A303" s="85" t="s">
        <v>49</v>
      </c>
      <c r="B303" s="2" t="s">
        <v>275</v>
      </c>
      <c r="C303" s="2" t="s">
        <v>69</v>
      </c>
      <c r="D303" s="2" t="s">
        <v>372</v>
      </c>
      <c r="E303" s="9" t="s">
        <v>286</v>
      </c>
      <c r="F303" s="25" t="s">
        <v>5</v>
      </c>
      <c r="G303" s="93">
        <v>243031144</v>
      </c>
      <c r="H303" s="93" t="s">
        <v>968</v>
      </c>
      <c r="I303" s="93" t="s">
        <v>969</v>
      </c>
      <c r="J303" s="93" t="s">
        <v>970</v>
      </c>
      <c r="K303" s="93" t="s">
        <v>971</v>
      </c>
      <c r="L303" s="94">
        <v>10</v>
      </c>
      <c r="M303" s="94">
        <v>4</v>
      </c>
      <c r="N303" s="94">
        <v>18</v>
      </c>
      <c r="O303" s="27"/>
      <c r="P303" s="94">
        <v>19</v>
      </c>
      <c r="Q303" s="94">
        <v>0</v>
      </c>
      <c r="R303" s="94">
        <v>19</v>
      </c>
      <c r="S303" s="95">
        <v>1.0555555555555556</v>
      </c>
      <c r="T303" s="95">
        <v>0</v>
      </c>
      <c r="U303" s="95">
        <v>1.0555555555555556</v>
      </c>
      <c r="V303" s="95">
        <v>1.9</v>
      </c>
      <c r="W303" s="95">
        <v>0.10555555555555556</v>
      </c>
      <c r="X303" s="117">
        <v>2.0618556701030927E-2</v>
      </c>
    </row>
    <row r="304" spans="1:24" s="89" customFormat="1" ht="15.5" x14ac:dyDescent="0.35">
      <c r="A304" s="84" t="s">
        <v>49</v>
      </c>
      <c r="B304" s="1" t="s">
        <v>272</v>
      </c>
      <c r="C304" s="1" t="s">
        <v>367</v>
      </c>
      <c r="D304" s="1" t="s">
        <v>368</v>
      </c>
      <c r="E304" s="6" t="s">
        <v>273</v>
      </c>
      <c r="F304" s="5" t="s">
        <v>10</v>
      </c>
      <c r="G304" s="93">
        <v>1528752146</v>
      </c>
      <c r="H304" s="93" t="s">
        <v>938</v>
      </c>
      <c r="I304" s="93" t="s">
        <v>939</v>
      </c>
      <c r="J304" s="93" t="s">
        <v>940</v>
      </c>
      <c r="K304" s="93" t="s">
        <v>941</v>
      </c>
      <c r="L304" s="94">
        <v>36037</v>
      </c>
      <c r="M304" s="94">
        <v>43</v>
      </c>
      <c r="N304" s="94">
        <v>209</v>
      </c>
      <c r="O304" s="93"/>
      <c r="P304" s="94">
        <v>50299</v>
      </c>
      <c r="Q304" s="94">
        <v>22687</v>
      </c>
      <c r="R304" s="94">
        <v>72986</v>
      </c>
      <c r="S304" s="95">
        <v>240.66507177033492</v>
      </c>
      <c r="T304" s="95">
        <v>108.55023923444976</v>
      </c>
      <c r="U304" s="95">
        <v>349.21531100478467</v>
      </c>
      <c r="V304" s="95">
        <v>2.025307323029109</v>
      </c>
      <c r="W304" s="95">
        <v>9.6904656604263582E-3</v>
      </c>
      <c r="X304" s="117">
        <v>0.5821727019498607</v>
      </c>
    </row>
    <row r="305" spans="1:24" s="89" customFormat="1" ht="15.5" x14ac:dyDescent="0.35">
      <c r="A305" s="85" t="s">
        <v>49</v>
      </c>
      <c r="B305" s="2" t="s">
        <v>272</v>
      </c>
      <c r="C305" s="2" t="s">
        <v>367</v>
      </c>
      <c r="D305" s="1" t="s">
        <v>368</v>
      </c>
      <c r="E305" s="9" t="s">
        <v>1349</v>
      </c>
      <c r="F305" s="5" t="s">
        <v>10</v>
      </c>
      <c r="G305" s="93">
        <v>330755851</v>
      </c>
      <c r="H305" s="93" t="s">
        <v>1350</v>
      </c>
      <c r="I305" s="93" t="s">
        <v>1351</v>
      </c>
      <c r="J305" s="93" t="s">
        <v>1352</v>
      </c>
      <c r="K305" s="93" t="s">
        <v>1353</v>
      </c>
      <c r="L305" s="94">
        <v>4577</v>
      </c>
      <c r="M305" s="94">
        <v>79</v>
      </c>
      <c r="N305" s="94">
        <v>49</v>
      </c>
      <c r="O305" s="93"/>
      <c r="P305" s="94">
        <v>2015</v>
      </c>
      <c r="Q305" s="94">
        <v>1849</v>
      </c>
      <c r="R305" s="94">
        <v>3864</v>
      </c>
      <c r="S305" s="95">
        <v>41.122448979591837</v>
      </c>
      <c r="T305" s="95">
        <v>37.734693877551024</v>
      </c>
      <c r="U305" s="95">
        <v>78.857142857142861</v>
      </c>
      <c r="V305" s="95">
        <v>0.84422110552763818</v>
      </c>
      <c r="W305" s="95">
        <v>1.7229002153625269E-2</v>
      </c>
      <c r="X305" s="117">
        <v>4.6357615894039736E-2</v>
      </c>
    </row>
    <row r="306" spans="1:24" s="89" customFormat="1" ht="15.5" x14ac:dyDescent="0.35">
      <c r="A306" s="84" t="s">
        <v>49</v>
      </c>
      <c r="B306" s="1" t="s">
        <v>272</v>
      </c>
      <c r="C306" s="1" t="s">
        <v>23</v>
      </c>
      <c r="D306" s="1" t="s">
        <v>372</v>
      </c>
      <c r="E306" s="6" t="s">
        <v>302</v>
      </c>
      <c r="F306" s="5" t="s">
        <v>10</v>
      </c>
      <c r="G306" s="93">
        <v>347614666</v>
      </c>
      <c r="H306" s="93" t="s">
        <v>1025</v>
      </c>
      <c r="I306" s="93" t="s">
        <v>1026</v>
      </c>
      <c r="J306" s="93"/>
      <c r="K306" s="93"/>
      <c r="L306" s="94">
        <v>3709</v>
      </c>
      <c r="M306" s="94">
        <v>4</v>
      </c>
      <c r="N306" s="94">
        <v>294</v>
      </c>
      <c r="O306" s="93"/>
      <c r="P306" s="94">
        <v>12016</v>
      </c>
      <c r="Q306" s="94">
        <v>434</v>
      </c>
      <c r="R306" s="94">
        <v>12450</v>
      </c>
      <c r="S306" s="95">
        <v>40.870748299319729</v>
      </c>
      <c r="T306" s="95">
        <v>1.4761904761904763</v>
      </c>
      <c r="U306" s="95">
        <v>42.346938775510203</v>
      </c>
      <c r="V306" s="95">
        <v>3.3566999191156648</v>
      </c>
      <c r="W306" s="95">
        <v>1.1417346663658724E-2</v>
      </c>
      <c r="X306" s="117">
        <v>0.50256410256410255</v>
      </c>
    </row>
    <row r="307" spans="1:24" s="89" customFormat="1" ht="16" thickBot="1" x14ac:dyDescent="0.4">
      <c r="A307" s="112" t="s">
        <v>49</v>
      </c>
      <c r="B307" s="111" t="s">
        <v>272</v>
      </c>
      <c r="C307" s="111" t="s">
        <v>25</v>
      </c>
      <c r="D307" s="111" t="s">
        <v>372</v>
      </c>
      <c r="E307" s="72" t="s">
        <v>355</v>
      </c>
      <c r="F307" s="113" t="s">
        <v>13</v>
      </c>
      <c r="G307" s="108">
        <v>470208157</v>
      </c>
      <c r="H307" s="108" t="s">
        <v>1412</v>
      </c>
      <c r="I307" s="108" t="s">
        <v>1413</v>
      </c>
      <c r="J307" s="108"/>
      <c r="K307" s="108"/>
      <c r="L307" s="114">
        <v>109</v>
      </c>
      <c r="M307" s="114">
        <v>2</v>
      </c>
      <c r="N307" s="114">
        <v>0</v>
      </c>
      <c r="O307" s="108"/>
      <c r="P307" s="114"/>
      <c r="Q307" s="114"/>
      <c r="R307" s="114"/>
      <c r="S307" s="118"/>
      <c r="T307" s="118"/>
      <c r="U307" s="118"/>
      <c r="V307" s="118"/>
      <c r="W307" s="118"/>
      <c r="X307" s="119"/>
    </row>
    <row r="308" spans="1:24" x14ac:dyDescent="0.35">
      <c r="P308" s="115"/>
      <c r="Q308" s="115"/>
      <c r="R308" s="115"/>
      <c r="S308" s="116"/>
      <c r="T308" s="116"/>
      <c r="U308" s="116"/>
      <c r="V308" s="116"/>
      <c r="W308" s="116"/>
      <c r="X308" s="116"/>
    </row>
    <row r="309" spans="1:24" x14ac:dyDescent="0.35">
      <c r="P309" s="115"/>
      <c r="Q309" s="115"/>
      <c r="R309" s="115"/>
      <c r="S309" s="116"/>
      <c r="T309" s="116"/>
      <c r="U309" s="116"/>
      <c r="V309" s="116"/>
      <c r="W309" s="116"/>
      <c r="X309" s="116"/>
    </row>
    <row r="310" spans="1:24" ht="15.5" x14ac:dyDescent="0.35">
      <c r="K310" s="79"/>
      <c r="L310" s="80" t="s">
        <v>399</v>
      </c>
      <c r="M310" s="81" t="s">
        <v>400</v>
      </c>
      <c r="N310" s="81" t="s">
        <v>402</v>
      </c>
      <c r="P310" s="121" t="s">
        <v>1575</v>
      </c>
      <c r="Q310" s="121" t="s">
        <v>1576</v>
      </c>
      <c r="R310" s="121" t="s">
        <v>1578</v>
      </c>
      <c r="S310" s="120" t="s">
        <v>403</v>
      </c>
      <c r="T310" s="120" t="s">
        <v>404</v>
      </c>
      <c r="U310" s="120" t="s">
        <v>405</v>
      </c>
      <c r="V310" s="120" t="s">
        <v>406</v>
      </c>
      <c r="W310" s="120" t="s">
        <v>407</v>
      </c>
      <c r="X310" s="120" t="s">
        <v>1420</v>
      </c>
    </row>
    <row r="311" spans="1:24" ht="15.5" x14ac:dyDescent="0.35">
      <c r="K311" s="82" t="s">
        <v>1571</v>
      </c>
      <c r="L311" s="83">
        <f>SUM(L3:L307)</f>
        <v>22950673</v>
      </c>
      <c r="M311" s="83">
        <f>SUM(M3:M307)</f>
        <v>34896</v>
      </c>
      <c r="N311" s="83">
        <f>SUM(N3:N307)</f>
        <v>76387</v>
      </c>
      <c r="P311" s="115">
        <v>161341963</v>
      </c>
      <c r="Q311" s="115">
        <v>5146616</v>
      </c>
      <c r="R311" s="115">
        <v>166488579</v>
      </c>
      <c r="S311" s="116">
        <v>350544.92313742987</v>
      </c>
      <c r="T311" s="116">
        <v>14529.54304962674</v>
      </c>
      <c r="U311" s="116">
        <v>365074.46618705621</v>
      </c>
      <c r="V311" s="116">
        <v>1404.6520123175478</v>
      </c>
      <c r="W311" s="116">
        <v>17.059284501437968</v>
      </c>
      <c r="X311" s="116">
        <v>127.64738185227256</v>
      </c>
    </row>
    <row r="312" spans="1:24" ht="15.5" x14ac:dyDescent="0.35">
      <c r="K312" s="82" t="s">
        <v>1572</v>
      </c>
      <c r="L312" s="83">
        <f>AVERAGE(L3:L307)</f>
        <v>79414.093425605533</v>
      </c>
      <c r="M312" s="83">
        <f>AVERAGE(M3:M307)</f>
        <v>120.74740484429066</v>
      </c>
      <c r="N312" s="83">
        <f>AVERAGE(N3:N307)</f>
        <v>264.31487889273359</v>
      </c>
      <c r="P312" s="115">
        <v>625356.44573643408</v>
      </c>
      <c r="Q312" s="115">
        <v>19948.124031007752</v>
      </c>
      <c r="R312" s="115">
        <v>645304.56976744183</v>
      </c>
      <c r="S312" s="116">
        <v>1358.7012524706583</v>
      </c>
      <c r="T312" s="116">
        <v>56.316058331886587</v>
      </c>
      <c r="U312" s="116">
        <v>1415.0173108025435</v>
      </c>
      <c r="V312" s="116">
        <v>5.4443876446416581</v>
      </c>
      <c r="W312" s="116">
        <v>6.6121257757511501E-2</v>
      </c>
      <c r="X312" s="116">
        <v>0.49475729400105645</v>
      </c>
    </row>
    <row r="313" spans="1:24" ht="15.5" x14ac:dyDescent="0.35">
      <c r="K313" s="82" t="s">
        <v>1573</v>
      </c>
      <c r="L313" s="83">
        <f>_xlfn.STDEV.P(L3:L307)</f>
        <v>424554.71212500386</v>
      </c>
      <c r="M313" s="83">
        <f>_xlfn.STDEV.P(M3:M307)</f>
        <v>565.77585692457069</v>
      </c>
      <c r="N313" s="83">
        <f>_xlfn.STDEV.P(N3:N307)</f>
        <v>549.38212650257117</v>
      </c>
      <c r="P313" s="115">
        <v>2772888.2996892319</v>
      </c>
      <c r="Q313" s="115">
        <v>95295.321565171413</v>
      </c>
      <c r="R313" s="115">
        <v>2853310.3868033239</v>
      </c>
      <c r="S313" s="116">
        <v>5442.6278226433769</v>
      </c>
      <c r="T313" s="116">
        <v>324.78962785535174</v>
      </c>
      <c r="U313" s="116">
        <v>5706.5503406934631</v>
      </c>
      <c r="V313" s="116">
        <v>9.368032275772828</v>
      </c>
      <c r="W313" s="116">
        <v>0.11713669607656493</v>
      </c>
      <c r="X313" s="116">
        <v>0.70579962374578487</v>
      </c>
    </row>
    <row r="314" spans="1:24" ht="15.5" x14ac:dyDescent="0.35">
      <c r="K314" s="82" t="s">
        <v>1574</v>
      </c>
      <c r="L314" s="83">
        <f>MEDIAN(L3:L307)</f>
        <v>1117</v>
      </c>
      <c r="M314" s="83">
        <f>MEDIAN(M3:M307)</f>
        <v>6</v>
      </c>
      <c r="N314" s="83">
        <f>MEDIAN(N3:N307)</f>
        <v>80</v>
      </c>
      <c r="P314" s="115">
        <v>3606.5</v>
      </c>
      <c r="Q314" s="115">
        <v>119</v>
      </c>
      <c r="R314" s="115">
        <v>3912.5</v>
      </c>
      <c r="S314" s="116">
        <v>43.028871090770402</v>
      </c>
      <c r="T314" s="116">
        <v>1.4523809523809526</v>
      </c>
      <c r="U314" s="116">
        <v>49.424412572474822</v>
      </c>
      <c r="V314" s="116">
        <v>2.8048371174728528</v>
      </c>
      <c r="W314" s="116">
        <v>2.5947450408769231E-2</v>
      </c>
      <c r="X314" s="116">
        <v>0.27077786230505896</v>
      </c>
    </row>
  </sheetData>
  <autoFilter ref="A2:X2"/>
  <sortState ref="A3:AT307">
    <sortCondition ref="A3:A307"/>
    <sortCondition ref="B3:B307"/>
  </sortState>
  <hyperlinks>
    <hyperlink ref="H202" r:id="rId1"/>
    <hyperlink ref="E132" r:id="rId2"/>
    <hyperlink ref="E252" r:id="rId3" display="https://instagram.com/presidenciahonduras/"/>
    <hyperlink ref="E296" r:id="rId4" display="https://www.instagram.com/comunicacion_ec/"/>
    <hyperlink ref="E278" r:id="rId5" display="https://www.instagram.com/republic_nauru/"/>
    <hyperlink ref="E267" r:id="rId6" display="https://www.instagram.com/opm_tt/"/>
    <hyperlink ref="E250" r:id="rId7" display="https://www.instagram.com/lener_renauld/"/>
    <hyperlink ref="E223" r:id="rId8" display="https://www.instagram.com/tccumhurbaskanligi/"/>
    <hyperlink ref="E208" r:id="rId9" display="https://www.instagram.com/mfarussia/"/>
    <hyperlink ref="E192" r:id="rId10" display="https://www.instagram.com/president.mt/"/>
    <hyperlink ref="E189" r:id="rId11" display="https://www.instagram.com/latvianmfa/"/>
    <hyperlink ref="E180" r:id="rId12" display="https://www.instagram.com/quirinale/"/>
    <hyperlink ref="E177" r:id="rId13" display="https://www.instagram.com/aras_an_uachtarain/"/>
    <hyperlink ref="E158" r:id="rId14" display="https://www.instagram.com/federica.mogherini/"/>
    <hyperlink ref="E150" r:id="rId15" display="https://www.instagram.com/bohuslav_sobotka/"/>
    <hyperlink ref="E145" r:id="rId16" display="https://www.instagram.com/daniel.mitov/"/>
    <hyperlink ref="E143" r:id="rId17" display="https://www.instagram.com/bakeizy/"/>
    <hyperlink ref="E126" r:id="rId18" display="https://www.instagram.com/thai_khu_fah/"/>
    <hyperlink ref="E125" r:id="rId19" display="https://www.instagram.com/president.of.tajikistan/"/>
    <hyperlink ref="E121" r:id="rId20" display="https://www.instagram.com/primeministerkr/"/>
    <hyperlink ref="E118" r:id="rId21" display="https://www.instagram.com/gov_sg/"/>
    <hyperlink ref="E116" r:id="rId22" display="https://www.instagram.com/mofaksa/"/>
    <hyperlink ref="E111" r:id="rId23" display="https://www.instagram.com/tameem.althani/"/>
    <hyperlink ref="E88" r:id="rId24" display="https://www.instagram.com/karim_massimov/"/>
    <hyperlink ref="E75" r:id="rId25" display="https://www.instagram.com/b.netanyahu/"/>
    <hyperlink ref="E72" r:id="rId26" display="https://www.instagram.com/presidentofiraq/"/>
    <hyperlink ref="E63" r:id="rId27" display="https://www.instagram.com/sushmabjp/"/>
    <hyperlink ref="E60" r:id="rId28" display="https://www.instagram.com/government_geo/"/>
    <hyperlink ref="E57" r:id="rId29" display="https://www.instagram.com/his_majesty_king_of_bhutan/"/>
    <hyperlink ref="E48" r:id="rId30" display="https://www.instagram.com/mfa_of_armenia/"/>
    <hyperlink ref="E43" r:id="rId31" display="https://www.instagram.com/yowerikmuseveni/"/>
    <hyperlink ref="E36" r:id="rId32" display="https://www.instagram.com/villasomalia/"/>
    <hyperlink ref="E32" r:id="rId33" display="https://www.instagram.com/theasorock/"/>
    <hyperlink ref="E29" r:id="rId34" display="https://www.instagram.com/govdigitalmoz/"/>
    <hyperlink ref="E27" r:id="rId35" display="https://www.instagram.com/abdelilahbenkirane/"/>
    <hyperlink ref="E13" r:id="rId36" display="https://www.instagram.com/johnmahama/"/>
    <hyperlink ref="E8" r:id="rId37" display="https://www.instagram.com/congo.brazzaville/"/>
    <hyperlink ref="E7" r:id="rId38" display="https://www.instagram.com/pierrenkurunziza/"/>
    <hyperlink ref="E3" r:id="rId39" display="https://www.instagram.com/abdelaziz_bouteflika/"/>
    <hyperlink ref="E224" r:id="rId40"/>
    <hyperlink ref="E162" r:id="rId41"/>
    <hyperlink ref="E35" r:id="rId42"/>
    <hyperlink ref="E211" r:id="rId43"/>
    <hyperlink ref="E41" r:id="rId44"/>
    <hyperlink ref="E16" r:id="rId45"/>
    <hyperlink ref="E106" r:id="rId46"/>
    <hyperlink ref="E31" r:id="rId47"/>
    <hyperlink ref="E83" r:id="rId48"/>
    <hyperlink ref="E104" r:id="rId49"/>
    <hyperlink ref="E243" r:id="rId50"/>
    <hyperlink ref="E197" r:id="rId51"/>
    <hyperlink ref="E47" r:id="rId52"/>
    <hyperlink ref="E97" r:id="rId53"/>
    <hyperlink ref="E34" r:id="rId54"/>
    <hyperlink ref="E5" r:id="rId55"/>
    <hyperlink ref="E68" r:id="rId56"/>
    <hyperlink ref="E80" r:id="rId57"/>
    <hyperlink ref="E193" r:id="rId58"/>
    <hyperlink ref="E25" r:id="rId59"/>
    <hyperlink ref="E17" r:id="rId60"/>
    <hyperlink ref="E263" r:id="rId61"/>
    <hyperlink ref="E28" r:id="rId62"/>
    <hyperlink ref="E213" r:id="rId63"/>
    <hyperlink ref="E100" r:id="rId64"/>
    <hyperlink ref="E188" r:id="rId65"/>
    <hyperlink ref="E272" r:id="rId66"/>
    <hyperlink ref="E275" r:id="rId67"/>
    <hyperlink ref="E217" r:id="rId68"/>
    <hyperlink ref="E241" r:id="rId69"/>
    <hyperlink ref="E203" r:id="rId70"/>
    <hyperlink ref="E187" r:id="rId71"/>
    <hyperlink ref="E144" r:id="rId72"/>
    <hyperlink ref="E53" r:id="rId73"/>
    <hyperlink ref="E148" r:id="rId74"/>
    <hyperlink ref="E271" r:id="rId75"/>
    <hyperlink ref="E154" r:id="rId76"/>
    <hyperlink ref="E219" r:id="rId77"/>
    <hyperlink ref="E114" r:id="rId78"/>
    <hyperlink ref="E265" r:id="rId79"/>
    <hyperlink ref="E69" r:id="rId80"/>
    <hyperlink ref="E89" r:id="rId81"/>
    <hyperlink ref="E302" r:id="rId82"/>
    <hyperlink ref="E303" r:id="rId83"/>
    <hyperlink ref="E299" r:id="rId84"/>
    <hyperlink ref="E283" r:id="rId85"/>
    <hyperlink ref="E160" r:id="rId86"/>
    <hyperlink ref="E151" r:id="rId87"/>
    <hyperlink ref="E251" r:id="rId88"/>
    <hyperlink ref="E14" r:id="rId89"/>
    <hyperlink ref="E66" r:id="rId90"/>
    <hyperlink ref="E195" r:id="rId91"/>
    <hyperlink ref="E174" r:id="rId92"/>
    <hyperlink ref="E37" r:id="rId93"/>
    <hyperlink ref="E256" r:id="rId94"/>
    <hyperlink ref="E291" r:id="rId95"/>
    <hyperlink ref="E23" r:id="rId96"/>
    <hyperlink ref="E276" r:id="rId97"/>
    <hyperlink ref="E38" r:id="rId98"/>
    <hyperlink ref="E42" r:id="rId99"/>
    <hyperlink ref="E46" r:id="rId100"/>
    <hyperlink ref="E24" r:id="rId101"/>
    <hyperlink ref="E18" r:id="rId102"/>
    <hyperlink ref="E65" r:id="rId103"/>
    <hyperlink ref="E79" r:id="rId104"/>
    <hyperlink ref="E307" r:id="rId105"/>
    <hyperlink ref="E306" r:id="rId106"/>
    <hyperlink ref="E304" r:id="rId107"/>
    <hyperlink ref="E301" r:id="rId108"/>
    <hyperlink ref="E300" r:id="rId109" display="https://instagram.com/horaciocartespy/"/>
    <hyperlink ref="E298" r:id="rId110"/>
    <hyperlink ref="E297" r:id="rId111"/>
    <hyperlink ref="E295" r:id="rId112"/>
    <hyperlink ref="E294" r:id="rId113"/>
    <hyperlink ref="E293" r:id="rId114" display="https://instagram.com/infopresidencia/"/>
    <hyperlink ref="E292" r:id="rId115"/>
    <hyperlink ref="E290" r:id="rId116"/>
    <hyperlink ref="E287" r:id="rId117"/>
    <hyperlink ref="E288" r:id="rId118"/>
    <hyperlink ref="E286" r:id="rId119"/>
    <hyperlink ref="E285" r:id="rId120"/>
    <hyperlink ref="E284" r:id="rId121" display="https://instagram.com/dilmarousseff/"/>
    <hyperlink ref="E282" r:id="rId122" display="https://instagram.com/casarosadaargentina/"/>
    <hyperlink ref="E281" r:id="rId123"/>
    <hyperlink ref="E280" r:id="rId124"/>
    <hyperlink ref="E279" r:id="rId125"/>
    <hyperlink ref="E277" r:id="rId126"/>
    <hyperlink ref="E274" r:id="rId127" display="https://instagram.com/juliebishopmp/"/>
    <hyperlink ref="E273" r:id="rId128"/>
    <hyperlink ref="E270" r:id="rId129" display="https://instagram.com/statedept/"/>
    <hyperlink ref="E269" r:id="rId130" display="https://instagram.com/whitehouse/"/>
    <hyperlink ref="E268" r:id="rId131" display="https://instagram.com/barackobama/"/>
    <hyperlink ref="E266" r:id="rId132"/>
    <hyperlink ref="E264" r:id="rId133"/>
    <hyperlink ref="E262" r:id="rId134"/>
    <hyperlink ref="E261" r:id="rId135"/>
    <hyperlink ref="E260" r:id="rId136" display="https://instagram.com/presidenciapma/"/>
    <hyperlink ref="E259" r:id="rId137"/>
    <hyperlink ref="E258" r:id="rId138"/>
    <hyperlink ref="E257" r:id="rId139"/>
    <hyperlink ref="E255" r:id="rId140" display="https://instagram.com/presidenciamx/"/>
    <hyperlink ref="E254" r:id="rId141" display="https://instagram.com/penanieto/"/>
    <hyperlink ref="E253" r:id="rId142"/>
    <hyperlink ref="E249" r:id="rId143"/>
    <hyperlink ref="E248" r:id="rId144"/>
    <hyperlink ref="E247" r:id="rId145"/>
    <hyperlink ref="E246" r:id="rId146"/>
    <hyperlink ref="E245" r:id="rId147"/>
    <hyperlink ref="E244" r:id="rId148" display="https://instagram.com/salvadorpresidente/"/>
    <hyperlink ref="E242" r:id="rId149" display="https://instagram.com/presidenciard/"/>
    <hyperlink ref="E240" r:id="rId150" display="https://instagram.com/presidenciacr/"/>
    <hyperlink ref="E239" r:id="rId151" display="https://instagram.com/luisguillermosr/"/>
    <hyperlink ref="E238" r:id="rId152"/>
    <hyperlink ref="E237" r:id="rId153"/>
    <hyperlink ref="E236" r:id="rId154"/>
    <hyperlink ref="E235" r:id="rId155" display="https://instagram.com/ukforeignoffice/"/>
    <hyperlink ref="E233" r:id="rId156" display="https://instagram.com/the_british_monarchy/"/>
    <hyperlink ref="E232" r:id="rId157" display="https://instagram.com/mfa_ukraine"/>
    <hyperlink ref="E231" r:id="rId158"/>
    <hyperlink ref="E230" r:id="rId159"/>
    <hyperlink ref="E229" r:id="rId160"/>
    <hyperlink ref="E228" r:id="rId161"/>
    <hyperlink ref="E227" r:id="rId162"/>
    <hyperlink ref="E226" r:id="rId163"/>
    <hyperlink ref="E225" r:id="rId164"/>
    <hyperlink ref="E222" r:id="rId165" display="https://instagram.com/rterdogan/"/>
    <hyperlink ref="E221" r:id="rId166" display="https://instagram.com/swedenabroad/"/>
    <hyperlink ref="E220" r:id="rId167"/>
    <hyperlink ref="E218" r:id="rId168"/>
    <hyperlink ref="E216" r:id="rId169" display="https://instagram.com/marianorajoy/"/>
    <hyperlink ref="E215" r:id="rId170"/>
    <hyperlink ref="E214" r:id="rId171" display="https://instagram.com/borutpahor/"/>
    <hyperlink ref="E212" r:id="rId172"/>
    <hyperlink ref="E210" r:id="rId173"/>
    <hyperlink ref="E209" r:id="rId174" display="https://instagram.com/predsednikrs/"/>
    <hyperlink ref="E207" r:id="rId175" display="https://instagram.com/photogovernment/"/>
    <hyperlink ref="E206" r:id="rId176" display="https://instagram.com/damedvedev/"/>
    <hyperlink ref="E205" r:id="rId177" display="https://instagram.com/klausiohannis/"/>
    <hyperlink ref="E204" r:id="rId178"/>
    <hyperlink ref="E202" r:id="rId179"/>
    <hyperlink ref="E201" r:id="rId180"/>
    <hyperlink ref="E200" r:id="rId181" display="https://instagram.com/utenriksdept/"/>
    <hyperlink ref="E199" r:id="rId182" display="https://instagram.com/erna_solberg/"/>
    <hyperlink ref="E198" r:id="rId183"/>
    <hyperlink ref="E196" r:id="rId184"/>
    <hyperlink ref="E194" r:id="rId185"/>
    <hyperlink ref="E191" r:id="rId186" display="https://instagram.com/xavierbettel/"/>
    <hyperlink ref="E190" r:id="rId187"/>
    <hyperlink ref="E186" r:id="rId188"/>
    <hyperlink ref="E185" r:id="rId189" display="https://instagram.com/vejonisr/"/>
    <hyperlink ref="E184" r:id="rId190"/>
    <hyperlink ref="E183" r:id="rId191"/>
    <hyperlink ref="E182" r:id="rId192"/>
    <hyperlink ref="E181" r:id="rId193" display="https://instagram.com/matteorenzi/"/>
    <hyperlink ref="E179" r:id="rId194" display="https://instagram.com/merrionstreet/"/>
    <hyperlink ref="E178" r:id="rId195"/>
    <hyperlink ref="E176" r:id="rId196"/>
    <hyperlink ref="E175" r:id="rId197" display="https://instagram.com/utanrikisraduneytid/"/>
    <hyperlink ref="E173" r:id="rId198"/>
    <hyperlink ref="E172" r:id="rId199"/>
    <hyperlink ref="E171" r:id="rId200"/>
    <hyperlink ref="E170" r:id="rId201"/>
    <hyperlink ref="E169" r:id="rId202"/>
    <hyperlink ref="E168" r:id="rId203"/>
    <hyperlink ref="E167" r:id="rId204"/>
    <hyperlink ref="E166" r:id="rId205"/>
    <hyperlink ref="E165" r:id="rId206"/>
    <hyperlink ref="E164" r:id="rId207" display="https://instagram.com/Elysee"/>
    <hyperlink ref="E163" r:id="rId208"/>
    <hyperlink ref="E161" r:id="rId209"/>
    <hyperlink ref="E156" r:id="rId210" display="https://instagram.com/eucounciltvnews/"/>
    <hyperlink ref="E159" r:id="rId211" display="https://instagram.com/euexternalaction/"/>
    <hyperlink ref="E157" r:id="rId212" display="https://instagram.com/europeancommission/"/>
    <hyperlink ref="E155" r:id="rId213" display="https://instagram.com/eucouncil/"/>
    <hyperlink ref="E153" r:id="rId214" display="https://instagram.com/troivas/"/>
    <hyperlink ref="E152" r:id="rId215"/>
    <hyperlink ref="E149" r:id="rId216"/>
    <hyperlink ref="E147" r:id="rId217" display="https://instagram.com/wwwvladahr"/>
    <hyperlink ref="E146" r:id="rId218"/>
    <hyperlink ref="E142" r:id="rId219"/>
    <hyperlink ref="E141" r:id="rId220" display="https://instagram.com/belarusmfa/"/>
    <hyperlink ref="E140" r:id="rId221" display="https://instagram.com/mfa_austria/"/>
    <hyperlink ref="E139" r:id="rId222"/>
    <hyperlink ref="E138" r:id="rId223"/>
    <hyperlink ref="E137" r:id="rId224"/>
    <hyperlink ref="E136" r:id="rId225"/>
    <hyperlink ref="E131" r:id="rId226" display="https://instagram.com/uaemgov/"/>
    <hyperlink ref="E129" r:id="rId227"/>
    <hyperlink ref="E135" r:id="rId228" display="https://instagram.com/ofmuae/"/>
    <hyperlink ref="E134" r:id="rId229" display="https://instagram.com/mofauae/"/>
    <hyperlink ref="E133" r:id="rId230" display="https://instagram.com/abzayed/"/>
    <hyperlink ref="E130" r:id="rId231" display="https://instagram.com/hhshkmohd/"/>
    <hyperlink ref="E127" r:id="rId232" display="https://instagram.com/mfathai/"/>
    <hyperlink ref="E124" r:id="rId233"/>
    <hyperlink ref="E123" r:id="rId234" display="https://instagram.com/syrianpresidency/"/>
    <hyperlink ref="E122" r:id="rId235"/>
    <hyperlink ref="E120" r:id="rId236"/>
    <hyperlink ref="E119" r:id="rId237"/>
    <hyperlink ref="E117" r:id="rId238" display="https://instagram.com/leehsienloong/"/>
    <hyperlink ref="E115" r:id="rId239"/>
    <hyperlink ref="E113" r:id="rId240"/>
    <hyperlink ref="E112" r:id="rId241"/>
    <hyperlink ref="E110" r:id="rId242"/>
    <hyperlink ref="E109" r:id="rId243"/>
    <hyperlink ref="E108" r:id="rId244"/>
    <hyperlink ref="E107" r:id="rId245"/>
    <hyperlink ref="E102" r:id="rId246"/>
    <hyperlink ref="E101" r:id="rId247" display="https://instagram.com/elbegdorj_ts/"/>
    <hyperlink ref="E99" r:id="rId248" display="https://instagram.com/presidencymv/"/>
    <hyperlink ref="E96" r:id="rId249" display="https://instagram.com/najib_razak/"/>
    <hyperlink ref="E95" r:id="rId250"/>
    <hyperlink ref="E93" r:id="rId251" display="https://instagram.com/mofakuwait/"/>
    <hyperlink ref="E92" r:id="rId252" display="https://instagram.com/kasnms/"/>
    <hyperlink ref="E87" r:id="rId253"/>
    <hyperlink ref="E90" r:id="rId254" display="https://instagram.com/mfa_kz/"/>
    <hyperlink ref="E86" r:id="rId255" display="https://instagram.com/akordapress/"/>
    <hyperlink ref="E84" r:id="rId256" display="https://instagram.com/foreignministry/"/>
    <hyperlink ref="E82" r:id="rId257" display="https://instagram.com/rhcjo/"/>
    <hyperlink ref="E81" r:id="rId258" display="https://instagram.com/queenrania/"/>
    <hyperlink ref="E78" r:id="rId259" display="https://instagram.com/stateofisrael/"/>
    <hyperlink ref="E77" r:id="rId260" display="https://instagram.com/israelmfa/"/>
    <hyperlink ref="E76" r:id="rId261" display="https://instagram.com/israelipm/"/>
    <hyperlink ref="E74" r:id="rId262" display="https://instagram.com/aljaffaary/"/>
    <hyperlink ref="E71" r:id="rId263"/>
    <hyperlink ref="E70" r:id="rId264" display="https://instagram.com/hrouhani/"/>
    <hyperlink ref="E67" r:id="rId265" display="https://instagram.com/khamenei_ir/"/>
    <hyperlink ref="E98" r:id="rId266"/>
    <hyperlink ref="E64" r:id="rId267"/>
    <hyperlink ref="E62" r:id="rId268"/>
    <hyperlink ref="E61" r:id="rId269" display="https://instagram.com/narendramodi/"/>
    <hyperlink ref="E59" r:id="rId270"/>
    <hyperlink ref="E58" r:id="rId271"/>
    <hyperlink ref="E54" r:id="rId272" display="https://instagram.com/egovbahrain/"/>
    <hyperlink ref="E56" r:id="rId273" display="https://instagram.com/bahdiplomatic/"/>
    <hyperlink ref="E55" r:id="rId274" display="https://instagram.com/khalid_bin_ahmad/"/>
    <hyperlink ref="E50" r:id="rId275" display="https://instagram.com/azpresident/"/>
    <hyperlink ref="E45" r:id="rId276"/>
    <hyperlink ref="E44" r:id="rId277"/>
    <hyperlink ref="E40" r:id="rId278"/>
    <hyperlink ref="E39" r:id="rId279"/>
    <hyperlink ref="E33" r:id="rId280"/>
    <hyperlink ref="E30" r:id="rId281"/>
    <hyperlink ref="E22" r:id="rId282" display="https://instagram.com/statehouseke/"/>
    <hyperlink ref="E20" r:id="rId283" display="https://instagram.com/ukenyatta/"/>
    <hyperlink ref="E19" r:id="rId284"/>
    <hyperlink ref="E11" r:id="rId285" display="https://instagram.com/alsisiofficial/"/>
    <hyperlink ref="E15" r:id="rId286"/>
    <hyperlink ref="E94" r:id="rId287"/>
    <hyperlink ref="E73" r:id="rId288"/>
    <hyperlink ref="E52" r:id="rId289"/>
    <hyperlink ref="E91" r:id="rId290"/>
    <hyperlink ref="E10" r:id="rId291"/>
    <hyperlink ref="E4" r:id="rId292"/>
    <hyperlink ref="E9" r:id="rId293"/>
    <hyperlink ref="E128" r:id="rId294"/>
    <hyperlink ref="E289" r:id="rId295"/>
    <hyperlink ref="E105" r:id="rId296"/>
    <hyperlink ref="E85" r:id="rId297"/>
    <hyperlink ref="E305" r:id="rId298"/>
    <hyperlink ref="E26" r:id="rId299"/>
    <hyperlink ref="E103" r:id="rId300"/>
    <hyperlink ref="E6" r:id="rId301"/>
    <hyperlink ref="E51" r:id="rId302"/>
    <hyperlink ref="E21" r:id="rId303"/>
    <hyperlink ref="E234" r:id="rId304"/>
    <hyperlink ref="E12" r:id="rId305"/>
    <hyperlink ref="E49" r:id="rId306" display="https://instagram.com/presidentaz/"/>
  </hyperlinks>
  <pageMargins left="0.7" right="0.7" top="0.75" bottom="0.75" header="0.3" footer="0.3"/>
  <pageSetup paperSize="9" orientation="portrait" r:id="rId3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Countries on Instagram</vt:lpstr>
      <vt:lpstr>Instagram Data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Lüfkens, Matthias</dc:creator>
  <cp:lastModifiedBy>Lüfkens, Matthias</cp:lastModifiedBy>
  <dcterms:created xsi:type="dcterms:W3CDTF">2016-02-01T15:17:25Z</dcterms:created>
  <dcterms:modified xsi:type="dcterms:W3CDTF">2016-02-11T17:04:51Z</dcterms:modified>
</cp:coreProperties>
</file>