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luefkensm\OneDrive - YRBrands\Documents\Twiplomacy\Twitter\Launch Materiel\"/>
    </mc:Choice>
  </mc:AlternateContent>
  <bookViews>
    <workbookView xWindow="0" yWindow="0" windowWidth="24000" windowHeight="86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3" i="1" l="1"/>
  <c r="F952" i="1"/>
  <c r="F951" i="1"/>
  <c r="F950" i="1"/>
  <c r="F949" i="1"/>
  <c r="F948" i="1"/>
  <c r="F947" i="1"/>
  <c r="F946" i="1"/>
  <c r="F945" i="1"/>
  <c r="F944" i="1"/>
  <c r="BQ943" i="1"/>
  <c r="F943" i="1"/>
  <c r="F942" i="1"/>
  <c r="BQ941" i="1"/>
  <c r="F941" i="1"/>
  <c r="F940" i="1"/>
  <c r="F939" i="1"/>
  <c r="F938" i="1"/>
  <c r="F937" i="1"/>
  <c r="BQ936" i="1"/>
  <c r="F936" i="1"/>
  <c r="AW935" i="1"/>
  <c r="F935" i="1"/>
  <c r="AW934" i="1"/>
  <c r="F934" i="1"/>
  <c r="AW931" i="1"/>
  <c r="BQ930" i="1"/>
  <c r="AZ930" i="1"/>
  <c r="AW930" i="1"/>
  <c r="F930" i="1"/>
  <c r="F929" i="1"/>
  <c r="AW928" i="1"/>
  <c r="F928" i="1"/>
  <c r="F927" i="1"/>
  <c r="BQ926" i="1"/>
  <c r="AW926" i="1"/>
  <c r="F926" i="1"/>
  <c r="F925" i="1"/>
  <c r="F924" i="1"/>
  <c r="F923" i="1"/>
  <c r="F922" i="1"/>
  <c r="BQ921" i="1"/>
  <c r="F921" i="1"/>
  <c r="F920" i="1"/>
  <c r="BQ919" i="1"/>
  <c r="F919" i="1"/>
  <c r="BQ913" i="1"/>
  <c r="AZ913" i="1"/>
  <c r="AW913" i="1"/>
  <c r="F913" i="1"/>
  <c r="F912" i="1"/>
  <c r="F911" i="1"/>
  <c r="F910" i="1"/>
  <c r="BQ909" i="1"/>
  <c r="F909" i="1"/>
  <c r="F908" i="1"/>
  <c r="BQ907" i="1"/>
  <c r="AW907" i="1"/>
  <c r="F907" i="1"/>
  <c r="BQ906" i="1"/>
  <c r="AW906" i="1"/>
  <c r="F906" i="1"/>
  <c r="F905" i="1"/>
  <c r="BQ904" i="1"/>
  <c r="AW904" i="1"/>
  <c r="F904" i="1"/>
  <c r="F903" i="1"/>
  <c r="BQ902" i="1"/>
  <c r="F902" i="1"/>
  <c r="BQ901" i="1"/>
  <c r="F901" i="1"/>
  <c r="BQ900" i="1"/>
  <c r="F900" i="1"/>
  <c r="AW899" i="1"/>
  <c r="F899" i="1"/>
  <c r="AW898" i="1"/>
  <c r="F898" i="1"/>
  <c r="BQ897" i="1"/>
  <c r="AW897" i="1"/>
  <c r="F897" i="1"/>
  <c r="F896" i="1"/>
  <c r="F895" i="1"/>
  <c r="AW894" i="1"/>
  <c r="F894" i="1"/>
  <c r="AW893" i="1"/>
  <c r="F893" i="1"/>
  <c r="BQ892" i="1"/>
  <c r="AW892" i="1"/>
  <c r="F892" i="1"/>
  <c r="BQ891" i="1"/>
  <c r="F891" i="1"/>
  <c r="BQ890" i="1"/>
  <c r="F890" i="1"/>
  <c r="BQ889" i="1"/>
  <c r="AW889" i="1"/>
  <c r="F889" i="1"/>
  <c r="BQ888" i="1"/>
  <c r="F888" i="1"/>
  <c r="BQ887" i="1"/>
  <c r="F887" i="1"/>
  <c r="BQ886" i="1"/>
  <c r="F886" i="1"/>
  <c r="F885" i="1"/>
  <c r="BQ884" i="1"/>
  <c r="F884" i="1"/>
  <c r="F883" i="1"/>
  <c r="BQ882" i="1"/>
  <c r="F882" i="1"/>
  <c r="BQ881" i="1"/>
  <c r="F880" i="1"/>
  <c r="F879" i="1"/>
  <c r="F877" i="1"/>
  <c r="F876" i="1"/>
  <c r="F875" i="1"/>
  <c r="F874" i="1"/>
  <c r="F873" i="1"/>
  <c r="F872" i="1"/>
  <c r="BQ871" i="1"/>
  <c r="F871" i="1"/>
  <c r="F870" i="1"/>
  <c r="F869" i="1"/>
  <c r="F868" i="1"/>
  <c r="F866" i="1"/>
  <c r="F865" i="1"/>
  <c r="F863" i="1"/>
  <c r="AW862" i="1"/>
  <c r="F862" i="1"/>
  <c r="F861" i="1"/>
  <c r="F860" i="1"/>
  <c r="F859" i="1"/>
  <c r="F858" i="1"/>
  <c r="BQ856" i="1"/>
  <c r="AZ856" i="1"/>
  <c r="AW856" i="1"/>
  <c r="BQ855" i="1"/>
  <c r="BQ854" i="1"/>
  <c r="F854" i="1"/>
  <c r="F853" i="1"/>
  <c r="BQ852" i="1"/>
  <c r="F852" i="1"/>
  <c r="F851" i="1"/>
  <c r="AW850" i="1"/>
  <c r="F850" i="1"/>
  <c r="F849" i="1"/>
  <c r="BQ848" i="1"/>
  <c r="F848" i="1"/>
  <c r="BQ847" i="1"/>
  <c r="AW847" i="1"/>
  <c r="F847" i="1"/>
  <c r="F846" i="1"/>
  <c r="F845" i="1"/>
  <c r="BQ844" i="1"/>
  <c r="F844" i="1"/>
  <c r="F843" i="1"/>
  <c r="BQ842" i="1"/>
  <c r="F842" i="1"/>
  <c r="F841" i="1"/>
  <c r="BQ840" i="1"/>
  <c r="F840" i="1"/>
  <c r="AW839" i="1"/>
  <c r="F839" i="1"/>
  <c r="F838" i="1"/>
  <c r="AW837" i="1"/>
  <c r="F837" i="1"/>
  <c r="F836" i="1"/>
  <c r="F835" i="1"/>
  <c r="F834" i="1"/>
  <c r="F833" i="1"/>
  <c r="F832" i="1"/>
  <c r="F831" i="1"/>
  <c r="AW830" i="1"/>
  <c r="F830" i="1"/>
  <c r="F829" i="1"/>
  <c r="BQ828" i="1"/>
  <c r="F828" i="1"/>
  <c r="F827" i="1"/>
  <c r="F826" i="1"/>
  <c r="BQ823" i="1"/>
  <c r="F823" i="1"/>
  <c r="BQ821" i="1"/>
  <c r="AW821" i="1"/>
  <c r="F821" i="1"/>
  <c r="F820" i="1"/>
  <c r="F819" i="1"/>
  <c r="AW818" i="1"/>
  <c r="F818" i="1"/>
  <c r="BQ817" i="1"/>
  <c r="F817" i="1"/>
  <c r="BQ816" i="1"/>
  <c r="AW816" i="1"/>
  <c r="F816" i="1"/>
  <c r="BQ815" i="1"/>
  <c r="F815" i="1"/>
  <c r="F814" i="1"/>
  <c r="BQ813" i="1"/>
  <c r="AW813" i="1"/>
  <c r="F813" i="1"/>
  <c r="AW812" i="1"/>
  <c r="F812" i="1"/>
  <c r="BQ811" i="1"/>
  <c r="F811" i="1"/>
  <c r="BQ810" i="1"/>
  <c r="AW810" i="1"/>
  <c r="F810" i="1"/>
  <c r="F809" i="1"/>
  <c r="BQ808" i="1"/>
  <c r="AZ808" i="1"/>
  <c r="AW808" i="1"/>
  <c r="F808" i="1"/>
  <c r="BQ807" i="1"/>
  <c r="F807" i="1"/>
  <c r="AW806" i="1"/>
  <c r="F806" i="1"/>
  <c r="BQ805" i="1"/>
  <c r="AW805" i="1"/>
  <c r="F805" i="1"/>
  <c r="BQ804" i="1"/>
  <c r="F804" i="1"/>
  <c r="BQ803" i="1"/>
  <c r="F803" i="1"/>
  <c r="BQ802" i="1"/>
  <c r="F802" i="1"/>
  <c r="F801" i="1"/>
  <c r="F800" i="1"/>
  <c r="F799" i="1"/>
  <c r="F798" i="1"/>
  <c r="BQ797" i="1"/>
  <c r="AW797" i="1"/>
  <c r="F797" i="1"/>
  <c r="BQ796" i="1"/>
  <c r="AW796" i="1"/>
  <c r="F796" i="1"/>
  <c r="F795" i="1"/>
  <c r="AW794" i="1"/>
  <c r="F794" i="1"/>
  <c r="F793" i="1"/>
  <c r="AW792" i="1"/>
  <c r="F792" i="1"/>
  <c r="F791" i="1"/>
  <c r="F790" i="1"/>
  <c r="BQ789" i="1"/>
  <c r="F789" i="1"/>
  <c r="BQ788" i="1"/>
  <c r="F788" i="1"/>
  <c r="BQ787" i="1"/>
  <c r="F787" i="1"/>
  <c r="F785" i="1"/>
  <c r="F783" i="1"/>
  <c r="F782" i="1"/>
  <c r="BQ781" i="1"/>
  <c r="F781" i="1"/>
  <c r="BQ780" i="1"/>
  <c r="AW780" i="1"/>
  <c r="F780" i="1"/>
  <c r="F779" i="1"/>
  <c r="BQ778" i="1"/>
  <c r="F778" i="1"/>
  <c r="F777" i="1"/>
  <c r="AW776" i="1"/>
  <c r="F776" i="1"/>
  <c r="BQ775" i="1"/>
  <c r="AW775" i="1"/>
  <c r="F775" i="1"/>
  <c r="F774" i="1"/>
  <c r="BQ773" i="1"/>
  <c r="AW773" i="1"/>
  <c r="F773" i="1"/>
  <c r="F772" i="1"/>
  <c r="F771" i="1"/>
  <c r="AW770" i="1"/>
  <c r="F769" i="1"/>
  <c r="AW768" i="1"/>
  <c r="F768" i="1"/>
  <c r="AW767" i="1"/>
  <c r="AW766" i="1"/>
  <c r="F766" i="1"/>
  <c r="BQ765" i="1"/>
  <c r="F765" i="1"/>
  <c r="BQ764" i="1"/>
  <c r="AW764" i="1"/>
  <c r="F764" i="1"/>
  <c r="BQ763" i="1"/>
  <c r="AZ763" i="1"/>
  <c r="AW763" i="1"/>
  <c r="F763" i="1"/>
  <c r="F762" i="1"/>
  <c r="F761" i="1"/>
  <c r="F760" i="1"/>
  <c r="BQ759" i="1"/>
  <c r="BQ758" i="1"/>
  <c r="BQ757" i="1"/>
  <c r="F757" i="1"/>
  <c r="F756" i="1"/>
  <c r="BQ755" i="1"/>
  <c r="F755" i="1"/>
  <c r="AW754" i="1"/>
  <c r="F754" i="1"/>
  <c r="F753" i="1"/>
  <c r="F751" i="1"/>
  <c r="F750" i="1"/>
  <c r="AW749" i="1"/>
  <c r="F749" i="1"/>
  <c r="AW748" i="1"/>
  <c r="F748" i="1"/>
  <c r="AW747" i="1"/>
  <c r="F747" i="1"/>
  <c r="F746" i="1"/>
  <c r="F745" i="1"/>
  <c r="F744" i="1"/>
  <c r="F743" i="1"/>
  <c r="F742" i="1"/>
  <c r="F741" i="1"/>
  <c r="F740" i="1"/>
  <c r="F739" i="1"/>
  <c r="F738" i="1"/>
  <c r="F737" i="1"/>
  <c r="AW736" i="1"/>
  <c r="F736" i="1"/>
  <c r="F735" i="1"/>
  <c r="BQ734" i="1"/>
  <c r="AZ734" i="1"/>
  <c r="AW734" i="1"/>
  <c r="F734" i="1"/>
  <c r="F733" i="1"/>
  <c r="BQ732" i="1"/>
  <c r="AW732" i="1"/>
  <c r="F732" i="1"/>
  <c r="F731" i="1"/>
  <c r="BQ730" i="1"/>
  <c r="F730" i="1"/>
  <c r="F729" i="1"/>
  <c r="BQ728" i="1"/>
  <c r="F728" i="1"/>
  <c r="AW727" i="1"/>
  <c r="F727" i="1"/>
  <c r="F726" i="1"/>
  <c r="F725" i="1"/>
  <c r="F724" i="1"/>
  <c r="F723" i="1"/>
  <c r="F722" i="1"/>
  <c r="F721" i="1"/>
  <c r="AW720" i="1"/>
  <c r="F720" i="1"/>
  <c r="BQ719" i="1"/>
  <c r="AW719" i="1"/>
  <c r="F719" i="1"/>
  <c r="F718" i="1"/>
  <c r="BQ717" i="1"/>
  <c r="F717" i="1"/>
  <c r="F716" i="1"/>
  <c r="F715" i="1"/>
  <c r="F714" i="1"/>
  <c r="BQ713" i="1"/>
  <c r="F713" i="1"/>
  <c r="F712" i="1"/>
  <c r="F711" i="1"/>
  <c r="F710" i="1"/>
  <c r="F709" i="1"/>
  <c r="F708" i="1"/>
  <c r="F707" i="1"/>
  <c r="F706" i="1"/>
  <c r="F705" i="1"/>
  <c r="F704" i="1"/>
  <c r="BQ703" i="1"/>
  <c r="AW703" i="1"/>
  <c r="F703" i="1"/>
  <c r="AW702" i="1"/>
  <c r="F702" i="1"/>
  <c r="AW701" i="1"/>
  <c r="F701" i="1"/>
  <c r="BQ700" i="1"/>
  <c r="F700" i="1"/>
  <c r="F699" i="1"/>
  <c r="BQ698" i="1"/>
  <c r="F698" i="1"/>
  <c r="F697" i="1"/>
  <c r="BQ696" i="1"/>
  <c r="F696" i="1"/>
  <c r="F695" i="1"/>
  <c r="BQ694" i="1"/>
  <c r="F694" i="1"/>
  <c r="F693" i="1"/>
  <c r="F692" i="1"/>
  <c r="F691" i="1"/>
  <c r="F690" i="1"/>
  <c r="BQ689" i="1"/>
  <c r="AZ689" i="1"/>
  <c r="AW689" i="1"/>
  <c r="F689" i="1"/>
  <c r="BQ688" i="1"/>
  <c r="AZ688" i="1"/>
  <c r="AW688" i="1"/>
  <c r="F688" i="1"/>
  <c r="AW687" i="1"/>
  <c r="F687" i="1"/>
  <c r="F686" i="1"/>
  <c r="F685" i="1"/>
  <c r="AW684" i="1"/>
  <c r="F684" i="1"/>
  <c r="AW683" i="1"/>
  <c r="F683" i="1"/>
  <c r="AW681" i="1"/>
  <c r="F681" i="1"/>
  <c r="BQ680" i="1"/>
  <c r="F680" i="1"/>
  <c r="BQ679" i="1"/>
  <c r="AW679" i="1"/>
  <c r="F679" i="1"/>
  <c r="BQ678" i="1"/>
  <c r="AZ678" i="1"/>
  <c r="AW678" i="1"/>
  <c r="F678" i="1"/>
  <c r="F677" i="1"/>
  <c r="F676" i="1"/>
  <c r="AW675" i="1"/>
  <c r="F675" i="1"/>
  <c r="AW674" i="1"/>
  <c r="F674" i="1"/>
  <c r="F673" i="1"/>
  <c r="F672" i="1"/>
  <c r="F671" i="1"/>
  <c r="AW670" i="1"/>
  <c r="F670" i="1"/>
  <c r="AW669" i="1"/>
  <c r="F669" i="1"/>
  <c r="F668" i="1"/>
  <c r="AW667" i="1"/>
  <c r="F667" i="1"/>
  <c r="F666" i="1"/>
  <c r="F665" i="1"/>
  <c r="F664" i="1"/>
  <c r="AW663" i="1"/>
  <c r="F663" i="1"/>
  <c r="AW662" i="1"/>
  <c r="F662" i="1"/>
  <c r="BQ656" i="1"/>
  <c r="AZ656" i="1"/>
  <c r="AW656" i="1"/>
  <c r="F656" i="1"/>
  <c r="BQ655" i="1"/>
  <c r="AW655" i="1"/>
  <c r="F655" i="1"/>
  <c r="F654" i="1"/>
  <c r="F653" i="1"/>
  <c r="F652" i="1"/>
  <c r="F651" i="1"/>
  <c r="F650" i="1"/>
  <c r="F649" i="1"/>
  <c r="BQ648" i="1"/>
  <c r="F648" i="1"/>
  <c r="F647" i="1"/>
  <c r="AW646" i="1"/>
  <c r="F646" i="1"/>
  <c r="F645" i="1"/>
  <c r="F644" i="1"/>
  <c r="F643" i="1"/>
  <c r="AW642" i="1"/>
  <c r="F642" i="1"/>
  <c r="F641" i="1"/>
  <c r="BQ640" i="1"/>
  <c r="F640" i="1"/>
  <c r="F639" i="1"/>
  <c r="F638" i="1"/>
  <c r="AZ637" i="1"/>
  <c r="AW637" i="1"/>
  <c r="F637" i="1"/>
  <c r="BQ636" i="1"/>
  <c r="AW636" i="1"/>
  <c r="F636" i="1"/>
  <c r="F635" i="1"/>
  <c r="BQ634" i="1"/>
  <c r="F634" i="1"/>
  <c r="F633" i="1"/>
  <c r="F632" i="1"/>
  <c r="F631" i="1"/>
  <c r="BQ630" i="1"/>
  <c r="AZ630" i="1"/>
  <c r="AW630" i="1"/>
  <c r="F630" i="1"/>
  <c r="AW629" i="1"/>
  <c r="F629" i="1"/>
  <c r="F628" i="1"/>
  <c r="AW627" i="1"/>
  <c r="F627" i="1"/>
  <c r="F626" i="1"/>
  <c r="BQ625" i="1"/>
  <c r="F625" i="1"/>
  <c r="F624" i="1"/>
  <c r="AW623" i="1"/>
  <c r="F623" i="1"/>
  <c r="BQ622" i="1"/>
  <c r="AW622" i="1"/>
  <c r="F622" i="1"/>
  <c r="F621" i="1"/>
  <c r="F620" i="1"/>
  <c r="AW619" i="1"/>
  <c r="F619" i="1"/>
  <c r="F618" i="1"/>
  <c r="F617" i="1"/>
  <c r="F616" i="1"/>
  <c r="F615" i="1"/>
  <c r="BQ614" i="1"/>
  <c r="F614" i="1"/>
  <c r="BQ613" i="1"/>
  <c r="F613" i="1"/>
  <c r="F612" i="1"/>
  <c r="AW611" i="1"/>
  <c r="F611" i="1"/>
  <c r="F610" i="1"/>
  <c r="F609" i="1"/>
  <c r="F608" i="1"/>
  <c r="F607" i="1"/>
  <c r="F606" i="1"/>
  <c r="F605" i="1"/>
  <c r="AW604" i="1"/>
  <c r="F604" i="1"/>
  <c r="F603" i="1"/>
  <c r="F602" i="1"/>
  <c r="AW600" i="1"/>
  <c r="AW599" i="1"/>
  <c r="AW596" i="1"/>
  <c r="F596" i="1"/>
  <c r="F595" i="1"/>
  <c r="BQ594" i="1"/>
  <c r="F594" i="1"/>
  <c r="F593" i="1"/>
  <c r="F592" i="1"/>
  <c r="F591" i="1"/>
  <c r="AW590" i="1"/>
  <c r="F590" i="1"/>
  <c r="F589" i="1"/>
  <c r="AW588" i="1"/>
  <c r="F588" i="1"/>
  <c r="F587" i="1"/>
  <c r="F586" i="1"/>
  <c r="BQ585" i="1"/>
  <c r="AW585" i="1"/>
  <c r="F585" i="1"/>
  <c r="F584" i="1"/>
  <c r="BQ583" i="1"/>
  <c r="AW583" i="1"/>
  <c r="F583" i="1"/>
  <c r="F582" i="1"/>
  <c r="F581" i="1"/>
  <c r="F580" i="1"/>
  <c r="F579" i="1"/>
  <c r="F578" i="1"/>
  <c r="F577" i="1"/>
  <c r="AW576" i="1"/>
  <c r="F576" i="1"/>
  <c r="AW575" i="1"/>
  <c r="F575" i="1"/>
  <c r="AW574" i="1"/>
  <c r="F574" i="1"/>
  <c r="AW573" i="1"/>
  <c r="F573" i="1"/>
  <c r="BQ572" i="1"/>
  <c r="AW572" i="1"/>
  <c r="F572" i="1"/>
  <c r="F571" i="1"/>
  <c r="AW570" i="1"/>
  <c r="F570" i="1"/>
  <c r="BQ569" i="1"/>
  <c r="F569" i="1"/>
  <c r="AW568" i="1"/>
  <c r="F568" i="1"/>
  <c r="F567" i="1"/>
  <c r="F566" i="1"/>
  <c r="F565" i="1"/>
  <c r="AW564" i="1"/>
  <c r="F564" i="1"/>
  <c r="F563" i="1"/>
  <c r="F562" i="1"/>
  <c r="AW561" i="1"/>
  <c r="F561" i="1"/>
  <c r="F560" i="1"/>
  <c r="AZ559" i="1"/>
  <c r="AW559" i="1"/>
  <c r="F559" i="1"/>
  <c r="F558" i="1"/>
  <c r="AW557" i="1"/>
  <c r="F557" i="1"/>
  <c r="BQ556" i="1"/>
  <c r="AW556" i="1"/>
  <c r="F556" i="1"/>
  <c r="F555" i="1"/>
  <c r="BQ554" i="1"/>
  <c r="AW553" i="1"/>
  <c r="F553" i="1"/>
  <c r="AW552" i="1"/>
  <c r="F552" i="1"/>
  <c r="F551" i="1"/>
  <c r="F550" i="1"/>
  <c r="F549" i="1"/>
  <c r="F548" i="1"/>
  <c r="F547" i="1"/>
  <c r="F546" i="1"/>
  <c r="F545" i="1"/>
  <c r="F544" i="1"/>
  <c r="AW543" i="1"/>
  <c r="F543" i="1"/>
  <c r="F542" i="1"/>
  <c r="F541" i="1"/>
  <c r="F540" i="1"/>
  <c r="BQ539" i="1"/>
  <c r="F539" i="1"/>
  <c r="AZ538" i="1"/>
  <c r="AW538" i="1"/>
  <c r="F538" i="1"/>
  <c r="AZ537" i="1"/>
  <c r="AW537" i="1"/>
  <c r="F537" i="1"/>
  <c r="F536" i="1"/>
  <c r="BQ535" i="1"/>
  <c r="AW535" i="1"/>
  <c r="F535" i="1"/>
  <c r="F534" i="1"/>
  <c r="AW533" i="1"/>
  <c r="F533" i="1"/>
  <c r="F532" i="1"/>
  <c r="BQ531" i="1"/>
  <c r="F531" i="1"/>
  <c r="AZ530" i="1"/>
  <c r="AW530" i="1"/>
  <c r="F530" i="1"/>
  <c r="BQ529" i="1"/>
  <c r="AW529" i="1"/>
  <c r="F529" i="1"/>
  <c r="BQ528" i="1"/>
  <c r="AZ528" i="1"/>
  <c r="AW528" i="1"/>
  <c r="F528" i="1"/>
  <c r="F527" i="1"/>
  <c r="AW526" i="1"/>
  <c r="F526" i="1"/>
  <c r="AW525" i="1"/>
  <c r="F525" i="1"/>
  <c r="BQ524" i="1"/>
  <c r="AW524" i="1"/>
  <c r="F524" i="1"/>
  <c r="F523" i="1"/>
  <c r="BQ522" i="1"/>
  <c r="AW522" i="1"/>
  <c r="F522" i="1"/>
  <c r="BQ521" i="1"/>
  <c r="F521" i="1"/>
  <c r="BQ520" i="1"/>
  <c r="AZ520" i="1"/>
  <c r="AW520" i="1"/>
  <c r="F520" i="1"/>
  <c r="BQ519" i="1"/>
  <c r="F519" i="1"/>
  <c r="F518" i="1"/>
  <c r="F517" i="1"/>
  <c r="F516" i="1"/>
  <c r="BQ515" i="1"/>
  <c r="F515" i="1"/>
  <c r="F514" i="1"/>
  <c r="AZ513" i="1"/>
  <c r="AW513" i="1"/>
  <c r="F513" i="1"/>
  <c r="AW512" i="1"/>
  <c r="F512" i="1"/>
  <c r="AZ511" i="1"/>
  <c r="AW511" i="1"/>
  <c r="F511" i="1"/>
  <c r="BQ510" i="1"/>
  <c r="AZ510" i="1"/>
  <c r="AW510" i="1"/>
  <c r="F510" i="1"/>
  <c r="AW509" i="1"/>
  <c r="F509" i="1"/>
  <c r="BQ508" i="1"/>
  <c r="AW508" i="1"/>
  <c r="F508" i="1"/>
  <c r="AW507" i="1"/>
  <c r="F507" i="1"/>
  <c r="AW506" i="1"/>
  <c r="F506" i="1"/>
  <c r="AW505" i="1"/>
  <c r="F505" i="1"/>
  <c r="F504" i="1"/>
  <c r="F503" i="1"/>
  <c r="AW502" i="1"/>
  <c r="F502" i="1"/>
  <c r="AW501" i="1"/>
  <c r="F501" i="1"/>
  <c r="F500" i="1"/>
  <c r="F499" i="1"/>
  <c r="F498" i="1"/>
  <c r="F497" i="1"/>
  <c r="F496" i="1"/>
  <c r="F495" i="1"/>
  <c r="BQ494" i="1"/>
  <c r="F494" i="1"/>
  <c r="F493" i="1"/>
  <c r="AW492" i="1"/>
  <c r="F492" i="1"/>
  <c r="AW491" i="1"/>
  <c r="F491" i="1"/>
  <c r="F490" i="1"/>
  <c r="BQ489" i="1"/>
  <c r="F489" i="1"/>
  <c r="F488" i="1"/>
  <c r="F487" i="1"/>
  <c r="F486" i="1"/>
  <c r="F485" i="1"/>
  <c r="F484" i="1"/>
  <c r="F483" i="1"/>
  <c r="BQ482" i="1"/>
  <c r="F482" i="1"/>
  <c r="AW481" i="1"/>
  <c r="F481" i="1"/>
  <c r="BQ480" i="1"/>
  <c r="AW480" i="1"/>
  <c r="F480" i="1"/>
  <c r="F479" i="1"/>
  <c r="F478" i="1"/>
  <c r="BQ477" i="1"/>
  <c r="AW477" i="1"/>
  <c r="F477" i="1"/>
  <c r="F476" i="1"/>
  <c r="F475" i="1"/>
  <c r="AW474" i="1"/>
  <c r="F474" i="1"/>
  <c r="F473" i="1"/>
  <c r="F472" i="1"/>
  <c r="F471" i="1"/>
  <c r="F470" i="1"/>
  <c r="F469" i="1"/>
  <c r="F468" i="1"/>
  <c r="AW467" i="1"/>
  <c r="F467" i="1"/>
  <c r="BQ466" i="1"/>
  <c r="F466" i="1"/>
  <c r="F465" i="1"/>
  <c r="BQ464" i="1"/>
  <c r="AW464" i="1"/>
  <c r="F464" i="1"/>
  <c r="F463" i="1"/>
  <c r="BQ462" i="1"/>
  <c r="F462" i="1"/>
  <c r="F461" i="1"/>
  <c r="F460" i="1"/>
  <c r="BQ459" i="1"/>
  <c r="AW459" i="1"/>
  <c r="F459" i="1"/>
  <c r="F458" i="1"/>
  <c r="F457" i="1"/>
  <c r="F456" i="1"/>
  <c r="F455" i="1"/>
  <c r="F454" i="1"/>
  <c r="F453" i="1"/>
  <c r="BQ452" i="1"/>
  <c r="F452" i="1"/>
  <c r="F451" i="1"/>
  <c r="F449" i="1"/>
  <c r="BQ448" i="1"/>
  <c r="F448" i="1"/>
  <c r="F447" i="1"/>
  <c r="F446" i="1"/>
  <c r="F445" i="1"/>
  <c r="F444" i="1"/>
  <c r="F443" i="1"/>
  <c r="F442" i="1"/>
  <c r="F441" i="1"/>
  <c r="F440" i="1"/>
  <c r="F439" i="1"/>
  <c r="F438" i="1"/>
  <c r="F437" i="1"/>
  <c r="F436" i="1"/>
  <c r="F435" i="1"/>
  <c r="F434" i="1"/>
  <c r="F433" i="1"/>
  <c r="BQ432" i="1"/>
  <c r="AW432" i="1"/>
  <c r="F432" i="1"/>
  <c r="F431" i="1"/>
  <c r="F430" i="1"/>
  <c r="F429" i="1"/>
  <c r="AW428" i="1"/>
  <c r="F428" i="1"/>
  <c r="AW427" i="1"/>
  <c r="F427" i="1"/>
  <c r="AW426" i="1"/>
  <c r="F426" i="1"/>
  <c r="F425" i="1"/>
  <c r="AW424" i="1"/>
  <c r="F424" i="1"/>
  <c r="F422" i="1"/>
  <c r="F421" i="1"/>
  <c r="F420" i="1"/>
  <c r="F419" i="1"/>
  <c r="F418" i="1"/>
  <c r="BQ417" i="1"/>
  <c r="F417" i="1"/>
  <c r="F416" i="1"/>
  <c r="F414" i="1"/>
  <c r="F413" i="1"/>
  <c r="F412" i="1"/>
  <c r="AW411" i="1"/>
  <c r="F411" i="1"/>
  <c r="F410" i="1"/>
  <c r="BQ409" i="1"/>
  <c r="F409" i="1"/>
  <c r="AW408" i="1"/>
  <c r="F408" i="1"/>
  <c r="AZ407" i="1"/>
  <c r="AW407" i="1"/>
  <c r="F407" i="1"/>
  <c r="AW406" i="1"/>
  <c r="F406" i="1"/>
  <c r="AW405" i="1"/>
  <c r="F405" i="1"/>
  <c r="F404" i="1"/>
  <c r="F403" i="1"/>
  <c r="BQ402" i="1"/>
  <c r="F402" i="1"/>
  <c r="AW401" i="1"/>
  <c r="F401" i="1"/>
  <c r="BQ400" i="1"/>
  <c r="F400" i="1"/>
  <c r="AW399" i="1"/>
  <c r="F399" i="1"/>
  <c r="F398" i="1"/>
  <c r="BQ397" i="1"/>
  <c r="F397" i="1"/>
  <c r="F396" i="1"/>
  <c r="AW395" i="1"/>
  <c r="F395" i="1"/>
  <c r="F394" i="1"/>
  <c r="F393" i="1"/>
  <c r="F392" i="1"/>
  <c r="F391" i="1"/>
  <c r="BQ390" i="1"/>
  <c r="F388" i="1"/>
  <c r="F387" i="1"/>
  <c r="F386" i="1"/>
  <c r="F385" i="1"/>
  <c r="F384" i="1"/>
  <c r="AW383" i="1"/>
  <c r="F383" i="1"/>
  <c r="F382" i="1"/>
  <c r="F381" i="1"/>
  <c r="AW380" i="1"/>
  <c r="F380" i="1"/>
  <c r="F379" i="1"/>
  <c r="AW378" i="1"/>
  <c r="F378" i="1"/>
  <c r="F377" i="1"/>
  <c r="BQ376" i="1"/>
  <c r="F376" i="1"/>
  <c r="F375" i="1"/>
  <c r="F374" i="1"/>
  <c r="F373" i="1"/>
  <c r="F372" i="1"/>
  <c r="F371" i="1"/>
  <c r="F370" i="1"/>
  <c r="F369" i="1"/>
  <c r="F368" i="1"/>
  <c r="F367" i="1"/>
  <c r="F366" i="1"/>
  <c r="F365" i="1"/>
  <c r="F364" i="1"/>
  <c r="F363" i="1"/>
  <c r="F362" i="1"/>
  <c r="AW361" i="1"/>
  <c r="F361" i="1"/>
  <c r="F360" i="1"/>
  <c r="F359" i="1"/>
  <c r="F358" i="1"/>
  <c r="F355" i="1"/>
  <c r="AW354" i="1"/>
  <c r="F354" i="1"/>
  <c r="F351" i="1"/>
  <c r="F350" i="1"/>
  <c r="F349" i="1"/>
  <c r="F348" i="1"/>
  <c r="F347" i="1"/>
  <c r="F346" i="1"/>
  <c r="F345" i="1"/>
  <c r="AW344" i="1"/>
  <c r="F344" i="1"/>
  <c r="BQ343" i="1"/>
  <c r="F343" i="1"/>
  <c r="AW342" i="1"/>
  <c r="F342" i="1"/>
  <c r="BQ341" i="1"/>
  <c r="F341" i="1"/>
  <c r="F340" i="1"/>
  <c r="F339" i="1"/>
  <c r="AW338" i="1"/>
  <c r="F338" i="1"/>
  <c r="AW337" i="1"/>
  <c r="F337" i="1"/>
  <c r="F335" i="1"/>
  <c r="F334" i="1"/>
  <c r="F333" i="1"/>
  <c r="F332" i="1"/>
  <c r="BQ331" i="1"/>
  <c r="F331" i="1"/>
  <c r="BQ330" i="1"/>
  <c r="F330" i="1"/>
  <c r="BQ329" i="1"/>
  <c r="F329" i="1"/>
  <c r="F328" i="1"/>
  <c r="F327" i="1"/>
  <c r="F326" i="1"/>
  <c r="F325" i="1"/>
  <c r="F324" i="1"/>
  <c r="BQ323" i="1"/>
  <c r="F323" i="1"/>
  <c r="F322" i="1"/>
  <c r="AW321" i="1"/>
  <c r="F321" i="1"/>
  <c r="F320" i="1"/>
  <c r="F319" i="1"/>
  <c r="BQ318" i="1"/>
  <c r="AW318" i="1"/>
  <c r="F316" i="1"/>
  <c r="F315" i="1"/>
  <c r="F314" i="1"/>
  <c r="F313" i="1"/>
  <c r="F312" i="1"/>
  <c r="F311" i="1"/>
  <c r="F310" i="1"/>
  <c r="F309" i="1"/>
  <c r="AW308" i="1"/>
  <c r="F308" i="1"/>
  <c r="F307" i="1"/>
  <c r="BQ306" i="1"/>
  <c r="F306" i="1"/>
  <c r="AW305" i="1"/>
  <c r="F305" i="1"/>
  <c r="F304" i="1"/>
  <c r="BQ303" i="1"/>
  <c r="F303" i="1"/>
  <c r="F302" i="1"/>
  <c r="F301" i="1"/>
  <c r="F300" i="1"/>
  <c r="BQ299" i="1"/>
  <c r="AZ299" i="1"/>
  <c r="AW299" i="1"/>
  <c r="F299" i="1"/>
  <c r="F298" i="1"/>
  <c r="BQ297" i="1"/>
  <c r="AZ297" i="1"/>
  <c r="AW297" i="1"/>
  <c r="F297" i="1"/>
  <c r="F296" i="1"/>
  <c r="F295" i="1"/>
  <c r="F294" i="1"/>
  <c r="F293" i="1"/>
  <c r="BQ292" i="1"/>
  <c r="F292" i="1"/>
  <c r="F291" i="1"/>
  <c r="F290" i="1"/>
  <c r="AW289" i="1"/>
  <c r="F289" i="1"/>
  <c r="F288" i="1"/>
  <c r="F287" i="1"/>
  <c r="F286" i="1"/>
  <c r="F285" i="1"/>
  <c r="AW284" i="1"/>
  <c r="F284" i="1"/>
  <c r="AW282" i="1"/>
  <c r="F282" i="1"/>
  <c r="F281" i="1"/>
  <c r="F280" i="1"/>
  <c r="F279" i="1"/>
  <c r="AW278" i="1"/>
  <c r="F278" i="1"/>
  <c r="F277" i="1"/>
  <c r="F276" i="1"/>
  <c r="F275" i="1"/>
  <c r="F274" i="1"/>
  <c r="F273" i="1"/>
  <c r="F272" i="1"/>
  <c r="F271" i="1"/>
  <c r="BQ270" i="1"/>
  <c r="AW270" i="1"/>
  <c r="F270" i="1"/>
  <c r="F269" i="1"/>
  <c r="F268" i="1"/>
  <c r="F267" i="1"/>
  <c r="BQ266" i="1"/>
  <c r="F266" i="1"/>
  <c r="BQ265" i="1"/>
  <c r="AW265" i="1"/>
  <c r="F265" i="1"/>
  <c r="BQ264" i="1"/>
  <c r="AW264" i="1"/>
  <c r="F264" i="1"/>
  <c r="AW263" i="1"/>
  <c r="F263" i="1"/>
  <c r="F262" i="1"/>
  <c r="BQ261" i="1"/>
  <c r="F261" i="1"/>
  <c r="BQ260" i="1"/>
  <c r="AW260" i="1"/>
  <c r="F260" i="1"/>
  <c r="F259" i="1"/>
  <c r="F258" i="1"/>
  <c r="AW257" i="1"/>
  <c r="F257" i="1"/>
  <c r="F256" i="1"/>
  <c r="F255" i="1"/>
  <c r="F254" i="1"/>
  <c r="F253" i="1"/>
  <c r="F252" i="1"/>
  <c r="F250" i="1"/>
  <c r="F248" i="1"/>
  <c r="AW247" i="1"/>
  <c r="F247" i="1"/>
  <c r="F246" i="1"/>
  <c r="F245" i="1"/>
  <c r="AW244" i="1"/>
  <c r="AW243" i="1"/>
  <c r="AW242" i="1"/>
  <c r="F241" i="1"/>
  <c r="F239" i="1"/>
  <c r="AZ238" i="1"/>
  <c r="AW238" i="1"/>
  <c r="F238" i="1"/>
  <c r="F237" i="1"/>
  <c r="F236" i="1"/>
  <c r="AW235" i="1"/>
  <c r="F235" i="1"/>
  <c r="F234" i="1"/>
  <c r="F233" i="1"/>
  <c r="F232" i="1"/>
  <c r="F231" i="1"/>
  <c r="F230" i="1"/>
  <c r="F229" i="1"/>
  <c r="F228" i="1"/>
  <c r="F227" i="1"/>
  <c r="F226" i="1"/>
  <c r="F225" i="1"/>
  <c r="F224" i="1"/>
  <c r="F223" i="1"/>
  <c r="AW222" i="1"/>
  <c r="F222" i="1"/>
  <c r="F221" i="1"/>
  <c r="F220" i="1"/>
  <c r="F219" i="1"/>
  <c r="F218" i="1"/>
  <c r="F217" i="1"/>
  <c r="F215" i="1"/>
  <c r="F214" i="1"/>
  <c r="F213" i="1"/>
  <c r="BQ212" i="1"/>
  <c r="F212" i="1"/>
  <c r="F211" i="1"/>
  <c r="F210" i="1"/>
  <c r="F209" i="1"/>
  <c r="F208" i="1"/>
  <c r="F207" i="1"/>
  <c r="F206" i="1"/>
  <c r="AW203" i="1"/>
  <c r="F203" i="1"/>
  <c r="AW202" i="1"/>
  <c r="F200" i="1"/>
  <c r="F199" i="1"/>
  <c r="AW198" i="1"/>
  <c r="F198" i="1"/>
  <c r="AW197" i="1"/>
  <c r="F197" i="1"/>
  <c r="AW196" i="1"/>
  <c r="F196" i="1"/>
  <c r="F195" i="1"/>
  <c r="AW194" i="1"/>
  <c r="F194" i="1"/>
  <c r="F193" i="1"/>
  <c r="AW192" i="1"/>
  <c r="F192" i="1"/>
  <c r="F191" i="1"/>
  <c r="F190" i="1"/>
  <c r="F189" i="1"/>
  <c r="F188" i="1"/>
  <c r="F187" i="1"/>
  <c r="AW186" i="1"/>
  <c r="F186" i="1"/>
  <c r="F185" i="1"/>
  <c r="BQ184" i="1"/>
  <c r="F184" i="1"/>
  <c r="F183" i="1"/>
  <c r="BQ182" i="1"/>
  <c r="AW182" i="1"/>
  <c r="F182" i="1"/>
  <c r="F181" i="1"/>
  <c r="F180" i="1"/>
  <c r="F179" i="1"/>
  <c r="F178" i="1"/>
  <c r="F177" i="1"/>
  <c r="AW176" i="1"/>
  <c r="F176" i="1"/>
  <c r="F175" i="1"/>
  <c r="AW174" i="1"/>
  <c r="F174" i="1"/>
  <c r="AW173" i="1"/>
  <c r="F173" i="1"/>
  <c r="F172" i="1"/>
  <c r="F171" i="1"/>
  <c r="F170" i="1"/>
  <c r="F169" i="1"/>
  <c r="AW168" i="1"/>
  <c r="F168" i="1"/>
  <c r="F167" i="1"/>
  <c r="F166" i="1"/>
  <c r="F165" i="1"/>
  <c r="F164" i="1"/>
  <c r="F163" i="1"/>
  <c r="F162" i="1"/>
  <c r="AW161" i="1"/>
  <c r="F161" i="1"/>
  <c r="AW160" i="1"/>
  <c r="F160" i="1"/>
  <c r="AW159" i="1"/>
  <c r="F159" i="1"/>
  <c r="F158" i="1"/>
  <c r="F157" i="1"/>
  <c r="AW156" i="1"/>
  <c r="F156" i="1"/>
  <c r="F155" i="1"/>
  <c r="F154" i="1"/>
  <c r="AW153" i="1"/>
  <c r="F153" i="1"/>
  <c r="F152" i="1"/>
  <c r="F151" i="1"/>
  <c r="BQ150" i="1"/>
  <c r="F150" i="1"/>
  <c r="BQ149" i="1"/>
  <c r="F149" i="1"/>
  <c r="AW148" i="1"/>
  <c r="F148" i="1"/>
  <c r="F147" i="1"/>
  <c r="AW146" i="1"/>
  <c r="F146" i="1"/>
  <c r="BQ145" i="1"/>
  <c r="F145" i="1"/>
  <c r="AW144" i="1"/>
  <c r="F144" i="1"/>
  <c r="BQ143" i="1"/>
  <c r="F143" i="1"/>
  <c r="AW142" i="1"/>
  <c r="F142" i="1"/>
  <c r="AW140" i="1"/>
  <c r="AW139" i="1"/>
  <c r="BQ138" i="1"/>
  <c r="F138" i="1"/>
  <c r="AW137" i="1"/>
  <c r="F137" i="1"/>
  <c r="F136" i="1"/>
  <c r="AW133" i="1"/>
  <c r="F132" i="1"/>
  <c r="F131" i="1"/>
  <c r="F130" i="1"/>
  <c r="F129" i="1"/>
  <c r="F128" i="1"/>
  <c r="AW127" i="1"/>
  <c r="F127" i="1"/>
  <c r="F126" i="1"/>
  <c r="F125" i="1"/>
  <c r="F124" i="1"/>
  <c r="F123" i="1"/>
  <c r="F122" i="1"/>
  <c r="F121" i="1"/>
  <c r="F120" i="1"/>
  <c r="F119" i="1"/>
  <c r="F118" i="1"/>
  <c r="F117" i="1"/>
  <c r="F116" i="1"/>
  <c r="F115" i="1"/>
  <c r="AW114" i="1"/>
  <c r="F114" i="1"/>
  <c r="F113" i="1"/>
  <c r="F112" i="1"/>
  <c r="AW111" i="1"/>
  <c r="F111" i="1"/>
  <c r="F110" i="1"/>
  <c r="BQ109" i="1"/>
  <c r="F109" i="1"/>
  <c r="F108" i="1"/>
  <c r="F107" i="1"/>
  <c r="F106" i="1"/>
  <c r="BQ105" i="1"/>
  <c r="F105" i="1"/>
  <c r="F104" i="1"/>
  <c r="F103" i="1"/>
  <c r="F102" i="1"/>
  <c r="AW101" i="1"/>
  <c r="F101" i="1"/>
  <c r="BQ99" i="1"/>
  <c r="AW99" i="1"/>
  <c r="F96" i="1"/>
  <c r="AW95" i="1"/>
  <c r="F94" i="1"/>
  <c r="F93" i="1"/>
  <c r="BQ92" i="1"/>
  <c r="F91" i="1"/>
  <c r="F90" i="1"/>
  <c r="F89" i="1"/>
  <c r="BQ88" i="1"/>
  <c r="F88" i="1"/>
  <c r="F87" i="1"/>
  <c r="F86" i="1"/>
  <c r="F85" i="1"/>
  <c r="AW84" i="1"/>
  <c r="F84" i="1"/>
  <c r="F83" i="1"/>
  <c r="AW82" i="1"/>
  <c r="F82" i="1"/>
  <c r="AW81" i="1"/>
  <c r="F81" i="1"/>
  <c r="F80" i="1"/>
  <c r="F79" i="1"/>
  <c r="F78" i="1"/>
  <c r="F77" i="1"/>
  <c r="F76" i="1"/>
  <c r="F75" i="1"/>
  <c r="F71" i="1"/>
  <c r="BQ70" i="1"/>
  <c r="F70" i="1"/>
  <c r="AW69" i="1"/>
  <c r="F69" i="1"/>
  <c r="F68" i="1"/>
  <c r="BQ67" i="1"/>
  <c r="F67" i="1"/>
  <c r="AW66" i="1"/>
  <c r="F66" i="1"/>
  <c r="F65" i="1"/>
  <c r="AW64" i="1"/>
  <c r="F64" i="1"/>
  <c r="AW63" i="1"/>
  <c r="F63" i="1"/>
  <c r="F62" i="1"/>
  <c r="BQ61" i="1"/>
  <c r="F61" i="1"/>
  <c r="AW58" i="1"/>
  <c r="AW57" i="1"/>
  <c r="BQ54" i="1"/>
  <c r="F53" i="1"/>
  <c r="F52" i="1"/>
  <c r="F51" i="1"/>
  <c r="F48" i="1"/>
  <c r="F47" i="1"/>
  <c r="F46" i="1"/>
  <c r="F45" i="1"/>
  <c r="AW44" i="1"/>
  <c r="F38" i="1"/>
  <c r="F37" i="1"/>
  <c r="F36" i="1"/>
  <c r="F35" i="1"/>
  <c r="BQ34" i="1"/>
  <c r="F34" i="1"/>
  <c r="F33" i="1"/>
  <c r="F32" i="1"/>
  <c r="F31" i="1"/>
  <c r="F30" i="1"/>
  <c r="F29" i="1"/>
  <c r="F28" i="1"/>
  <c r="F27" i="1"/>
  <c r="F26" i="1"/>
  <c r="AW24" i="1"/>
  <c r="F24" i="1"/>
  <c r="F23" i="1"/>
  <c r="F22" i="1"/>
  <c r="F21" i="1"/>
  <c r="F20" i="1"/>
  <c r="AW19" i="1"/>
  <c r="F19" i="1"/>
  <c r="F18" i="1"/>
  <c r="AW15" i="1"/>
  <c r="F15" i="1"/>
  <c r="AW14" i="1"/>
  <c r="F14" i="1"/>
  <c r="BQ13" i="1"/>
  <c r="F13" i="1"/>
  <c r="BQ12" i="1"/>
  <c r="F10" i="1"/>
  <c r="F9" i="1"/>
  <c r="F8" i="1"/>
  <c r="F7" i="1"/>
  <c r="F6" i="1"/>
  <c r="F5" i="1"/>
  <c r="F4" i="1"/>
  <c r="F3" i="1"/>
</calcChain>
</file>

<file path=xl/sharedStrings.xml><?xml version="1.0" encoding="utf-8"?>
<sst xmlns="http://schemas.openxmlformats.org/spreadsheetml/2006/main" count="26136" uniqueCount="11485">
  <si>
    <r>
      <t>Twiplomacy 2018</t>
    </r>
    <r>
      <rPr>
        <sz val="14"/>
        <color rgb="FF000000"/>
        <rFont val="Arial"/>
        <family val="2"/>
      </rPr>
      <t xml:space="preserve"> - Data File 18 May 2018</t>
    </r>
  </si>
  <si>
    <t>Twitter</t>
  </si>
  <si>
    <t>Crowdtangle</t>
  </si>
  <si>
    <t>Twitter Lists</t>
  </si>
  <si>
    <t>Twitter Moments</t>
  </si>
  <si>
    <t>Twitter Connections</t>
  </si>
  <si>
    <t>Periscope</t>
  </si>
  <si>
    <t>Continent</t>
  </si>
  <si>
    <t>Country</t>
  </si>
  <si>
    <t>Institution</t>
  </si>
  <si>
    <t>Personal/Institutional</t>
  </si>
  <si>
    <t>Page Section</t>
  </si>
  <si>
    <t>Twiplomacy Link (new in yellow)</t>
  </si>
  <si>
    <r>
      <t>Twitter account</t>
    </r>
    <r>
      <rPr>
        <sz val="12"/>
        <color rgb="FF000000"/>
        <rFont val="Calibri"/>
        <family val="2"/>
      </rPr>
      <t xml:space="preserve"> (as of 18.05.2018)</t>
    </r>
  </si>
  <si>
    <t>Link</t>
  </si>
  <si>
    <t>user_name</t>
  </si>
  <si>
    <t>Followers</t>
  </si>
  <si>
    <t>Following</t>
  </si>
  <si>
    <t>Description</t>
  </si>
  <si>
    <t>Creation</t>
  </si>
  <si>
    <t>Location</t>
  </si>
  <si>
    <t>Favorites</t>
  </si>
  <si>
    <t>Tweets</t>
  </si>
  <si>
    <t>Language</t>
  </si>
  <si>
    <t>Verified</t>
  </si>
  <si>
    <t>Listed</t>
  </si>
  <si>
    <t>Dormant/Active/Protected</t>
  </si>
  <si>
    <t>Tweets per Day (Between the Oldest and Newest Tweets we can Grab)</t>
  </si>
  <si>
    <t>Average RTs/Tweet</t>
  </si>
  <si>
    <t>Favorites per original Tweet</t>
  </si>
  <si>
    <t>Total @replies</t>
  </si>
  <si>
    <t>Total Tweets</t>
  </si>
  <si>
    <t>% of @replies</t>
  </si>
  <si>
    <t>Twitter account (as of 19.05.2017 - 18.05.2018)</t>
  </si>
  <si>
    <t>Account</t>
  </si>
  <si>
    <t>Handle</t>
  </si>
  <si>
    <t>URL</t>
  </si>
  <si>
    <t>Total Interactions</t>
  </si>
  <si>
    <t>Retweets/Tweet</t>
  </si>
  <si>
    <t>Retweets</t>
  </si>
  <si>
    <t>Likes</t>
  </si>
  <si>
    <t>All Interaction Rate</t>
  </si>
  <si>
    <t>Photos</t>
  </si>
  <si>
    <t>Links</t>
  </si>
  <si>
    <t>Videos</t>
  </si>
  <si>
    <t>Text</t>
  </si>
  <si>
    <t>Photo Tweets</t>
  </si>
  <si>
    <t>Video Tweets</t>
  </si>
  <si>
    <t>Link Tweets</t>
  </si>
  <si>
    <t>Text Tweets</t>
  </si>
  <si>
    <t>Tweets Per Day</t>
  </si>
  <si>
    <t>Follower Growth</t>
  </si>
  <si>
    <t>Follower Growth %</t>
  </si>
  <si>
    <t>Lists</t>
  </si>
  <si>
    <t>Lists yes/no N°</t>
  </si>
  <si>
    <t>Subscribed to lists</t>
  </si>
  <si>
    <t>Embassy List</t>
  </si>
  <si>
    <t>Missions on Twitter</t>
  </si>
  <si>
    <t>Moments</t>
  </si>
  <si>
    <r>
      <t>Who Follows Who</t>
    </r>
    <r>
      <rPr>
        <sz val="12"/>
        <color rgb="FF000000"/>
        <rFont val="Calibri"/>
        <family val="2"/>
      </rPr>
      <t xml:space="preserve"> (18.05.2018)</t>
    </r>
  </si>
  <si>
    <t>Follows</t>
  </si>
  <si>
    <t>Followed</t>
  </si>
  <si>
    <t>Mutual</t>
  </si>
  <si>
    <t>Total Connections</t>
  </si>
  <si>
    <r>
      <t>Periscope</t>
    </r>
    <r>
      <rPr>
        <sz val="12"/>
        <color rgb="FF000000"/>
        <rFont val="Calibri"/>
        <family val="2"/>
      </rPr>
      <t xml:space="preserve"> (325 channels, 121 redirect data as of 20 May 2018)</t>
    </r>
  </si>
  <si>
    <t>Likes (Hearts)</t>
  </si>
  <si>
    <t>Broadcasts</t>
  </si>
  <si>
    <t>Engagement rate Likes/Followers</t>
  </si>
  <si>
    <t>Africa</t>
  </si>
  <si>
    <t>Algeria</t>
  </si>
  <si>
    <t>Presidency</t>
  </si>
  <si>
    <t>Institutional</t>
  </si>
  <si>
    <t>elmouradia_dz</t>
  </si>
  <si>
    <t>https://twitter.com/elmouradia_dz</t>
  </si>
  <si>
    <t>Présidence d'Algérie</t>
  </si>
  <si>
    <t>Compte Officiel de la Présidence de la République Algérienne Démocratique et Populaire. Actualités, diplomatie, intérieur, économie, politique. #ElMouradia</t>
  </si>
  <si>
    <t>Wed May 20 20:52:20 +0000 2015</t>
  </si>
  <si>
    <t>Alger</t>
  </si>
  <si>
    <t>fr</t>
  </si>
  <si>
    <t>False</t>
  </si>
  <si>
    <t>Dormant since 20.05.2015</t>
  </si>
  <si>
    <t>@elmouradia_dz</t>
  </si>
  <si>
    <t>--</t>
  </si>
  <si>
    <t>No tweets in this timeframe</t>
  </si>
  <si>
    <t>https://twitter.com/elmouradia_dz/lists</t>
  </si>
  <si>
    <t>No</t>
  </si>
  <si>
    <t>https://twitter.com/elmouradia_dz/moments</t>
  </si>
  <si>
    <t>Elysee, francediplo</t>
  </si>
  <si>
    <t>CancilleriaPeru, PR_Senegal, pacollibehgjet</t>
  </si>
  <si>
    <t>https://periscope.tv/elmouradia_dz</t>
  </si>
  <si>
    <t>n/a</t>
  </si>
  <si>
    <t>PresidenceALG</t>
  </si>
  <si>
    <t>https://twitter.com/PresidenceALG</t>
  </si>
  <si>
    <t>ديوان رئاسة المرادية</t>
  </si>
  <si>
    <t>رئاسة الجمهورية الجزائرية Présidence de la République Algérienne https://t.co/Lz4KdkyoVS Téléphone: 0 21 69 15 15 / 0 21 68 63 63 Télécop</t>
  </si>
  <si>
    <t>Sun Jul 14 08:27:44 +0000 2013</t>
  </si>
  <si>
    <t>El-Mouradia - B.P. ALGER GARE</t>
  </si>
  <si>
    <t>Active</t>
  </si>
  <si>
    <t>@PresidenceALG</t>
  </si>
  <si>
    <t>https://twitter.com/PresidenceALG/lists</t>
  </si>
  <si>
    <t>https://twitter.com/PresidenceALG/moments</t>
  </si>
  <si>
    <t>Elysee, HHShkMohd, PresidenceMali, PresidenciaMX, USAbilAraby, WhiteHouse, francediplo</t>
  </si>
  <si>
    <t>AlgeriaMFA</t>
  </si>
  <si>
    <t>https://periscope.tv/PresidenceALG</t>
  </si>
  <si>
    <t>Prime Minister</t>
  </si>
  <si>
    <t>Prime Minister Ahmed Ouyahia</t>
  </si>
  <si>
    <t>pm_gov_dz</t>
  </si>
  <si>
    <t>https://twitter.com/pm_gov_dz</t>
  </si>
  <si>
    <t>الوزارة اﻷولى</t>
  </si>
  <si>
    <t>الوزارة الأولى للجمهورية الجزائرية الديمقراطية الشعبية - Premier Ministère de la République Algérienne Démocratique et Populaire</t>
  </si>
  <si>
    <t>Tue Aug 22 10:24:19 +0000 2017</t>
  </si>
  <si>
    <t>شارع الدكتور سعدان، قصر الحكومة،الجزائرالعاصمة 16000 الجزائر</t>
  </si>
  <si>
    <t>@pm_gov_dz</t>
  </si>
  <si>
    <t>https://twitter.com/pm_gov_dz/lists</t>
  </si>
  <si>
    <t>https://twitter.com/pm_gov_dz/moments</t>
  </si>
  <si>
    <t>Messahel_MAE</t>
  </si>
  <si>
    <t>https://periscope.tv/pm_gov_dz</t>
  </si>
  <si>
    <t>Foreign Minister</t>
  </si>
  <si>
    <t>Personal</t>
  </si>
  <si>
    <t>Foreign Minister Abdelkader Messahel</t>
  </si>
  <si>
    <t>https://twitter.com/Messahel_MAE</t>
  </si>
  <si>
    <t>Abdelkader Messahel</t>
  </si>
  <si>
    <t>Ministre des Affaires Étrangères</t>
  </si>
  <si>
    <t>Sat Sep 10 09:13:44 +0000 2016</t>
  </si>
  <si>
    <t>True</t>
  </si>
  <si>
    <t>@Messahel_MAE</t>
  </si>
  <si>
    <t>https://twitter.com/Messahel_MAE/lists</t>
  </si>
  <si>
    <t>https://twitter.com/Messahel_MAE/moments</t>
  </si>
  <si>
    <t>Elysee, StateDept, WhiteHouse, francediplo</t>
  </si>
  <si>
    <t>AbelaCarmelo, AlgeriaMFA, BelarusMFA, BelarusMID, DanishMFA, DiplomatieRdc, DutchMFA, Iraqimofa, MAECgob, MFAKOSOVO, SpainMFA, SweMFA, nyamitwe, pacollibehgjet</t>
  </si>
  <si>
    <t>ABZayed, AlfonsoDastisQ, eu_eeas, khalidalkhalifa, ministerBlok, pm_gov_dz</t>
  </si>
  <si>
    <t>https://periscope.tv/Messahel_MAE</t>
  </si>
  <si>
    <t>Foreign Ministry</t>
  </si>
  <si>
    <t>https://twitter.com/AlgeriaMFA</t>
  </si>
  <si>
    <t>Algeria MFA 🇩🇿الجزائر الخارجية</t>
  </si>
  <si>
    <t>Ministry of Foreign Affairs of the People's Democratic Republic Of Algeria الجمهورية الديمقراطية الشعبية الجزائرية وزارة الشؤون الخارجية 🇩🇿</t>
  </si>
  <si>
    <t>Mon Feb 27 15:35:45 +0000 2017</t>
  </si>
  <si>
    <t>Algiers</t>
  </si>
  <si>
    <t>@AlgeriaMFA</t>
  </si>
  <si>
    <t>https://twitter.com/AlgeriaMFA/lists</t>
  </si>
  <si>
    <t>https://twitter.com/AlgeriaMFA/moments</t>
  </si>
  <si>
    <t>AdelAljubeir, AlbanianDiplo, AlfonsoDastisQ, ArgentinaMFA, AzerbaijanMFA, BelgiumMFA, CRcancilleria, CanadaPE, CancilleriaARG, CancilleriaCol, CancilleriaEc, CancilleriaPeru, CancilleriaPma, CancilleriaVE, CubaMINREX, CyprusMFA, CzechMFA, Diplomacy_RM, EU_Commission, EZaharievaMFA, Elysee, FCOArabic, FedericaMog, FijiMFA, ForeignMinistry, ForeignOfficeKE, ForeignStrategy, GeoffreyOnyeama, GermanyDiplo, GovMonaco, IndianDiplomacy, IranMFA, IraqMFA, ItalyMFA, ItamaratyGovBr, Itamaraty_EN, Itamaraty_ES, JY_LeDrian, Jhinaoui_MAE, KSAMOFA, Karin_Kneissl, KingAbdullahII, Latvian_MFA, LithuaniaMFA, MAERomania, MAE_Haiti, MBA_AlThani_, MDVForeign, MEAIndia, MFABulgaria, MFAEcuador, MFAFiji, MFAIceland, MFATgovtNZ, MFATurkey, MFA_Austria, MFA_KZ, MFA_LI, MFA_Lu, MFA_Mongolia, MFA_SriLanka, MFA_Tajikistan, MFA_Ukraine, MFAestonia, MFAgovge, MFAofArmenia, MFAsg, MFAupdate, MIREXRD, MOFAEGYPT, MOFAKuwait_en, MOFAUAE, MOFAVietNam, MOFA_RL, MOFAkr_eng, MRE_Bolivia, MZZRS, MarocDiplomatie, Messahel_MAE, MevlutCavusoglu, MfaEgypt, MinexGt, MinisterMOFA, Minrel_Chile, MoFA_Indonesia, MofaJapan_en, MofaNepal, MofaOman, MofaQatar_EN, MofaSomalia, NikosKotzias, OFMUAE, PakDiplomacy, PolandMFA, PresidenceALG, PresidentABO, RwandaMFA, SRECIHonduras, SRE_mx, SlovakiaMFA, SweMFA, UgandaMFA, anderssamuelsen, bahdiplomatic, cancilleriasv, desdelamoncloa, dfat, dfatirl, ditmirbushati, dreynders, foreignoffice, foreigntanzania, francediplo, francediplo_AR, gouvernementFR, jaarreaza, margotwallstrom, marianorajoy, mfa_afghanistan, mfa_russia, mfagovtt, mfarighana, mreparaguay, pm_gov_dz, saadhariri, teodormelescanu, worknehgebeyhu</t>
  </si>
  <si>
    <t>VNGovtPortal</t>
  </si>
  <si>
    <t>BelarusMFA, CanadaFP, DanishMFA, DutchMFA, GreeceMFA, Iraqimofa, MAECgob, MFAKOSOVO, MID_RF, MVEP_hr, NorwayMFA, SeychellesMFA, SpainMFA, TunisieDiplo, eu_eeas, mfaethiopia, ministerBlok, pacollibehgjet</t>
  </si>
  <si>
    <t>https://periscope.tv/AlgeriaMFA</t>
  </si>
  <si>
    <t>Angola</t>
  </si>
  <si>
    <t>President</t>
  </si>
  <si>
    <t>President João Lourenço</t>
  </si>
  <si>
    <t>cdajoaolourenco</t>
  </si>
  <si>
    <t>https://twitter.com/cdajoaolourenco</t>
  </si>
  <si>
    <t>João Lourenço</t>
  </si>
  <si>
    <t>PRESIDENTE DA REPÚBLICA DE ANGOLA</t>
  </si>
  <si>
    <t>Thu Feb 23 17:34:04 +0000 2017</t>
  </si>
  <si>
    <t>pt</t>
  </si>
  <si>
    <t>@cdajoaolourenco</t>
  </si>
  <si>
    <t>https://twitter.com/cdajoaolourenco/lists</t>
  </si>
  <si>
    <t>https://twitter.com/cdajoaolourenco/moments</t>
  </si>
  <si>
    <t>eusoujoaol, nyamitwe</t>
  </si>
  <si>
    <t>https://periscope.tv/cdajoaolourenco</t>
  </si>
  <si>
    <t>eusoujoaol</t>
  </si>
  <si>
    <t>https://twitter.com/eusoujoaol</t>
  </si>
  <si>
    <t>João Lourenço | MPLA</t>
  </si>
  <si>
    <t>Conta oficial.</t>
  </si>
  <si>
    <t>Fri May 26 09:40:56 +0000 2017</t>
  </si>
  <si>
    <t>en</t>
  </si>
  <si>
    <t>@eusoujoaol</t>
  </si>
  <si>
    <t>https://twitter.com/eusoujoaol/lists</t>
  </si>
  <si>
    <t>https://twitter.com/eusoujoaol/moments</t>
  </si>
  <si>
    <t>FEGnassingbe, ID_Itno, KagutaMuseveni, MBuhari, Macky_Sall, MagufuliJP, NAkufoAddo, NGRPresident, POTUS, PresidentABO, RwandaGov, UKenyatta, UrugwiroVillage, cdajoaolourenco, rochkaborepf</t>
  </si>
  <si>
    <t>pnkurunziza</t>
  </si>
  <si>
    <t>LMushikiwabo, PaulKagame, nyamitwe</t>
  </si>
  <si>
    <t>https://periscope.tv/eusoujoaol</t>
  </si>
  <si>
    <t>CasaCivilPRA</t>
  </si>
  <si>
    <t>https://twitter.com/CasaCivilPRA</t>
  </si>
  <si>
    <t>Casa Civil Angola</t>
  </si>
  <si>
    <t>Bem vindo!A Casa Civil do Presidente da República de Angola.</t>
  </si>
  <si>
    <t>Wed Sep 14 10:54:52 +0000 2011</t>
  </si>
  <si>
    <t>Dormant since 20.08.2012</t>
  </si>
  <si>
    <t>@CasaCivilPRA</t>
  </si>
  <si>
    <t>https://twitter.com/CasaCivilPRA/lists</t>
  </si>
  <si>
    <t>https://twitter.com/CasaCivilPRA/moments</t>
  </si>
  <si>
    <t>ItamaratyGovBr, PresidenciaMX, Presidencia_Ec, PresidencyZA, WhiteHouse, govpt, imprensaPR, marianorajoy</t>
  </si>
  <si>
    <t>CancilleriaPeru, GouvGabon, SweMFA, VladaRH</t>
  </si>
  <si>
    <t>https://periscope.tv/CasaCivilPRA</t>
  </si>
  <si>
    <t>Benin</t>
  </si>
  <si>
    <t>President Patrice Talon</t>
  </si>
  <si>
    <t>http://twiplomacy.com/info/africa/Benin</t>
  </si>
  <si>
    <t>patrice_talon</t>
  </si>
  <si>
    <t>https://twitter.com/patrice_talon</t>
  </si>
  <si>
    <t>Patrice Talon</t>
  </si>
  <si>
    <t>Compte twitter de Patrice Talon.Candidat à l'élection présidentielle du #Bénin / #Talon2016</t>
  </si>
  <si>
    <t>Thu Dec 17 12:47:12 +0000 2015</t>
  </si>
  <si>
    <t>Dormant since 04.01.2016</t>
  </si>
  <si>
    <t>@patrice_talon</t>
  </si>
  <si>
    <t>https://twitter.com/patrice_talon/lists</t>
  </si>
  <si>
    <t>https://twitter.com/patrice_talon/moments</t>
  </si>
  <si>
    <t>AMokuy, GeorgeWeahOff, RwandaMFA, kallaankourao</t>
  </si>
  <si>
    <t>https://periscope.tv/patrice_talon</t>
  </si>
  <si>
    <t>PresidenceBenin</t>
  </si>
  <si>
    <t>https://twitter.com/PresidenceBenin</t>
  </si>
  <si>
    <t>Présidence du Bénin</t>
  </si>
  <si>
    <t>Compte officiel Twitter de la Présidence de la République du Bénin 🇧🇯 - @gouvbenin| @revealingbenin |#prbenin #PatriceTalon #wasexo</t>
  </si>
  <si>
    <t>Fri Oct 31 21:52:07 +0000 2014</t>
  </si>
  <si>
    <t>République du Bénin</t>
  </si>
  <si>
    <t>@PresidenceBenin</t>
  </si>
  <si>
    <t>https://twitter.com/PresidenceBenin/lists</t>
  </si>
  <si>
    <t>https://twitter.com/PresidenceBenin/moments</t>
  </si>
  <si>
    <t>BeninDiplomatie, NGRPresident, PresidenceNiger, Presidenceci</t>
  </si>
  <si>
    <t>CabinetCivilPRC, PRC_Cellcom, PR_Paul_BIYA, aurelagbenonci, kallaankourao, presidencebf</t>
  </si>
  <si>
    <t>AAgbenonciMAEC, GouvMali, PR_Senegal, PresidenceMali, PresidenceTg, gouvbenin</t>
  </si>
  <si>
    <t>https://periscope.tv/PresidenceBenin</t>
  </si>
  <si>
    <t>Government</t>
  </si>
  <si>
    <t>gouvbenin</t>
  </si>
  <si>
    <t>https://twitter.com/gouvbenin</t>
  </si>
  <si>
    <t>Gouvernement Bénin</t>
  </si>
  <si>
    <t>Compte officiel Twitter du Gouvernement du Bénin | @presidencebenin | @revealingbenin | #BéninRévélé #wasexo #gouvbenin</t>
  </si>
  <si>
    <t>Mon Aug 24 10:36:46 +0000 2015</t>
  </si>
  <si>
    <t>@gouvbenin</t>
  </si>
  <si>
    <t>https://twitter.com/gouvbenin/lists</t>
  </si>
  <si>
    <t>https://twitter.com/gouvbenin/moments</t>
  </si>
  <si>
    <t>AAgbenonciMAEC, AOuattara_PRCI, GouvCongoBrazza, KagutaMuseveni, Macky_Sall, PaulKagame, PresAlphaConde, PresidencyZA, PresidentABO, SassouCG, UKenyatta, hagegeingob, pnkurunziza</t>
  </si>
  <si>
    <t>CabinetCivilPRC, IsraelMFA, LithuanianGovt, MeGovernment, PRC_Cellcom, aurelagbenonci, eu_eeas, kallaankourao</t>
  </si>
  <si>
    <t>BeninDiplomatie, PR_Paul_BIYA, PresidenceBenin</t>
  </si>
  <si>
    <t>https://periscope.tv/gouvbenin</t>
  </si>
  <si>
    <t>beningouv</t>
  </si>
  <si>
    <t>https://twitter.com/beningouv</t>
  </si>
  <si>
    <t>Benin Gouvernance</t>
  </si>
  <si>
    <t>Sat Jan 11 03:47:23 +0000 2014</t>
  </si>
  <si>
    <t>Protected</t>
  </si>
  <si>
    <t>@beningouv</t>
  </si>
  <si>
    <t>https://twitter.com/beningouv/moments</t>
  </si>
  <si>
    <t>https://periscope.tv/beningouv</t>
  </si>
  <si>
    <t>primaturebj</t>
  </si>
  <si>
    <t>https://twitter.com/primaturebj</t>
  </si>
  <si>
    <t>PRIMATURE BENIN</t>
  </si>
  <si>
    <t>Page Officielle</t>
  </si>
  <si>
    <t>Thu Aug 08 23:03:11 +0000 2013</t>
  </si>
  <si>
    <t>Dormant since 15.08.2013</t>
  </si>
  <si>
    <t>@primaturebj</t>
  </si>
  <si>
    <t>https://twitter.com/primaturebj/moments</t>
  </si>
  <si>
    <t>https://periscope.tv/primaturebj</t>
  </si>
  <si>
    <t>Foreign Minister Aurelien Agbenonci</t>
  </si>
  <si>
    <t>AAgbenonciMAEC</t>
  </si>
  <si>
    <t>https://twitter.com/AAgbenonciMAEC</t>
  </si>
  <si>
    <t>Aurelien Agbenonci</t>
  </si>
  <si>
    <t>Ministre des Affaires Etrangères &amp; de la Coopération du Bénin</t>
  </si>
  <si>
    <t>Thu Jun 30 02:13:03 +0000 2011</t>
  </si>
  <si>
    <t>@AAgbenonciMAEC</t>
  </si>
  <si>
    <t>https://twitter.com/AAgbenonciMAEC/lists</t>
  </si>
  <si>
    <t>https://twitter.com/AAgbenonciMAEC/moments</t>
  </si>
  <si>
    <t>ADO__Solutions, AOuattara_PRCI, Elysee, FEGnassingbe, ForeignOfficeKE, KagutaMuseveni, LMushikiwabo, Macky_Sall, NGRPresident, POTUS, PaulKagame, Pontifex, Pontifex_fr, Pontifex_it, PresidenceMali, Presidenceci, RwandaGov, StateDept, UKenyatta, WhiteHouse, francediplo</t>
  </si>
  <si>
    <t>DanishMFA, DiplomatieRdc, DutchMFA, GudlaugurThor, MFAKOSOVO, PrimatureRwanda, SpainMFA, eu_eeas, gouvbenin, ministerBlok, pacollibehgjet</t>
  </si>
  <si>
    <t>BeninDiplomatie, PresidenceBenin, RwandaMFA, UrugwiroVillage, aurelagbenonci, rdussey</t>
  </si>
  <si>
    <t>https://periscope.tv/AAgbenonciMAEC</t>
  </si>
  <si>
    <t>aurelagbenonci</t>
  </si>
  <si>
    <t>https://twitter.com/aurelagbenonci</t>
  </si>
  <si>
    <t>President Action Benin Pluriel /Opinions privées n'engageant que moi.</t>
  </si>
  <si>
    <t>Wed Mar 30 07:31:09 +0000 2011</t>
  </si>
  <si>
    <t>@aurelagbenonci</t>
  </si>
  <si>
    <t>https://twitter.com/aurelagbenonci/lists</t>
  </si>
  <si>
    <t>https://twitter.com/aurelagbenonci/moments</t>
  </si>
  <si>
    <t>AOuattara_PRCI, BeninDiplomatie, LMushikiwabo, Macky_Sall, PaulKagame, PresidenceBenin, PresidenceMali, RwandaGov, RwandaMFA, StateDept, UKenyatta, UrugwiroVillage, WhiteHouse, francediplo, gouvbenin</t>
  </si>
  <si>
    <t>DanishMFA</t>
  </si>
  <si>
    <t>https://periscope.tv/aurelagbenonci</t>
  </si>
  <si>
    <t>BeninDiplomatie</t>
  </si>
  <si>
    <t>https://twitter.com/BeninDiplomatie</t>
  </si>
  <si>
    <t>BENIN DIPLOMATIE</t>
  </si>
  <si>
    <t>Compte Twitter officiel du Ministère des Affaires Étrangères et de la Coopération du Bénin | @AAgbenonciMAEC| @gouvbenin | #BeninDiplomatie</t>
  </si>
  <si>
    <t>Thu Feb 02 20:19:18 +0000 2017</t>
  </si>
  <si>
    <t>@BeninDiplomatie</t>
  </si>
  <si>
    <t>https://twitter.com/BeninDiplomatie/lists</t>
  </si>
  <si>
    <t>https://twitter.com/BeninDiplomatie/moments</t>
  </si>
  <si>
    <t>EmmanuelMacron, ItamaratyGovBr, PaulKagame, UKenyatta, narendramodi, rochkaborepf</t>
  </si>
  <si>
    <t>DanishMFA, DutchMFA, IsraelMFA, MFAKOSOVO, PresidenceBenin, aurelagbenonci, eu_eeas, kallaankourao, ministerBlok, pacollibehgjet</t>
  </si>
  <si>
    <t>AAgbenonciMAEC, gouvbenin</t>
  </si>
  <si>
    <t>https://periscope.tv/BeninDiplomatie</t>
  </si>
  <si>
    <t>Redirect</t>
  </si>
  <si>
    <t>BeninMae</t>
  </si>
  <si>
    <t>https://twitter.com/BeninMae</t>
  </si>
  <si>
    <t>Diplomatie Bninoise</t>
  </si>
  <si>
    <t>Thu May 02 12:28:40 +0000 2013</t>
  </si>
  <si>
    <t>Cotonou - Benin</t>
  </si>
  <si>
    <t>@BeninMae</t>
  </si>
  <si>
    <t>https://twitter.com/BeninMae/moments</t>
  </si>
  <si>
    <t>https://periscope.tv/BeninMae</t>
  </si>
  <si>
    <t>Botswana</t>
  </si>
  <si>
    <t>President Mokgweetsi Masisi</t>
  </si>
  <si>
    <t>OfficialMasisi</t>
  </si>
  <si>
    <t>https://twitter.com/OfficialMasisi</t>
  </si>
  <si>
    <t>Mokgweetsi EK Masisi</t>
  </si>
  <si>
    <t>His Excellency, the President of the Republic of Botswana. 🇧🇼</t>
  </si>
  <si>
    <t>Tue May 05 18:26:50 +0000 2015</t>
  </si>
  <si>
    <t>@OfficialMasisi</t>
  </si>
  <si>
    <t>https://twitter.com/OfficialMasisi/lists</t>
  </si>
  <si>
    <t>https://twitter.com/OfficialMasisi/moments</t>
  </si>
  <si>
    <t>10DowningStreet, CyrilRamaphosa, FijiPM, GOVuz, LindiweSisuluSA, MagufuliJP, POTUS, PaulKagame, PresidencyZA, PresidentKE, RoyalFamily, SwedishPM, UKenyatta, hagegeingob, narendramodi, netanyahu, presidencymv, theresa_may</t>
  </si>
  <si>
    <t>CabinetCivilPRC, DIRCO_ZA, MIACBW, nyamitwe</t>
  </si>
  <si>
    <t>BWGovernment, PR_Paul_BIYA, VensonMoitoi, edmnangagwa</t>
  </si>
  <si>
    <t>https://periscope.tv/OfficialMasisi</t>
  </si>
  <si>
    <t>BWGovernment</t>
  </si>
  <si>
    <t>https://twitter.com/BWGovernment</t>
  </si>
  <si>
    <t>Botswana Government</t>
  </si>
  <si>
    <t>Official account of the Government of #Botswana. Lefatshe la Botswana (Republic of Botswana) is a country located in Southern Africa. Contact 395 0800</t>
  </si>
  <si>
    <t>Mon Jun 13 06:58:40 +0000 2011</t>
  </si>
  <si>
    <t>Gaborone, Botswana</t>
  </si>
  <si>
    <t>@BWGovernment</t>
  </si>
  <si>
    <t>https://twitter.com/BWGovernment/lists</t>
  </si>
  <si>
    <t>https://twitter.com/BWGovernment/moments</t>
  </si>
  <si>
    <t>10DowningStreet, CyrilRamaphosa, JPN_PMO, JosephMuscat_JM, MalawiGovt, RoyalFamily, StateDept, WhiteHouse</t>
  </si>
  <si>
    <t>CancilleriaPeru, DiplomatieRdc, GouvGabon, HashimThaciRKS, ItamaratyGovBr, MaltaGov, NamPresidency, PresidenceMali, PresidentKE, RepSouthSudan, SweMFA, UgandaMFA, eu_eeas</t>
  </si>
  <si>
    <t>DIRCO_ZA, GovernmentZA, MIACBW, Minrel_Chile, OfficialMasisi, VensonMoitoi, hagegeingob, mfaethiopia</t>
  </si>
  <si>
    <t>https://periscope.tv/BWGovernment</t>
  </si>
  <si>
    <t>Foreign Minister Pelonomi Venson-Moitoi</t>
  </si>
  <si>
    <t>VensonMoitoi</t>
  </si>
  <si>
    <t>https://twitter.com/VensonMoitoi</t>
  </si>
  <si>
    <t>Pelonomi Venson-Moitoi</t>
  </si>
  <si>
    <t>Politicician, mother and grandmother; roles I enjoy immensely. Honored to serve as Minister of Local Government and Rural Development-Republic of Botswana.</t>
  </si>
  <si>
    <t>Fri Apr 08 04:19:06 +0000 2016</t>
  </si>
  <si>
    <t>@VensonMoitoi</t>
  </si>
  <si>
    <t>https://twitter.com/VensonMoitoi/lists</t>
  </si>
  <si>
    <t>https://twitter.com/VensonMoitoi/moments</t>
  </si>
  <si>
    <t>ForeignOfficeKE, IsraelMFA, LMushikiwabo, PSCU_Digital, PaulKagame, PresidentKE, RoyalFamily, RwandaGov, RwandaMFA, StateHouseKenya, UKenyatta, UrugwiroVillage, WhiteHouse, foreignoffice, mfaethiopia</t>
  </si>
  <si>
    <t>DanishMFA, MFAKOSOVO, eu_eeas</t>
  </si>
  <si>
    <t>BWGovernment, OfficialMasisi, UgandaMFA</t>
  </si>
  <si>
    <t>https://periscope.tv/VensonMoitoi</t>
  </si>
  <si>
    <t>MIACBW</t>
  </si>
  <si>
    <t>https://twitter.com/MIACBW</t>
  </si>
  <si>
    <t>The Ministry exists to promote and manage foreign relations as well as advance Botswana's interests abroad. It also provides protocol and consular services</t>
  </si>
  <si>
    <t>Tue Jul 03 08:57:54 +0000 2012</t>
  </si>
  <si>
    <t>@MIACBW</t>
  </si>
  <si>
    <t>https://twitter.com/MIACBW/lists</t>
  </si>
  <si>
    <t>https://twitter.com/MIACBW/moments</t>
  </si>
  <si>
    <t>CzechMFA, ForeignOfficeKE, MFABulgaria, MFA_LI, MOFAkr_eng, MofaSomalia, OfficialMasisi, SeychellesMFA, mfagovtt</t>
  </si>
  <si>
    <t>ArgentinaMFA, AuswaertigesAmt, CancilleriaARG, CancilleriaPeru, ChileMFA, CyprusMFA, DanishMFA, DutchMFA, GermanyDiplo, GudlaugurThor, IndianDiplomacy, IsraelMFA, ItamaratyGovBr, Itamaraty_EN, Itamaraty_ES, Latvian_MFA, LithuaniaMFA, MEAIndia, MFASriLanka, MFA_Austria, MFA_KZ, MFA_Kyrgyzstan, MFA_Mongolia, MFAsg, MID_RF, MOFAVietNam, MZZRS, Minrel_Chile, NorwayMFA, RwandaMFA, SpainMFA, StateDept, Ulkoministerio, VNGovtPortal, eu_eeas, francediplo, francediplo_EN, mfa_russia</t>
  </si>
  <si>
    <t>BWGovernment, Diplomacy_RM, MFAIceland, MFA_SriLanka, MFAgovge, UgandaMFA, foreigntanzania, mfaethiopia</t>
  </si>
  <si>
    <t>https://periscope.tv/MIACBW</t>
  </si>
  <si>
    <t>Burkina Faso</t>
  </si>
  <si>
    <t>President Roch Marc Christian Kaboré</t>
  </si>
  <si>
    <t>rochkaborepf</t>
  </si>
  <si>
    <t>https://twitter.com/rochkaborepf</t>
  </si>
  <si>
    <t>Roch M. C. KABORE</t>
  </si>
  <si>
    <t>Président du Faso</t>
  </si>
  <si>
    <t>Wed Jul 01 15:42:09 +0000 2015</t>
  </si>
  <si>
    <t>@rochkaborepf</t>
  </si>
  <si>
    <t>https://twitter.com/rochkaborepf/moments</t>
  </si>
  <si>
    <t>CyrilRamaphosa, KerstiKaljulaid, PaulKagame, narendramodi</t>
  </si>
  <si>
    <t>BeninDiplomatie, BurkinaMae, CabinetCivilPRC, CharlesMichel, DiplomatieRdc, GouvGN, HashimThaciRKS, IssoufouMhm, KabaThieba, PRC_Cellcom, PR_Paul_BIYA, PR_Senegal, PresidenceTg, RwandaMFA, USEmbalo, aguribfakim, cidiplomatie, eusoujoaol, gouvernementBF, jaarreaza, kallaankourao, marcelamontanoh, sigbf</t>
  </si>
  <si>
    <t>AlphaBarry20, FEGnassingbe, GeorgeWeahOff, Macky_Sall, PresidenceMali, PresidenceNiger, SpainMFA, presidencebf</t>
  </si>
  <si>
    <t>https://periscope.tv/rochkaborepf</t>
  </si>
  <si>
    <t>http://twiplomacy.com/info/africa/Burkina-Faso</t>
  </si>
  <si>
    <t>presidencebf</t>
  </si>
  <si>
    <t>https://twitter.com/presidencebf</t>
  </si>
  <si>
    <t>Présidence du Faso</t>
  </si>
  <si>
    <t>Compte Officiel de la Présidence du Faso</t>
  </si>
  <si>
    <t>Tue Aug 02 09:10:50 +0000 2016</t>
  </si>
  <si>
    <t>Kosyam, Burkina Faso</t>
  </si>
  <si>
    <t>@presidencebf</t>
  </si>
  <si>
    <t>https://twitter.com/presidencebf/lists</t>
  </si>
  <si>
    <t>https://twitter.com/presidencebf/moments</t>
  </si>
  <si>
    <t>Elysee, EmmanuelMacron, GeorgeWeahOff, NGRPresident, PR_Senegal, PresidenceBenin, PresidenceGA, PresidenceMada, PresidenceNiger, Presidenceci</t>
  </si>
  <si>
    <t>AlphaBarry20, BurkinaMae, kallaankourao</t>
  </si>
  <si>
    <t>PresidenceMali, PresidenceTg, gouvernementBF, rochkaborepf</t>
  </si>
  <si>
    <t>https://periscope.tv/presidencebf</t>
  </si>
  <si>
    <t>Prime Minister Paul Kaba Thieba</t>
  </si>
  <si>
    <t>KabaThieba</t>
  </si>
  <si>
    <t>https://twitter.com/KabaThieba</t>
  </si>
  <si>
    <t>Paul Kaba THIEBA</t>
  </si>
  <si>
    <t>Premier Ministre du  Burkina Faso</t>
  </si>
  <si>
    <t>Mon May 09 20:46:53 +0000 2016</t>
  </si>
  <si>
    <t>@KabaThieba</t>
  </si>
  <si>
    <t>https://twitter.com/KabaThieba/lists</t>
  </si>
  <si>
    <t>https://twitter.com/KabaThieba/moments</t>
  </si>
  <si>
    <t>Elysee, francediplo, rochkaborepf</t>
  </si>
  <si>
    <t>USEmbalo, pacollibehgjet</t>
  </si>
  <si>
    <t>AlphaBarry20, BurkinaMae, gouvernementBF, sigbf</t>
  </si>
  <si>
    <t>https://periscope.tv/KabaThieba</t>
  </si>
  <si>
    <t>gouvernementBF</t>
  </si>
  <si>
    <t>https://twitter.com/gouvernementBF</t>
  </si>
  <si>
    <t>Premier Ministère BF</t>
  </si>
  <si>
    <t>Le Premier Ministère du #Burkina #Faso est une Institution de la République chargé de coordonner l'action du #Gouvernement.</t>
  </si>
  <si>
    <t>Thu Sep 01 11:48:44 +0000 2016</t>
  </si>
  <si>
    <t>Ouagadougou</t>
  </si>
  <si>
    <t>@gouvernementBF</t>
  </si>
  <si>
    <t>https://twitter.com/gouvernementBF/lists</t>
  </si>
  <si>
    <t>https://twitter.com/gouvernementBF/moments</t>
  </si>
  <si>
    <t>Macky_Sall, Pontifex_fr, rochkaborepf</t>
  </si>
  <si>
    <t>AlphaBarry20, BurkinaMae, KabaThieba, presidencebf, sigbf</t>
  </si>
  <si>
    <t>https://periscope.tv/gouvernementBF</t>
  </si>
  <si>
    <t>sigbf</t>
  </si>
  <si>
    <t>https://twitter.com/sigbf</t>
  </si>
  <si>
    <t>SIG Burkina Faso</t>
  </si>
  <si>
    <t>Sat May 04 13:18:20 +0000 2013</t>
  </si>
  <si>
    <t>@sigbf</t>
  </si>
  <si>
    <t>https://twitter.com/sigbf/lists</t>
  </si>
  <si>
    <t>https://twitter.com/sigbf/moments</t>
  </si>
  <si>
    <t>ADO__Solutions, AOuattara_PRCI, Gouvci, Macky_Sall, Pontifex_fr, Presidenceci, francediplo, rochkaborepf</t>
  </si>
  <si>
    <t>AlphaBarry20, BurkinaMae, KabaThieba, gouvernementBF</t>
  </si>
  <si>
    <t>https://periscope.tv/sigbf</t>
  </si>
  <si>
    <t>Foreign Minister Alpha Barry</t>
  </si>
  <si>
    <t>AlphaBarry20</t>
  </si>
  <si>
    <t>https://twitter.com/AlphaBarry20</t>
  </si>
  <si>
    <t>Alpha Barry</t>
  </si>
  <si>
    <t>Ministre des Affaires Etrangères et de la Coopération - Ouagadougou - BURKINA FASO</t>
  </si>
  <si>
    <t>Tue Jan 15 09:14:19 +0000 2013</t>
  </si>
  <si>
    <t>@AlphaBarry20</t>
  </si>
  <si>
    <t>https://twitter.com/AlphaBarry20/lists</t>
  </si>
  <si>
    <t>https://twitter.com/AlphaBarry20/moments</t>
  </si>
  <si>
    <t>ADO__Solutions, AOuattara_PRCI, Elysee, EmmanuelMacron, FEGnassingbe, Gouvci, IssoufouMhm, JustinTrudeau, Macky_Sall, PRC_Cellcom, PR_Paul_BIYA, PR_Senegal, Pontifex_fr, PresidenceMali, PresidenceNiger, PresidenceTg, Presidenceci, PresidentABO, TiemanC, francediplo, presidencebf, rdussey</t>
  </si>
  <si>
    <t>DanishMFA, DiplomatieRdc, DutchMFA, GudlaugurThor, MFAKOSOVO, MamadyYoula, RwandaMFA, SpainMFA, eu_eeas, jaarreaza, kallaankourao, marcelamontanoh, ministerBlok, nyamitwe, pacollibehgjet</t>
  </si>
  <si>
    <t>BurkinaMae, KabaThieba, gouvernementBF, rochkaborepf, sigbf</t>
  </si>
  <si>
    <t>https://periscope.tv/AlphaBarry20</t>
  </si>
  <si>
    <t>BurkinaMae</t>
  </si>
  <si>
    <t>https://twitter.com/BurkinaMae</t>
  </si>
  <si>
    <t>Burkina Diplomatie</t>
  </si>
  <si>
    <t>Ministère des Affaires étrangères, de la Coopération et des Burkinabè de l'Extérieur</t>
  </si>
  <si>
    <t>Sun Mar 06 14:13:38 +0000 2016</t>
  </si>
  <si>
    <t>@BurkinaMae</t>
  </si>
  <si>
    <t>https://twitter.com/BurkinaMae/lists</t>
  </si>
  <si>
    <t>https://twitter.com/BurkinaMae/moments</t>
  </si>
  <si>
    <t>AOuattara_PRCI, Elysee, FEGnassingbe, GermanyDiplo, IsmailOguelleh, IssoufouMhm, JustinTrudeau, Macky_Sall, PresAlphaConde, PresidenceNiger, Presidenceci, francediplo, pnkurunziza, presidencebf, realDonaldTrump, rochkaborepf</t>
  </si>
  <si>
    <t>DanishMFA, IsraelMFA, MFAKOSOVO, MFASriLanka, pacollibehgjet</t>
  </si>
  <si>
    <t>AlphaBarry20, KabaThieba, gouvernementBF, sigbf</t>
  </si>
  <si>
    <t>https://periscope.tv/BurkinaMae</t>
  </si>
  <si>
    <t>Burundi</t>
  </si>
  <si>
    <t>President Pierre Nkurunziza</t>
  </si>
  <si>
    <t>https://twitter.com/pnkurunziza</t>
  </si>
  <si>
    <t>Pierre Nkurunziza</t>
  </si>
  <si>
    <t>Né à Ngozi en 1964. Président de la République du #Burundi. Béni d’être Burundais. Rends grâce au Seigneur. Mes tweets sont signés PN</t>
  </si>
  <si>
    <t>Sun Jan 29 20:55:14 +0000 2012</t>
  </si>
  <si>
    <t>@pnkurunziza</t>
  </si>
  <si>
    <t>https://twitter.com/pnkurunziza/lists</t>
  </si>
  <si>
    <t>https://twitter.com/pnkurunziza/moments</t>
  </si>
  <si>
    <t>MagufuliJP, eusoujoaol</t>
  </si>
  <si>
    <t>BurkinaMae, CancilleriaPeru, DiplomatieRdc, IsraelMFA, MINIREXBDI, PRC_Cellcom, PresidenceMali, PrimatureRwanda, USEmbalo, gouvbenin, mfa_russia</t>
  </si>
  <si>
    <t>BdiPresidence, BurundiGov, nyamitwe</t>
  </si>
  <si>
    <t>https://periscope.tv/pnkurunziza</t>
  </si>
  <si>
    <t>BdiPresidence</t>
  </si>
  <si>
    <t>https://twitter.com/BdiPresidence</t>
  </si>
  <si>
    <t>Burundi | Présidence</t>
  </si>
  <si>
    <t>Présidence de la République du Burundi.</t>
  </si>
  <si>
    <t>Fri Feb 03 17:49:12 +0000 2012</t>
  </si>
  <si>
    <t>@BdiPresidence</t>
  </si>
  <si>
    <t>https://twitter.com/BdiPresidence/lists</t>
  </si>
  <si>
    <t>https://twitter.com/BdiPresidence/moments</t>
  </si>
  <si>
    <t>PresidencyZA</t>
  </si>
  <si>
    <t>BelgiumMFA, CancilleriaPeru, DiplomatieRdc, GouvGabon, Israel, IsraelMFA, MINIREXBDI, NamPresidency, PresidenceMali, Presidenceci, PrimatureRwanda, RwandaGov, SweMFA, USEmbalo, cidiplomatie, eu_eeas, francediplo, mfa_russia, pacollibehgjet</t>
  </si>
  <si>
    <t>BurundiGov, pnkurunziza</t>
  </si>
  <si>
    <t>https://periscope.tv/BdiPresidence</t>
  </si>
  <si>
    <t>BurundiGov</t>
  </si>
  <si>
    <t>https://twitter.com/BurundiGov</t>
  </si>
  <si>
    <t>Burundi Government</t>
  </si>
  <si>
    <t>Portail des institutions de la République du Burundi</t>
  </si>
  <si>
    <t>Sat Aug 14 11:20:54 +0000 2010</t>
  </si>
  <si>
    <t>@BurundiGov</t>
  </si>
  <si>
    <t>https://twitter.com/BurundiGov/lists</t>
  </si>
  <si>
    <t>https://twitter.com/BurundiGov/moments</t>
  </si>
  <si>
    <t>CancilleriaPeru, DiplomatieRdc, GouvGabon, MINIREXBDI, NamPresidency, Presidenceci, PrimatureRwanda, RwandaMFA, SweMFA, kallaankourao</t>
  </si>
  <si>
    <t>BdiPresidence, RwandaGov, nyamitwe, pnkurunziza</t>
  </si>
  <si>
    <t>https://periscope.tv/BurundiGov</t>
  </si>
  <si>
    <t>Foreign Minister Alain Aimé Nyamitwe</t>
  </si>
  <si>
    <t>nyamitwe</t>
  </si>
  <si>
    <t>https://twitter.com/nyamitwe</t>
  </si>
  <si>
    <t>alain aimé</t>
  </si>
  <si>
    <t>Follower of Jesus Christ. Burundi.Ambassador. Former Minister of External Relations &amp; International Cooperation, Husband, Father, Burundi. RT= not endorsements.</t>
  </si>
  <si>
    <t>Sun Dec 05 18:26:32 +0000 2010</t>
  </si>
  <si>
    <t>@nyamitwe</t>
  </si>
  <si>
    <t>https://twitter.com/nyamitwe/lists</t>
  </si>
  <si>
    <t>https://twitter.com/nyamitwe/moments</t>
  </si>
  <si>
    <t>AbeShinzo, AdelAljubeir, AlphaBarry20, CRcancilleria, CancilleriaVE, CharlesMichel, CubaMINREX, CyrilRamaphosa, DIRCO_ZA, FedericaMog, GeoffreyOnyeama, GeorgeWeahOff, HeikoMaas, IsmailOguelleh, JZarif, KagutaMuseveni, LMushikiwabo, LindiweSisuluSA, MFAEcuador, MOFAKuwait_en, MRE_Bolivia, MarocDiplomatie, Messahel_MAE, MevlutCavusoglu, NicolasMaduro, OfficialMasisi, PM_AbiyAhmed, RT_Erdogan, RuhakanaR, StateHouseUg, UKenyatta, cdajoaolourenco, foreigntanzania, jaarreaza, margotwallstrom, mfarighana, narendramodi, rdussey, realDonaldTrump, sanchezceren, trpresidency</t>
  </si>
  <si>
    <t>DanishMFA, DutchMFA, MFAKOSOVO, PresidenceMada, eu_eeas, pacollibehgjet</t>
  </si>
  <si>
    <t>BurundiGov, DiplomatieRdc, GudlaugurThor, MINIREXBDI, MinisterMOFA, SpainMFA, eusoujoaol, kaminajsmith, mfa_russia, ministerBlok, pnkurunziza</t>
  </si>
  <si>
    <t>https://periscope.tv/nyamitwe</t>
  </si>
  <si>
    <t>MINIREXBDI</t>
  </si>
  <si>
    <t>https://twitter.com/MINIREXBDI</t>
  </si>
  <si>
    <t>Minirexburundi</t>
  </si>
  <si>
    <t>Fri Oct 02 13:26:44 +0000 2015</t>
  </si>
  <si>
    <t>@MINIREXBDI</t>
  </si>
  <si>
    <t>https://twitter.com/MINIREXBDI/lists</t>
  </si>
  <si>
    <t>https://twitter.com/MINIREXBDI/moments</t>
  </si>
  <si>
    <t>BdiPresidence, BurundiGov, GovernmentRF, KagutaMuseveni, KremlinRussia_E, MinisterMOFA, POTUS, PR_Paul_BIYA, mfa_russia, pnkurunziza</t>
  </si>
  <si>
    <t>pacollibehgjet</t>
  </si>
  <si>
    <t>https://periscope.tv/MINIREXBDI</t>
  </si>
  <si>
    <t>Cameroon</t>
  </si>
  <si>
    <t>President Paul Biya</t>
  </si>
  <si>
    <t>PR_Paul_BIYA</t>
  </si>
  <si>
    <t>https://twitter.com/PR_Paul_Biya</t>
  </si>
  <si>
    <t>President Paul BIYA</t>
  </si>
  <si>
    <t>Compte officiel du Président de la République #Cameroun / Official account of the President of the Republic  #Cameroon. More at @CabinetCivilPRC &amp; @PRC_Cellcom</t>
  </si>
  <si>
    <t>Wed May 18 19:09:10 +0000 2011</t>
  </si>
  <si>
    <t>@PR_Paul_Biya</t>
  </si>
  <si>
    <t>https://twitter.com/PR_Paul_Biya/lists</t>
  </si>
  <si>
    <t>https://twitter.com/PR_Paul_Biya/moments</t>
  </si>
  <si>
    <t>AOuattara_PRCI, AlsisiOfficial, AsoRock, BorisJohnson, Cabinet, CanadianPM, CyrilRamaphosa, Elysee, EmmanuelMacron, Gouvci, JustinTrudeau, KremlinRussia_E, MBuhari, NAkufoAddo, NGRPresident, POTUS, PaulKagame, Pontifex_fr, PresidenceBenin, PresidenceGA, Presidenceci, PresidencyZA, PresidentABO, Quirinale, RoyalFamily, UKenyatta, WhiteHouse, narendramodi, netanyahu, presidentMT, realDonaldTrump, rochkaborepf, theresa_may</t>
  </si>
  <si>
    <t>AMokuy, AlphaBarry20, CancilleriaPeru, DiploPubliqueTR, DiplomatieRdc, GouvGabon, HashimThaciRKS, MINIREXBDI, NamPresidency, PresAlphaConde, PresidenceMada, PresidenceMali, PresidenciaRD, PrimatureRDC, PrimatureRwanda, RwandaMFA, SweMFA, USEmbalo, UrugwiroVillage, VladaRH, hagegeingob, kallaankourao, namibia_mfa, somaligov_</t>
  </si>
  <si>
    <t>CabinetCivilPRC, FEGnassingbe, GeorgeWeahOff, Macky_Sall, OfficialMasisi, PRC_Cellcom, PR_Senegal, gouvbenin</t>
  </si>
  <si>
    <t>https://periscope.tv/PR_Paul_Biya</t>
  </si>
  <si>
    <t>CabinetCivilPRC</t>
  </si>
  <si>
    <t>https://twitter.com/CabinetCivilPRC</t>
  </si>
  <si>
    <t>Cabinet Civil PRC</t>
  </si>
  <si>
    <t>Official account-Civil Cabinet- Presidency of the Republic of #Cameroon. Compte Officiel-Cabinet Civil- Présidence de la République #Cameroun.</t>
  </si>
  <si>
    <t>Tue Apr 12 11:05:24 +0000 2016</t>
  </si>
  <si>
    <t>Camerún</t>
  </si>
  <si>
    <t>@CabinetCivilPRC</t>
  </si>
  <si>
    <t>https://twitter.com/CabinetCivilPRC/lists</t>
  </si>
  <si>
    <t>https://twitter.com/CabinetCivilPRC/moments</t>
  </si>
  <si>
    <t>AlsisiOfficial, AsoRock, Cabinet, CanadianPM, CyrilRamaphosa, Elysee, EmmanuelMacron, FEGnassingbe, GeorgeWeahOff, Gouvci, JustinTrudeau, KagutaMuseveni, KremlinRussia_E, MBuhari, Macky_Sall, NAkufoAddo, NGRPresident, OfficialMasisi, POTUS, PR_Senegal, PaulKagame, Pontifex_fr, PresidenceBenin, PresidenceGA, Presidenceci, PresidencyZA, PresidentABO, Quirinale, RoyalFamily, UKenyatta, WhiteHouse, gouvbenin, narendramodi, netanyahu, realDonaldTrump, rochkaborepf, theresa_may</t>
  </si>
  <si>
    <t>PRC_Cellcom, PR_Paul_BIYA</t>
  </si>
  <si>
    <t>https://periscope.tv/CabinetCivilPRC</t>
  </si>
  <si>
    <t>PRC_Cellcom</t>
  </si>
  <si>
    <t>https://twitter.com/prc_cellcom</t>
  </si>
  <si>
    <t>CELLCOM</t>
  </si>
  <si>
    <t>Compte officiel-Cellule de Communication- Présidence de la République #Cameroun. Presidency of the Republic #Cameroon-Official Account-Communication Unit.</t>
  </si>
  <si>
    <t>Fri Jan 23 16:12:13 +0000 2015</t>
  </si>
  <si>
    <t>@prc_cellcom</t>
  </si>
  <si>
    <t>https://twitter.com/prc_cellcom/lists</t>
  </si>
  <si>
    <t>https://twitter.com/prc_cellcom/moments</t>
  </si>
  <si>
    <t>10DowningStreet, AOuattara_PRCI, AlsisiOfficial, AsoRock, CanadianPM, CyrilRamaphosa, Elysee, EmmanuelMacron, FEGnassingbe, GeorgeWeahOff, Gouvci, JustinTrudeau, KremlinRussia_E, MBuhari, Macky_Sall, NAkufoAddo, NGRPresident, POTUS, PR_Senegal, PaulKagame, Pontifex, Pontifex_fr, PresidenceBenin, PresidenceGA, Presidenceci, PresidencyZA, PresidentABO, RoyalFamily, UKenyatta, gouvbenin, narendramodi, netanyahu, pnkurunziza, realDonaldTrump, rochkaborepf, theresa_may</t>
  </si>
  <si>
    <t>CabinetCivilPRC, PR_Paul_BIYA</t>
  </si>
  <si>
    <t>https://periscope.tv/prc_cellcom</t>
  </si>
  <si>
    <t>Cape Verde</t>
  </si>
  <si>
    <t>President Jorge Carlos Fonseca</t>
  </si>
  <si>
    <t>http://twiplomacy.com/info/africa/Cape-Verde</t>
  </si>
  <si>
    <t>Jorgecfonseca</t>
  </si>
  <si>
    <t>https://twitter.com/Jorgecfonseca</t>
  </si>
  <si>
    <t>Jorge Carlos Fonseca</t>
  </si>
  <si>
    <t>Canal do Candidato a presidência da republica de Cabo Verde no twitter. Notícias, agenda, e declarações políticas.</t>
  </si>
  <si>
    <t>Sat Jul 30 16:42:13 +0000 2011</t>
  </si>
  <si>
    <t>14.906777,-23.519441</t>
  </si>
  <si>
    <t>Dormant since 02.05.2013</t>
  </si>
  <si>
    <t>@Jorgecfonseca</t>
  </si>
  <si>
    <t>https://twitter.com/Jorgecfonseca/lists</t>
  </si>
  <si>
    <t>https://twitter.com/Jorgecfonseca/moments</t>
  </si>
  <si>
    <t>CancilleriaPeru, GouvGabon, SweMFA</t>
  </si>
  <si>
    <t>https://periscope.tv/Jorgecfonseca</t>
  </si>
  <si>
    <t>PresidenciaCV</t>
  </si>
  <si>
    <t>https://twitter.com/PresidenciaCV</t>
  </si>
  <si>
    <t>Presidente CaboVerde</t>
  </si>
  <si>
    <t>Bio: President of the Republic of Cape Verde.</t>
  </si>
  <si>
    <t>Mon May 14 16:46:51 +0000 2012</t>
  </si>
  <si>
    <t>@PresidenciaCV</t>
  </si>
  <si>
    <t>https://twitter.com/PresidenciaCV/lists</t>
  </si>
  <si>
    <t>https://twitter.com/PresidenciaCV/moments</t>
  </si>
  <si>
    <t>10DowningStreet, EUCouncilPress, EU_Commission, Elysee, GobiernodeChile, GovernmentRF, HHShkMohd, IsraeliPM, JPN_PMO, JuanManSantos, KremlinRussia, KremlinRussia_E, MedvedevRussiaE, MinPres, PMOMalaysia, Pontifex, PresidencyZA, RoyalFamily, StateDept, USAgov, WhiteHouse, desdelamoncloa, gobmx, govpt, imprensaPR, mfa_russia, netanyahu, presidenciacr, sebastianpinera, trpresidency</t>
  </si>
  <si>
    <t>CancilleriaPeru, CostaPS2015, GouvGabon, HashimThaciRKS, ItamaratyGovBr, Itamaraty_EN, Itamaraty_ES, SweMFA, USEmbalo</t>
  </si>
  <si>
    <t>PresidenceMali, SeychellesMFA, StateHouseSey</t>
  </si>
  <si>
    <t>https://periscope.tv/PresidenciaCV</t>
  </si>
  <si>
    <t>CaboVerde_Gov</t>
  </si>
  <si>
    <t>https://twitter.com/CaboVerde_Gov</t>
  </si>
  <si>
    <t>Governo Cabo Verde</t>
  </si>
  <si>
    <t>Governo da IX Legislatura</t>
  </si>
  <si>
    <t>Thu Apr 28 17:57:44 +0000 2016</t>
  </si>
  <si>
    <t>@CaboVerde_Gov</t>
  </si>
  <si>
    <t>https://twitter.com/CaboVerde_Gov/lists</t>
  </si>
  <si>
    <t>https://twitter.com/CaboVerde_Gov/moments</t>
  </si>
  <si>
    <t>GovernmentRF, KremlinRussia_E, MedvedevRussiaE, POTUS, PutinRF_Eng, StateDept</t>
  </si>
  <si>
    <t>IsraelMFA, antoniocostapm, govpt</t>
  </si>
  <si>
    <t>https://periscope.tv/CaboVerde_Gov</t>
  </si>
  <si>
    <t>Central African Republic</t>
  </si>
  <si>
    <t>President Faustin-Archange Touadéra</t>
  </si>
  <si>
    <t>http://twiplomacy.com/info/africa/Central-African-Republic</t>
  </si>
  <si>
    <t>TOUADERA2015</t>
  </si>
  <si>
    <t>https://twitter.com/TOUADERA2015</t>
  </si>
  <si>
    <t>Candidat Indépendant aux élections Présidentielles 2015 en Centrafrique</t>
  </si>
  <si>
    <t>Wed Oct 14 21:44:22 +0000 2015</t>
  </si>
  <si>
    <t>Inactive</t>
  </si>
  <si>
    <t>@TOUADERA2015</t>
  </si>
  <si>
    <t>https://twitter.com/TOUADERA2015/lists</t>
  </si>
  <si>
    <t>https://twitter.com/TOUADERA2015/moments</t>
  </si>
  <si>
    <t>kpsharmaoli</t>
  </si>
  <si>
    <t>https://periscope.tv/TOUADERA2015</t>
  </si>
  <si>
    <t>RCA_Renaissance</t>
  </si>
  <si>
    <t>https://twitter.com/RCA_Renaissance</t>
  </si>
  <si>
    <t>LaRenaissance</t>
  </si>
  <si>
    <t>Compte officielle de la Présidence de la République Centrafricaine.</t>
  </si>
  <si>
    <t>Tue Jan 03 11:10:19 +0000 2017</t>
  </si>
  <si>
    <t>République centrafricaine</t>
  </si>
  <si>
    <t>@RCA_Renaissance</t>
  </si>
  <si>
    <t>https://twitter.com/RCA_Renaissance/lists</t>
  </si>
  <si>
    <t>https://twitter.com/RCA_Renaissance/moments</t>
  </si>
  <si>
    <t>DiplomatieRdc, aguribfakim</t>
  </si>
  <si>
    <t>https://periscope.tv/RCA_Renaissance</t>
  </si>
  <si>
    <t>PRIMATURERCA</t>
  </si>
  <si>
    <t>https://twitter.com/PRIMATURERCA</t>
  </si>
  <si>
    <t>PRIMATURE-RCA</t>
  </si>
  <si>
    <t>Tue Oct 14 19:34:18 +0000 2014</t>
  </si>
  <si>
    <t>Dormant since 21.11.2014</t>
  </si>
  <si>
    <t>@PRIMATURERCA</t>
  </si>
  <si>
    <t>https://twitter.com/PRIMATURERCA/moments</t>
  </si>
  <si>
    <t>francediplo</t>
  </si>
  <si>
    <t>https://periscope.tv/PRIMATURERCA</t>
  </si>
  <si>
    <t>Chad</t>
  </si>
  <si>
    <t>President Idriss Déby Itno</t>
  </si>
  <si>
    <t>ID_Itno</t>
  </si>
  <si>
    <t>https://twitter.com/ID_Itno</t>
  </si>
  <si>
    <t>Idriss Déby Itno</t>
  </si>
  <si>
    <t>Président de la République du Tchad, Chef des armées et Homme politique.</t>
  </si>
  <si>
    <t>Thu Feb 27 18:36:17 +0000 2014</t>
  </si>
  <si>
    <t>Dormant since 09.11.2016</t>
  </si>
  <si>
    <t>@ID_Itno</t>
  </si>
  <si>
    <t>https://twitter.com/ID_Itno/lists</t>
  </si>
  <si>
    <t>https://twitter.com/ID_Itno/moments</t>
  </si>
  <si>
    <t>CancilleriaPeru, Macky_Sall, USEmbalo, eusoujoaol</t>
  </si>
  <si>
    <t>https://periscope.tv/ID_Itno</t>
  </si>
  <si>
    <t>PMTCHAD</t>
  </si>
  <si>
    <t>https://twitter.com/PMTCHAD</t>
  </si>
  <si>
    <t>Primature du Tchad</t>
  </si>
  <si>
    <t>Compte Twitter Officiel de la Primature de la République du Tchad.</t>
  </si>
  <si>
    <t>Wed Mar 21 16:00:04 +0000 2012</t>
  </si>
  <si>
    <t>N'Djamena, Tchad</t>
  </si>
  <si>
    <t>Dormant since 20.04.2012</t>
  </si>
  <si>
    <t>@PMTCHAD</t>
  </si>
  <si>
    <t>https://twitter.com/PMTCHAD/lists</t>
  </si>
  <si>
    <t>https://twitter.com/PMTCHAD/moments</t>
  </si>
  <si>
    <t>https://periscope.tv/PMTCHAD</t>
  </si>
  <si>
    <t>Foreign Minister Hissein Brahim Taha</t>
  </si>
  <si>
    <t>hisseint</t>
  </si>
  <si>
    <t>https://twitter.com/hisseint</t>
  </si>
  <si>
    <t>Hissein Brahim  Taha</t>
  </si>
  <si>
    <t>Sat Apr 07 21:35:38 +0000 2012</t>
  </si>
  <si>
    <t>Ndjamena Tchad</t>
  </si>
  <si>
    <t>@hisseint</t>
  </si>
  <si>
    <t>https://twitter.com/hisseint/lists</t>
  </si>
  <si>
    <t>https://twitter.com/hisseint/moments</t>
  </si>
  <si>
    <t>Elysee, Matignon</t>
  </si>
  <si>
    <t>DanishMFA, kallaankourao</t>
  </si>
  <si>
    <t>https://periscope.tv/hisseint</t>
  </si>
  <si>
    <t>TchadDiplomatie</t>
  </si>
  <si>
    <t>https://twitter.com/TchadDiplomatie</t>
  </si>
  <si>
    <t>Tchad Diplomatie</t>
  </si>
  <si>
    <t>Sun Jan 15 02:56:56 +0000 2012</t>
  </si>
  <si>
    <t>@TchadDiplomatie</t>
  </si>
  <si>
    <t>https://twitter.com/TchadDiplomatie/lists</t>
  </si>
  <si>
    <t>https://twitter.com/TchadDiplomatie/moments</t>
  </si>
  <si>
    <t>10DowningStreet, Elysee, PaulKagame, StateDept, WhiteHouse, foreignoffice</t>
  </si>
  <si>
    <t>https://periscope.tv/TchadDiplomatie</t>
  </si>
  <si>
    <t>Comores</t>
  </si>
  <si>
    <t>http://twiplomacy.com/info/africa/Comores</t>
  </si>
  <si>
    <t>UnionDesComores</t>
  </si>
  <si>
    <t>https://twitter.com/UnionDesComores</t>
  </si>
  <si>
    <t>Beit-salam</t>
  </si>
  <si>
    <t>Fri Oct 14 07:19:21 +0000 2016</t>
  </si>
  <si>
    <t>Dormant since 14.10.2016</t>
  </si>
  <si>
    <t>@UnionDesComores</t>
  </si>
  <si>
    <t>https://twitter.com/UnionDesComores/lists</t>
  </si>
  <si>
    <t>https://twitter.com/UnionDesComores/moments</t>
  </si>
  <si>
    <t>WhiteHouse</t>
  </si>
  <si>
    <t>https://periscope.tv/UnionDesComores</t>
  </si>
  <si>
    <t>gouvkm</t>
  </si>
  <si>
    <t>https://twitter.com/gouvkm</t>
  </si>
  <si>
    <t>Gouvernement Comores</t>
  </si>
  <si>
    <t>Compte Twitter officiel du gouvernement de l'Union des Comores</t>
  </si>
  <si>
    <t>Fri Jul 04 19:30:43 +0000 2014</t>
  </si>
  <si>
    <t>Moroni</t>
  </si>
  <si>
    <t>@gouvkm</t>
  </si>
  <si>
    <t>https://twitter.com/gouvkm/lists</t>
  </si>
  <si>
    <t>https://twitter.com/gouvkm/moments</t>
  </si>
  <si>
    <t>https://periscope.tv/gouvkm</t>
  </si>
  <si>
    <t>Congo</t>
  </si>
  <si>
    <t>President Denis Sassou-Nguesso</t>
  </si>
  <si>
    <t>SassouCG</t>
  </si>
  <si>
    <t>https://twitter.com/SassouCG</t>
  </si>
  <si>
    <t>Denis Sassou Nguesso</t>
  </si>
  <si>
    <t>Compte Twitter Officiel du Président de la République du Congo</t>
  </si>
  <si>
    <t>Sun Jan 20 11:53:58 +0000 2013</t>
  </si>
  <si>
    <t>Brazzaville</t>
  </si>
  <si>
    <t>@SassouCG</t>
  </si>
  <si>
    <t>https://twitter.com/SassouCG/lists</t>
  </si>
  <si>
    <t>https://twitter.com/SassouCG/moments</t>
  </si>
  <si>
    <t>CancilleriaPeru, DiplomatieRdc, DrZvizdic, GouvGabon, Macky_Sall, PresAlphaConde, PresidenceMali, PrimatureRDC, PrimatureRwanda, USEmbalo, aguribfakim, gouvbenin</t>
  </si>
  <si>
    <t>GouvCongoBrazza</t>
  </si>
  <si>
    <t>https://periscope.tv/SassouCG</t>
  </si>
  <si>
    <t>Prime Minister Clement Mouamba</t>
  </si>
  <si>
    <t>ClementMouamba</t>
  </si>
  <si>
    <t>https://twitter.com/ClementMouamba</t>
  </si>
  <si>
    <t>Clément Mouamba</t>
  </si>
  <si>
    <t>Premier Ministre</t>
  </si>
  <si>
    <t>Fri Dec 16 15:16:03 +0000 2016</t>
  </si>
  <si>
    <t>Brazzaville, Congo</t>
  </si>
  <si>
    <t>@ClementMouamba</t>
  </si>
  <si>
    <t>https://twitter.com/ClementMouamba/lists</t>
  </si>
  <si>
    <t>https://twitter.com/ClementMouamba/moments</t>
  </si>
  <si>
    <t>POTUS, realDonaldTrump</t>
  </si>
  <si>
    <t>USEmbalo</t>
  </si>
  <si>
    <t>https://periscope.tv/ClementMouamba</t>
  </si>
  <si>
    <t>https://twitter.com/GouvCongoBrazza</t>
  </si>
  <si>
    <t>Congo-Brazzaville</t>
  </si>
  <si>
    <t>Compte officiel du Gouvernement du Congo-Brazzaville.</t>
  </si>
  <si>
    <t>Thu Mar 12 10:48:12 +0000 2015</t>
  </si>
  <si>
    <t>@GouvCongoBrazza</t>
  </si>
  <si>
    <t>https://twitter.com/GouvCongoBrazza/lists</t>
  </si>
  <si>
    <t>https://twitter.com/GouvCongoBrazza/moments</t>
  </si>
  <si>
    <t>DiplomatieRdc, LithuanianGovt, PresidenceMali, PrimatureRwanda, gouvbenin</t>
  </si>
  <si>
    <t>https://periscope.tv/GouvCongoBrazza</t>
  </si>
  <si>
    <t>Democratic Republic of Congo</t>
  </si>
  <si>
    <t>http://twiplomacy.com/info/africa/Democratic-Republic-of-Congo</t>
  </si>
  <si>
    <t>Presidence_RDC</t>
  </si>
  <si>
    <t>https://twitter.com/Presidence_RDC</t>
  </si>
  <si>
    <t>Présidence RDC 🇨🇩</t>
  </si>
  <si>
    <t>Bienvenue sur le compte officiel du Cabinet du Président de la République Démocratique du Congo.</t>
  </si>
  <si>
    <t>Sat Jan 07 14:17:29 +0000 2017</t>
  </si>
  <si>
    <t>Kinshasa, Rép. Dém du Congo</t>
  </si>
  <si>
    <t>@Presidence_RDC</t>
  </si>
  <si>
    <t>https://twitter.com/Presidence_RDC/lists</t>
  </si>
  <si>
    <t>https://twitter.com/Presidence_RDC/moments</t>
  </si>
  <si>
    <t>SheLeonard</t>
  </si>
  <si>
    <t>BelgiumMFA, USEmbalo, cidiplomatie, kallaankourao, pacollibehgjet</t>
  </si>
  <si>
    <t>BrunoTshibala, DiplomatieRdc, PrimatureRDC</t>
  </si>
  <si>
    <t>https://periscope.tv/Presidence_RDC</t>
  </si>
  <si>
    <t>Prime Minister Bruno Tshibala</t>
  </si>
  <si>
    <t>BrunoTshibala</t>
  </si>
  <si>
    <t>https://twitter.com/BrunoTshibala</t>
  </si>
  <si>
    <t>Bruno Tshibala</t>
  </si>
  <si>
    <t>Premier Ministre de la République Démocratique du Congo, Homme Politique de Gauche, Autorité Morale de l'UDPS/ Porte-parole du RassOpp</t>
  </si>
  <si>
    <t>Mon Dec 05 13:08:29 +0000 2016</t>
  </si>
  <si>
    <t>Congo, République Démocratique</t>
  </si>
  <si>
    <t>@BrunoTshibala</t>
  </si>
  <si>
    <t>https://twitter.com/BrunoTshibala/lists</t>
  </si>
  <si>
    <t>https://twitter.com/BrunoTshibala/moments</t>
  </si>
  <si>
    <t>Cabinet, CanadianPM, JustinTrudeau, MinCanadaAE, POTUS, Pontifex_fr, StateDept, WhiteHouse, realDonaldTrump</t>
  </si>
  <si>
    <t>DiplomatieRdc, Presidence_RDC, PrimatureRDC</t>
  </si>
  <si>
    <t>https://periscope.tv/BrunoTshibala</t>
  </si>
  <si>
    <t>PrimatureRDC</t>
  </si>
  <si>
    <t>https://twitter.com/PrimatureRDC</t>
  </si>
  <si>
    <t>Compte twitter officiel de la Primature de la République Démocratique du Congo / Facebook: http://t.co/8VDyvts81w</t>
  </si>
  <si>
    <t>Tue May 21 14:58:11 +0000 2013</t>
  </si>
  <si>
    <t>Kinshasa</t>
  </si>
  <si>
    <t>@PrimatureRDC</t>
  </si>
  <si>
    <t>https://twitter.com/PrimatureRDC/lists</t>
  </si>
  <si>
    <t>https://twitter.com/PrimatureRDC/moments</t>
  </si>
  <si>
    <t>AOuattara_PRCI, CharlesMichel, Macky_Sall, Matignon, PR_Paul_BIYA, Presidenceci, PresidencyZA, SassouCG, Sekhoutoureya, UKenyatta, dreynders, francediplo, gouvernementFR</t>
  </si>
  <si>
    <t>CancilleriaPeru, GouvGabon, PrimatureRwanda, VladaRH</t>
  </si>
  <si>
    <t>BrunoTshibala, DiplomatieRdc, PresidenceMali, Presidence_RDC</t>
  </si>
  <si>
    <t>https://periscope.tv/PrimatureRDC</t>
  </si>
  <si>
    <t>Gouvrdcongo</t>
  </si>
  <si>
    <t>https://twitter.com/Gouvrdcongo</t>
  </si>
  <si>
    <t>Gouvernement RdCONGO</t>
  </si>
  <si>
    <t>Compte Officiel du Gouvernement de la Republique Démocratique du Congo</t>
  </si>
  <si>
    <t>Sun Nov 18 23:54:54 +0000 2012</t>
  </si>
  <si>
    <t>Dormant since 20.11.2012</t>
  </si>
  <si>
    <t>@Gouvrdcongo</t>
  </si>
  <si>
    <t>https://twitter.com/Gouvrdcongo/moments</t>
  </si>
  <si>
    <t>GOVUK, WhiteHouse</t>
  </si>
  <si>
    <t>SweMFA</t>
  </si>
  <si>
    <t>https://periscope.tv/Gouvrdcongo</t>
  </si>
  <si>
    <t>RepdemCongo</t>
  </si>
  <si>
    <t>https://twitter.com/RepdemCongo</t>
  </si>
  <si>
    <t>Gouvernement RDC</t>
  </si>
  <si>
    <t>Republique Democratique du Congo</t>
  </si>
  <si>
    <t>Fri Aug 31 10:48:15 +0000 2012</t>
  </si>
  <si>
    <t>Afrique Central</t>
  </si>
  <si>
    <t>Dormant since 13.04.2013</t>
  </si>
  <si>
    <t>@RepdemCongo</t>
  </si>
  <si>
    <t>https://twitter.com/RepdemCongo/moments</t>
  </si>
  <si>
    <t>https://periscope.tv/RepdemCongo</t>
  </si>
  <si>
    <t>Foreign Minister Léonard She Okitundu</t>
  </si>
  <si>
    <t>https://twitter.com/SheLeonard</t>
  </si>
  <si>
    <t>Léonard She Okitundu</t>
  </si>
  <si>
    <t>Tue Jan 26 17:51:54 +0000 2016</t>
  </si>
  <si>
    <t>Dormant since 30.12.2016</t>
  </si>
  <si>
    <t>@SheLeonard</t>
  </si>
  <si>
    <t>https://twitter.com/SheLeonard/lists</t>
  </si>
  <si>
    <t>https://twitter.com/SheLeonard/moments</t>
  </si>
  <si>
    <t>BR_Sprecher, alain_berset, dreynders</t>
  </si>
  <si>
    <t>CharlesMichel, DanishMFA, DiplomatieRdc, Presidence_RDC, pacollibehgjet</t>
  </si>
  <si>
    <t>https://periscope.tv/SheLeonard</t>
  </si>
  <si>
    <t>DiplomatieRdc</t>
  </si>
  <si>
    <t>https://twitter.com/DiplomatieRdc</t>
  </si>
  <si>
    <t>RDCongoDiplomatie🌍</t>
  </si>
  <si>
    <t>Vice-Primature, Ministère Affaires Etrangères &amp; Intégration Régionale - DRC Foreign Affairs Ministry official account. Team managed. Vice-Premier↪ @sheleonard</t>
  </si>
  <si>
    <t>Tue Jan 17 20:04:55 +0000 2017</t>
  </si>
  <si>
    <t>@DiplomatieRdc</t>
  </si>
  <si>
    <t>https://twitter.com/DiplomatieRdc/lists</t>
  </si>
  <si>
    <t>https://twitter.com/DiplomatieRdc/moments</t>
  </si>
  <si>
    <t>10DowningStreet, AAgbenonciMAEC, AOuattara_PRCI, AlphaBarry20, AuswaertigesAmt, BWGovernment, BdiPresidence, BurundiGov, CancilleriaVE, Christodulides, CzechMFA, DIRCO_ZA, DutchMFA, EUCouncil, EUCouncilPress, EUCouncilTVNews, EU_Commission, Elysee, EmmanuelMacron, FEGnassingbe, FedericaMog, Gebran_Bassil, GeoffreyOnyeama, GermanyDiplo, GouvCongoBrazza, Gouvci, GovernmentRF, HassanRouhani, HeikoMaas, IndianDiplomacy, IssoufouMhm, JZarif, JunckerEU, KagutaMuseveni, KremlinRussia_E, LMushikiwabo, Latvian_MFA, LindiweSisuluSA, LinkeviciusL, LithuaniaMFA, MAERomania, MDVForeign, MEAIndia, MFATurkey, MFA_Austria, MFAestonia, MOFAUAE, MOFAkr_eng, Macky_Sall, MarocDiplomatie, MedvedevRussiaE, Messahel_MAE, MevlutCavusoglu, MfaEgypt, MinBZ, MinPres, MonarchieBe, NGRPresident, NorwayMFA, OFMUAE, PMOIndia, POTUS, PR_Paul_BIYA, PR_Senegal, PaulKagame, PolandMFA, Pontifex, PresidenceGA, Presidenceci, PresidencialVen, PresidencyZA, PresidentABO, PutinRF_Eng, RCA_Renaissance, RepSouthSudan, RoyalFamily, Russia, RwandaGov, SassouCG, SerbianGov, SerbianPM, SheLeonard, SlovakiaMFA, StateDept, StateHouseKenya, StateHouseSL, SushmaSwaraj, SweMFA, UKenyatta, UrugwiroVillage, WhiteHouse, avucic, donaldtusk, dreynders, edmnangagwa, eu_eeas, eucopresident, francediplo, francediplo_EN, gouvernementFR, jaarreaza, kaminajsmith, khamenei_ir, marcelamontanoh, margotwallstrom, marianorajoy, mfa_russia, narendramodi, pnkurunziza, predsednikrs, presidencymv, rashtrapatibhvn, rdussey, rochkaborepf, sebastiankurz</t>
  </si>
  <si>
    <t>cidiplomatie, pacollibehgjet</t>
  </si>
  <si>
    <t>BelgiumMFA, BrunoTshibala, CharlesMichel, Presidence_RDC, PrimatureRDC, nyamitwe</t>
  </si>
  <si>
    <t>https://periscope.tv/DiplomatieRdc</t>
  </si>
  <si>
    <t>Djibouti</t>
  </si>
  <si>
    <t>President Ismail Omar Guelleh</t>
  </si>
  <si>
    <t>IsmailOguelleh</t>
  </si>
  <si>
    <t>https://twitter.com/IsmailOguelleh</t>
  </si>
  <si>
    <t>Ismail Omar Guelleh</t>
  </si>
  <si>
    <t>Compte officiel d'Ismail Omar Guelleh, Président de la République de #Djibouti.</t>
  </si>
  <si>
    <t>Sun May 24 20:44:23 +0000 2015</t>
  </si>
  <si>
    <t>@IsmailOguelleh</t>
  </si>
  <si>
    <t>https://twitter.com/IsmailOguelleh/lists</t>
  </si>
  <si>
    <t>https://twitter.com/IsmailOguelleh/moments</t>
  </si>
  <si>
    <t>PaulKagame</t>
  </si>
  <si>
    <t>A_Kamil_Mohamed, BurkinaMae, CancilleriaPeru, DjibPrimature, GeorgeWeahOff, MinisterMOFA, PresidentKE, SomaliPM, djiboutidiplo, hagegeingob, mfaethiopia, nyamitwe, pjugnauth</t>
  </si>
  <si>
    <t>HashimThaciRKS, PresidenceMada, UrugwiroVillage, Ymahmoudali</t>
  </si>
  <si>
    <t>https://periscope.tv/IsmaelOguelleh</t>
  </si>
  <si>
    <t>Prime Minister Abdoulkader Kamil</t>
  </si>
  <si>
    <t>A_Kamil_Mohamed</t>
  </si>
  <si>
    <t>https://twitter.com/A_Kamil_Mohamed</t>
  </si>
  <si>
    <t>Abdoulkader Kamil Mohamed</t>
  </si>
  <si>
    <t>Compte officiel de Abdoulkader Kamil Mohamed, Premier Ministre de la République de Djibouti.</t>
  </si>
  <si>
    <t>Tue Jan 19 15:06:49 +0000 2016</t>
  </si>
  <si>
    <t>@A_Kamil_Mohamed</t>
  </si>
  <si>
    <t>https://twitter.com/A_Kamil_Mohamed/lists</t>
  </si>
  <si>
    <t>https://twitter.com/A_Kamil_Mohamed/moments</t>
  </si>
  <si>
    <t>IsmailOguelleh, djiboutidiplo</t>
  </si>
  <si>
    <t>PresidentKE, mfaethiopia, pacollibehgjet</t>
  </si>
  <si>
    <t>DjibPrimature, Ymahmoudali</t>
  </si>
  <si>
    <t>https://periscope.tv/A_Kamil_Mohamed</t>
  </si>
  <si>
    <t>DjibPrimature</t>
  </si>
  <si>
    <t>https://twitter.com/DjibPrimature</t>
  </si>
  <si>
    <t>PRIMATURE DE LA RÉPUBLIQUE DE  DJIBOUTI</t>
  </si>
  <si>
    <t>Compte twitter officiel de la Primature de la République de Djibouti.حساب تويتر الرسمي لمكتب رئيس الوزراء في جمهورية جيبوتي.</t>
  </si>
  <si>
    <t>Sun Feb 09 08:52:52 +0000 2014</t>
  </si>
  <si>
    <t>Yibuti</t>
  </si>
  <si>
    <t>@DjibPrimature</t>
  </si>
  <si>
    <t>https://twitter.com/DjibPrimature/moments</t>
  </si>
  <si>
    <t>A_Kamil_Mohamed, djiboutidiplo</t>
  </si>
  <si>
    <t>https://periscope.tv/DjibPrimature</t>
  </si>
  <si>
    <t>Secradjib</t>
  </si>
  <si>
    <t>https://twitter.com/Secradjib</t>
  </si>
  <si>
    <t>Secrétariat Exécutif</t>
  </si>
  <si>
    <t>Institution gouvernementale en charge du Projet de la Réforme de l'Administration. Efficience, Compétivité et Responsabilité telles sont nos objectifs en vu</t>
  </si>
  <si>
    <t>Sat Jan 24 19:03:54 +0000 2015</t>
  </si>
  <si>
    <t>@Secradjib</t>
  </si>
  <si>
    <t>https://twitter.com/Secradjib/moments</t>
  </si>
  <si>
    <t>https://periscope.tv/Secradjib</t>
  </si>
  <si>
    <t>Foreign Minister Mahmoud Ali Youssouf</t>
  </si>
  <si>
    <t>Ymahmoudali</t>
  </si>
  <si>
    <t>https://twitter.com/Ymahmoudali</t>
  </si>
  <si>
    <t>Mahmoud Ali youssouf</t>
  </si>
  <si>
    <t>Sun Nov 07 18:01:36 +0000 2010</t>
  </si>
  <si>
    <t>@Ymahmoudali</t>
  </si>
  <si>
    <t>https://twitter.com/Ymahmoudali/lists</t>
  </si>
  <si>
    <t>https://twitter.com/Ymahmoudali/moments</t>
  </si>
  <si>
    <t>POTUS, StateDept</t>
  </si>
  <si>
    <t>DanishMFA, mfaethiopia</t>
  </si>
  <si>
    <t>A_Kamil_Mohamed, IsmailOguelleh, djiboutidiplo</t>
  </si>
  <si>
    <t>https://periscope.tv/Ymahmoudali</t>
  </si>
  <si>
    <t>djiboutidiplo</t>
  </si>
  <si>
    <t>https://twitter.com/djiboutidiplo</t>
  </si>
  <si>
    <t>Djibouti Diplomatie</t>
  </si>
  <si>
    <t>Fri May 30 18:58:27 +0000 2014</t>
  </si>
  <si>
    <t>@djiboutidiplo</t>
  </si>
  <si>
    <t>https://twitter.com/djiboutidiplo/moments</t>
  </si>
  <si>
    <t>10DowningStreet, ABZayed, Elysee, HHShkMohd, IsmailOguelleh, MarocDiplomatie, MohamedBinZayed, PaulKagame, RT_Erdogan, SomaliPM, StateDept, TheVillaSomalia, TunisieDiplo, UKenyatta, WhiteHouse, francediplo, gouvernementFR, realDonaldTrump</t>
  </si>
  <si>
    <t>A_Kamil_Mohamed, CancilleriaARG, CancilleriaPeru, DanishMFA, GudlaugurThor, ItamaratyGovBr, Itamaraty_EN, Itamaraty_ES, LithuaniaMFA, MFAIceland, MinCanadaAE, MinCanadaFA, RwandaMFA</t>
  </si>
  <si>
    <t>DjibPrimature, Ymahmoudali, mfaethiopia</t>
  </si>
  <si>
    <t>https://periscope.tv/djiboutidiplo</t>
  </si>
  <si>
    <t>Egypt</t>
  </si>
  <si>
    <t>President Abdel Fattah el-Sisi</t>
  </si>
  <si>
    <t>AlsisiOfficial</t>
  </si>
  <si>
    <t>https://twitter.com/AlsisiOfficial</t>
  </si>
  <si>
    <t>Abdelfattah Elsisi</t>
  </si>
  <si>
    <t>الحساب الرسمي للرئيس عبدالفتاح السيسي رئيس جمهورية مصر العربية</t>
  </si>
  <si>
    <t>Sun Mar 30 15:50:56 +0000 2014</t>
  </si>
  <si>
    <t>Cairo, Egypt</t>
  </si>
  <si>
    <t>@AlsisiOfficial</t>
  </si>
  <si>
    <t>https://twitter.com/AlsisiOfficial/lists</t>
  </si>
  <si>
    <t>https://twitter.com/AlsisiOfficial/moments</t>
  </si>
  <si>
    <t>ABZayed, BorutPahor, CabinetCivilPRC, CancilleriaPeru, DFAPHL, FCOArabic, GouvGabon, HashimThaciRKS, IsraelArabic, IsraelMFA, MID_RF, MfaEgypt, PRC_Cellcom, PR_Paul_BIYA, almekhlafi52, mfaethiopia</t>
  </si>
  <si>
    <t>https://periscope.tv/AlsisiOfficial</t>
  </si>
  <si>
    <t>EgyPresidency</t>
  </si>
  <si>
    <t>https://twitter.com/EgyPresidency</t>
  </si>
  <si>
    <t>Egyptian Presidency</t>
  </si>
  <si>
    <t>Follow us for the latest news about the Egyptian Presidency</t>
  </si>
  <si>
    <t>Wed Jan 02 15:31:49 +0000 2013</t>
  </si>
  <si>
    <t>@EgyPresidency</t>
  </si>
  <si>
    <t>https://twitter.com/EgyPresidency/lists</t>
  </si>
  <si>
    <t>https://twitter.com/EgyPresidency/moments</t>
  </si>
  <si>
    <t>CancilleriaPeru, HashimThaciRKS, PresidenceMali, PresidencySrb, SweMFA, predsednikrs</t>
  </si>
  <si>
    <t>https://periscope.tv/EgyPresidency</t>
  </si>
  <si>
    <t>egyptgovportal</t>
  </si>
  <si>
    <t>https://twitter.com/egyptgovportal</t>
  </si>
  <si>
    <t>بوابة الحكومة</t>
  </si>
  <si>
    <t>بوابة خدمات الحكومة المصرية</t>
  </si>
  <si>
    <t>Mon Sep 07 21:03:36 +0000 2009</t>
  </si>
  <si>
    <t>Dormant since 30.10.2016</t>
  </si>
  <si>
    <t>@egyptgovportal</t>
  </si>
  <si>
    <t>https://twitter.com/egyptgovportal/moments</t>
  </si>
  <si>
    <t>GOVUK, RwandaGov, USAgov, WhiteHouse</t>
  </si>
  <si>
    <t>GouvGabon, Maroc_eGov, SweMFA, VladaRH</t>
  </si>
  <si>
    <t>https://periscope.tv/egyptgovportal</t>
  </si>
  <si>
    <t>MfaEgypt</t>
  </si>
  <si>
    <t>https://twitter.com/MfaEgypt</t>
  </si>
  <si>
    <t>Egypt MFA Spokesman</t>
  </si>
  <si>
    <t>The Official Twitter Account of Ahmed Abu Zeid Spokesperson of the Ministry of Foreign Affairs of Egypt</t>
  </si>
  <si>
    <t>Tue Jan 06 09:17:14 +0000 2015</t>
  </si>
  <si>
    <t>@MfaEgypt</t>
  </si>
  <si>
    <t>https://twitter.com/MFAEGYPT/lists</t>
  </si>
  <si>
    <t>https://twitter.com/MFAEGYPT/moments</t>
  </si>
  <si>
    <t>AlsisiOfficial, AymanHsafadi, BelgiumMFA, BorisJohnson, CzechMFA, FedericaMog, ForeignMinistry, KSAMOFA, MFABulgaria, MFA_Austria, MOFAKuwait, MOFAUAE, MofaJapan_en, MofaSomalia, PolandMFA, StateDept, bahdiplomatic, foreignoffice, francediplo_EN, realDonaldTrump</t>
  </si>
  <si>
    <t>AlgeriaMFA, AuswaertigesAmt, BelarusMID, CancilleriaPeru, Christodulides, DanishMFA, Diplomacy_RM, DiplomatieRdc, DutchMFA, FCOArabic, GreeceMFA, IndianDiplomacy, Iraqimofa, Israel, IsraelMFA, ItalyMFA, ItamaratyGovBr, Itamaraty_EN, Itamaraty_ES, LithuaniaMFA, MAECgob, MEAIndia, MFAEcuador, MFAKOSOVO, MFASriLanka, MFA_SriLanka, MFA_Ukraine, MID_RF, MIREXRD, MOFAVietNam, MaltaGov, MinCanadaAE, UgandaMFA, VNGovtPortal, cancilleriasv, namibia_mfa, pacollibehgjet</t>
  </si>
  <si>
    <t>AlbanianDiplo, BelarusMFA, CanadaFP, CanadaPE, CyprusMFA, GermanyDiplo, MFAIceland, MFAestonia, MZZRS, NorwayMFA, RwandaMFA, SpainMFA, mfa_russia, mfaethiopia</t>
  </si>
  <si>
    <t>https://periscope.tv/MfaEgypt</t>
  </si>
  <si>
    <t>MOFAEGYPT</t>
  </si>
  <si>
    <t>https://twitter.com/MOFAEGYPT</t>
  </si>
  <si>
    <t>MOFA Egypt</t>
  </si>
  <si>
    <t>الصفحة الرسمية لوزارة الخارجية المصريةThe Official Site of the Ministry of Foreign Affairs of the Arab Republic of Egypt</t>
  </si>
  <si>
    <t>Tue Mar 01 13:22:41 +0000 2011</t>
  </si>
  <si>
    <t>Dormant since 24.10.2015</t>
  </si>
  <si>
    <t>@MOFAEGYPT</t>
  </si>
  <si>
    <t>https://twitter.com/MOFAEGYPT/lists</t>
  </si>
  <si>
    <t>https://twitter.com/MOFAEGYPT/moments</t>
  </si>
  <si>
    <t>AlgeriaMFA, BelarusMFA, CancilleriaARG, CancilleriaPeru, CancilleriaPma, ChileMFA, CyprusMFA, DanishMFA, DutchMFA, GreeceMFA, GudlaugurThor, IndianDiplomacy, Israel, IsraelMFA, ItalyMFA, ItamaratyGovBr, Itamaraty_EN, Itamaraty_ES, LithuaniaMFA, MDVForeign, MEAIndia, MFAIceland, MFAKOSOVO, MFA_Austria, MFA_Mongolia, MFA_SriLanka, MFA_Ukraine, MID_RF, MOFAVietNam, MaltaGov, MinCanadaAE, MinCanadaFA, NorwayMFA, PakDiplomacy, RepSouthSudan, Russia_AR, SpainMFA, SweMFA, TunisieDiplo, Ulkoministerio, Utenriksdept, VNGovtPortal, VladaRH, eu_eeas, francediplo, francediplo_EN, ministerBlok</t>
  </si>
  <si>
    <t>https://periscope.tv/MOFAEGYPT</t>
  </si>
  <si>
    <t>Equatorial Guinea</t>
  </si>
  <si>
    <t>Foreign Minister Agapito Mba Mokuy</t>
  </si>
  <si>
    <t>http://twiplomacy.com/info/africa/Equatorial-Guinea</t>
  </si>
  <si>
    <t>AMokuy</t>
  </si>
  <si>
    <t>https://twitter.com/Amokuy</t>
  </si>
  <si>
    <t>Agapito Mba Mokuy</t>
  </si>
  <si>
    <t>Action starts now! for a better Africa.Support the election of Agapito Mba Mokuy for Chairperson of the African Union Commission.</t>
  </si>
  <si>
    <t>Mon Jun 13 21:19:56 +0000 2016</t>
  </si>
  <si>
    <t>Etiopía</t>
  </si>
  <si>
    <t>Dormant since 18.07.2016</t>
  </si>
  <si>
    <t>@AMokuy</t>
  </si>
  <si>
    <t>https://twitter.com/AMokuy</t>
  </si>
  <si>
    <t>https://twitter.com/AMokuy/lists</t>
  </si>
  <si>
    <t>https://twitter.com/AMokuy/moments</t>
  </si>
  <si>
    <t>FedericaMog, ForeignOfficeKE, MBuhari, Macky_Sall, PR_Paul_BIYA, PaulKagame, Presidenceci, PresidencyZA, PresidentABO, PresidentKE, UKenyatta, mfaethiopia, patrice_talon</t>
  </si>
  <si>
    <t>https://periscope.tv/Amokuy</t>
  </si>
  <si>
    <t>Eritrea</t>
  </si>
  <si>
    <t>Foreign Minister Osman Saleh</t>
  </si>
  <si>
    <t>http://twiplomacy.com/info/africa/Eritrea</t>
  </si>
  <si>
    <t>Ministersaleh</t>
  </si>
  <si>
    <t>https://twitter.com/Ministersaleh</t>
  </si>
  <si>
    <t>Minister Osman Saleh</t>
  </si>
  <si>
    <t>Minister of Foreign Affairs of the State of Eritrea</t>
  </si>
  <si>
    <t>Fri Sep 30 19:57:22 +0000 2016</t>
  </si>
  <si>
    <t>Asmara, Eritrea</t>
  </si>
  <si>
    <t>Dormant since 01.12.2016</t>
  </si>
  <si>
    <t>@Ministersaleh</t>
  </si>
  <si>
    <t>https://twitter.com/Ministersaleh/lists</t>
  </si>
  <si>
    <t>https://twitter.com/Ministersaleh/moments</t>
  </si>
  <si>
    <t>https://periscope.tv/Ministersaleh</t>
  </si>
  <si>
    <t>T_Gerahtu</t>
  </si>
  <si>
    <t>https://twitter.com/T_Gerahtu</t>
  </si>
  <si>
    <t>Gerahtu</t>
  </si>
  <si>
    <t>Ministry of Foreign Affairs, State of Eritrea</t>
  </si>
  <si>
    <t>Wed Oct 27 16:59:38 +0000 2010</t>
  </si>
  <si>
    <t>@T_Gerahtu</t>
  </si>
  <si>
    <t>https://twitter.com/T_Gerahtu/lists</t>
  </si>
  <si>
    <t>https://twitter.com/T_Gerahtu/moments</t>
  </si>
  <si>
    <t>mfa_russia</t>
  </si>
  <si>
    <t>https://periscope.tv/T_Gerahtu</t>
  </si>
  <si>
    <t>Ethiopia</t>
  </si>
  <si>
    <t>President Mulatu Teshome</t>
  </si>
  <si>
    <t>ethpresident</t>
  </si>
  <si>
    <t>https://twitter.com/ethpresident</t>
  </si>
  <si>
    <t>Dr. Mulatu Teshome Ethiopian President</t>
  </si>
  <si>
    <t>Thu Jul 27 11:08:54 +0000 2017</t>
  </si>
  <si>
    <t>@ethpresident</t>
  </si>
  <si>
    <t>https://twitter.com/ethpresident/lists</t>
  </si>
  <si>
    <t>https://twitter.com/ethpresident/moments</t>
  </si>
  <si>
    <t>KagutaMuseveni, LMushikiwabo, Pontifex, UrugwiroVillage, netanyahu, realDonaldTrump</t>
  </si>
  <si>
    <t>https://periscope.tv/ethpresident</t>
  </si>
  <si>
    <t>Prime Minister Abiy Ahmed</t>
  </si>
  <si>
    <t>PMOEthiopia</t>
  </si>
  <si>
    <t>https://twitter.com/PMOEthiopia</t>
  </si>
  <si>
    <t>Office of the PM of #Ethiopia</t>
  </si>
  <si>
    <t>Official Twitter Account of the Office of the Prime Minister of the Federal Democratic Republic of #Ethiopia.  የኢፌዲሪ ጠቅላይ ሚኒስትር ጽ/ቤት</t>
  </si>
  <si>
    <t>Tue Feb 28 15:10:06 +0000 2017</t>
  </si>
  <si>
    <t>@PMOEthiopia</t>
  </si>
  <si>
    <t>https://twitter.com/PMOEthiopia/lists</t>
  </si>
  <si>
    <t>https://twitter.com/PMOEthiopia/moments</t>
  </si>
  <si>
    <t>10DowningStreet, AbeShinzo, ForeignOfficeKE, Gcao2014, KagutaMuseveni, POTUS, PaulKagame, Pontifex, PresidentKE, RT_Erdogan, RwandaGov, StateHouseKenya, StateHouseUg, UKenyatta, UrugwiroVillage, WhiteHouse, narendramodi, netanyahu, rashtrapatibhvn, realDonaldTrump</t>
  </si>
  <si>
    <t>PM_AbiyAhmed</t>
  </si>
  <si>
    <t>mfaethiopia</t>
  </si>
  <si>
    <t>https://periscope.tv/PMOEthiopia</t>
  </si>
  <si>
    <t>https://twitter.com/PM_AbiyAhmed</t>
  </si>
  <si>
    <t>H.E. Abiy Ahmed</t>
  </si>
  <si>
    <t>Official PM Abiy Ahmed 🇪🇹</t>
  </si>
  <si>
    <t>Tue Mar 27 21:05:25 +0000 2018</t>
  </si>
  <si>
    <t>beyond the blurry lines of parody and reality</t>
  </si>
  <si>
    <t>@PM_AbiyAhmed</t>
  </si>
  <si>
    <t>https://twitter.com/PM_AbiyAhmed/lists</t>
  </si>
  <si>
    <t>https://twitter.com/PM_AbiyAhmed/moments</t>
  </si>
  <si>
    <t>AsoRock, Gcao2014, KagutaMuseveni, MBuhari, MagufuliJP, PMOEthiopia, POTUS, PaulKagame, RwandaGov, UKenyatta, mfaethiopia</t>
  </si>
  <si>
    <t>PresidentKE, nyamitwe</t>
  </si>
  <si>
    <t>https://periscope.tv/PM_AbiyAhmed</t>
  </si>
  <si>
    <t>Gcao2014</t>
  </si>
  <si>
    <t>https://twitter.com/Gcao2014</t>
  </si>
  <si>
    <t>FDRE G.C.A.O</t>
  </si>
  <si>
    <t>We aspire to see a society where citizens have access to accurate and timely information !!!!</t>
  </si>
  <si>
    <t>Tue Jul 22 12:07:11 +0000 2014</t>
  </si>
  <si>
    <t>Addis Ababa</t>
  </si>
  <si>
    <t>@Gcao2014</t>
  </si>
  <si>
    <t>https://twitter.com/Gcao2014/lists</t>
  </si>
  <si>
    <t>https://twitter.com/Gcao2014/moments</t>
  </si>
  <si>
    <t>10DowningStreet, AuswaertigesAmt, GermanyDiplo, KagutaMuseveni, LMushikiwabo, Macky_Sall, MofaSomalia, POTUS, PaulKagame, RegSprecher, RepSouthSudan, RwandaGov, SomaliPM, UKenyatta, UrugwiroVillage, WhiteHouse, foreignoffice, francediplo_EN, mauriciomacri, realDonaldTrump</t>
  </si>
  <si>
    <t>PMOEthiopia, PM_AbiyAhmed, worknehgebeyhu</t>
  </si>
  <si>
    <t>https://periscope.tv/Gcao2014</t>
  </si>
  <si>
    <t>Foreign Minister Workneh Gebeyehu</t>
  </si>
  <si>
    <t>worknehgebeyhu</t>
  </si>
  <si>
    <t>https://twitter.com/worknehgebeyhu</t>
  </si>
  <si>
    <t>Workneh Gebeyehu</t>
  </si>
  <si>
    <t>Minister of Foreign Affairs, Federal Democratic Republic of Ethiopia.</t>
  </si>
  <si>
    <t>Thu Nov 03 13:18:46 +0000 2016</t>
  </si>
  <si>
    <t>@worknehgebeyhu</t>
  </si>
  <si>
    <t>https://twitter.com/worknehgebeyhu/lists</t>
  </si>
  <si>
    <t>https://twitter.com/worknehgebeyhu/moments</t>
  </si>
  <si>
    <t>ForeignOfficeKE, Gcao2014, UKenyatta, mfaethiopia</t>
  </si>
  <si>
    <t>AlgeriaMFA, DanishMFA, MFAKOSOVO</t>
  </si>
  <si>
    <t>https://periscope.tv/worknehgebeyhu</t>
  </si>
  <si>
    <t>https://twitter.com/mfaethiopia</t>
  </si>
  <si>
    <t>MFA Ethiopia🇪🇹</t>
  </si>
  <si>
    <t>Official Twitter account of the Ministry of Foreign Affairs of #Ethiopia🇪🇹 #InspiringAfricasFuture https://t.co/2JHQdQWyim https://t.co/TURlc71uge</t>
  </si>
  <si>
    <t>Tue Feb 26 12:37:09 +0000 2013</t>
  </si>
  <si>
    <t>Addis Ababa, Ethiopia🇪🇹</t>
  </si>
  <si>
    <t>@mfaethiopia</t>
  </si>
  <si>
    <t>https://twitter.com/mfaethiopia/lists</t>
  </si>
  <si>
    <t>https://twitter.com/mfaethiopia/moments</t>
  </si>
  <si>
    <t>ABZayed, A_Kamil_Mohamed, AlsisiOfficial, AsoRock, AzerbaijanMFA, BelgiumMFA, BorisJohnson, CyrilRamaphosa, CzechMFA, EU_Commission, FedericaMog, GOVUK, GeoffreyOnyeama, GermanyDiplo, GovernmentRF, HHShkMohd, IsmailOguelleh, IsraeliPM, JanelidzeMkh, KagutaMuseveni, Kemlu_RI, KremlinRussia, LMushikiwabo, MBuhari, MFAThai_PR_EN, MFATurkeyFrench, MFAestonia, MFAgovge, MFAupdate, MOFAUAE, MOFAkr_eng, M_Farmaajo, Macky_Sall, MagufuliJP, MarocDiplomatie, MevlutCavusoglu, MiroslavLajcak, MofaJapan_en, MofaQatar_EN, MofaSomalia, MohamedAsim_mdv, NGRPresident, PMOIndia, POTUS, PaulKagame, Pontifex, Pontifex_de, Pontifex_es, Pontifex_it, Pontifex_pl, Pontifex_pt, PresidencyZA, PrimeministerGR, Russia, RwandaGov, SlovakiaMFA, SomaliPM, StateHouseKenya, TheVillaSomalia, TunisieDiplo, UKenyatta, UgandaMediaCent, Ulkoministerio, UrugwiroVillage, WhiteHouse, Ymahmoudali, atsipras, bahdiplomatic, dfat, ditmirbushati, donaldtusk, ediramaal, foreignoffice, jokowi, juhasipila, margotwallstrom, narendramodi, netanyahu, presidencymv, realDonaldTrump, sebastiankurz, sebastianpinera, theresa_may</t>
  </si>
  <si>
    <t>AMokuy, ArgentinaMFA, BelarusMFA, BelarusMID, CancilleriaEc, CancilleriaPeru, CancilleriaVE, ChileMFA, DIRCO_ZA, DanishMFA, Diplomacy_RM, GudlaugurThor, Iraqimofa, ItalyMFA, Itamaraty_EN, Itamaraty_ES, KSAMOFA, Latvian_MFA, MAECgob, MEAIndia, MFAIceland, MFAKOSOVO, MFASriLanka, MFA_Austria, MFA_KZ, MFA_Kyrgyzstan, MFAsg, MIREXRD, MOFAVietNam, MZZRS, MinCanadaAE, MinCanadaFA, MinexGt, PM_AbiyAhmed, PSCU_Digital, VNGovtPortal, VensonMoitoi, cancilleriasv, francediplo, govSlovenia, ministerBlok, pacollibehgjet, worknehgebeyhu</t>
  </si>
  <si>
    <t>AlbanianDiplo, AlgeriaMFA, BWGovernment, CanadaFP, CancilleriaARG, CyprusMFA, DutchMFA, ForeignOfficeKE, Gcao2014, GreeceMFA, IndianDiplomacy, IsraelMFA, ItamaratyGovBr, LithuaniaMFA, MDVForeign, MFABulgaria, MFATurkey, MFA_LI, MFA_Mongolia, MFA_SriLanka, MFA_Ukraine, MFAofArmenia, MIACBW, MID_RF, MfaEgypt, MinisterMOFA, NorwayMFA, PMOEthiopia, PolandMFA, PresidentKE, RepSouthSudan, RwandaMFA, SeychellesMFA, SpainMFA, StateDept, StateHouseSey, SweMFA, UgandaMFA, djiboutidiplo, eu_eeas, foreigntanzania, francediplo_EN, mfa_russia, ygaraad</t>
  </si>
  <si>
    <t>https://periscope.tv/mfaethiopia</t>
  </si>
  <si>
    <t>Gabon</t>
  </si>
  <si>
    <t>President Ali Bongo Ondimba</t>
  </si>
  <si>
    <t>PresidentABO</t>
  </si>
  <si>
    <t>https://twitter.com/PresidentABO</t>
  </si>
  <si>
    <t>Ali Bongo Ondimba</t>
  </si>
  <si>
    <t>Président de la République Gabonaise</t>
  </si>
  <si>
    <t>Sun Feb 08 18:11:21 +0000 2015</t>
  </si>
  <si>
    <t>@PresidentABO</t>
  </si>
  <si>
    <t>https://twitter.com/PresidentABO/moments</t>
  </si>
  <si>
    <t>AMokuy, AOuattara_PRCI, AlgeriaMFA, AlphaBarry20, CabinetCivilPRC, CancilleriaPeru, DiploPubliqueTR, DiplomatieRdc, E_IssozeNgondet, EdgarCLungu, GabonPrimature, GeorgeWeahOff, GouvGabon, HashimThaciRKS, Israel, IsraelMFA, MFA_Austria, MID_RF, NamPresidency, PRC_Cellcom, PR_Paul_BIYA, PR_Senegal, PresidenceMada, PresidenceMali, Presidenceci, PresidentKE, PrimatureRwanda, RwandaMFA, UKenyatta, USEmbalo, UgandaMFA, aguribfakim, eusoujoaol, gouvbenin, hagegeingob, presidentMT</t>
  </si>
  <si>
    <t>PresidenceGA</t>
  </si>
  <si>
    <t>https://periscope.tv/PresidentABO</t>
  </si>
  <si>
    <t>https://twitter.com/PresidenceGA</t>
  </si>
  <si>
    <t>République Gabonaise</t>
  </si>
  <si>
    <t>Présidence de la République Gabonaisehttps://t.co/zXQ0UrkfRs</t>
  </si>
  <si>
    <t>Tue Feb 10 14:42:59 +0000 2015</t>
  </si>
  <si>
    <t>@PresidenceGA</t>
  </si>
  <si>
    <t>https://twitter.com/PresidenceGA/moments</t>
  </si>
  <si>
    <t>CabinetCivilPRC, CancilleriaPeru, DIRCO_ZA, DiplomatieRdc, GabonPrimature, HashimThaciRKS, Israel, IsraelMFA, NamPresidency, PRC_Cellcom, PR_Paul_BIYA, PR_Senegal, PresidenceMada, PresidenceMali, PresidenceTg, Presidenceci, PrimatureMDG, PrimatureRwanda, RwandaMFA, USEmbalo, cidiplomatie, hagegeingob, presidencebf</t>
  </si>
  <si>
    <t>E_IssozeNgondet, PresidentABO</t>
  </si>
  <si>
    <t>https://periscope.tv/PresidenceGA</t>
  </si>
  <si>
    <t>Prime Minister Emmanuel Issoze Ngondet</t>
  </si>
  <si>
    <t>E_IssozeNgondet</t>
  </si>
  <si>
    <t>https://twitter.com/E_IssozeNgondet</t>
  </si>
  <si>
    <t>E. Issoze Ngondet</t>
  </si>
  <si>
    <t>Fri Dec 11 20:05:47 +0000 2015</t>
  </si>
  <si>
    <t>Estuaire, Gabon</t>
  </si>
  <si>
    <t>Dormant since 09.06.2016</t>
  </si>
  <si>
    <t>@E_IssozeNgondet</t>
  </si>
  <si>
    <t>https://twitter.com/E_IssozeNgondet/lists</t>
  </si>
  <si>
    <t>https://twitter.com/E_IssozeNgondet/moments</t>
  </si>
  <si>
    <t>Elysee, KagutaMuseveni, LMushikiwabo, MBuhari, Macky_Sall, MankeurNdiaye, POTUS, PaulKagame, Pontifex_fr, PresidenceMali, PresidentABO, UKenyatta</t>
  </si>
  <si>
    <t>GabonPrimature</t>
  </si>
  <si>
    <t>https://periscope.tv/E_IssozeNgondet</t>
  </si>
  <si>
    <t>GouvGabon</t>
  </si>
  <si>
    <t>https://twitter.com/GouvGabon</t>
  </si>
  <si>
    <t>Gouvernement Gabon</t>
  </si>
  <si>
    <t>Compte officiel du Gouvernment gabonais - Official account of the Gabonese Government</t>
  </si>
  <si>
    <t>Mon Aug 04 11:59:50 +0000 2014</t>
  </si>
  <si>
    <t>Libreville</t>
  </si>
  <si>
    <t>Dormant since 10.02.2015</t>
  </si>
  <si>
    <t>@GouvGabon</t>
  </si>
  <si>
    <t>https://twitter.com/GouvGabon/moments</t>
  </si>
  <si>
    <t>ADO__Solutions, AOuattara_PRCI, AlsisiOfficial, BWGovernment, BdiPresidence, BurundiGov, CasaCivilPRA, CommsUnitSL, Gouvci, GovernmentZA, IBK_2013, Jorgecfonseca, KagutaMuseveni, KenyaGov, Macky_Sall, MarocDiplomatie, Maroc_eGov, PMOComms, PMTCHAD, PR_Paul_BIYA, PSCU_Digital, PaulKagame, Pr_Alpha_Conde, PresidenceMada, PresidenceMali, PresidenceTn, Presidenceci, PresidenciaCV, PresidencyZA, PresidentABO, PrimatureRDC, PrimatureRwanda, RwandaGov, SassouCG, SomaliPM, StateDept, StateHouseKenya, StateHousePress, StateHouseSL, StateHouseSey, StateHouseUg, TheVillaSomalia, UKenyatta, UgandaMediaCent, UrugwiroVillage, WhiteHouse, egyptgovportal, emansionliberia, francediplo, hagegeingob, osucastle</t>
  </si>
  <si>
    <t>CancilleriaPeru</t>
  </si>
  <si>
    <t>somaligov_</t>
  </si>
  <si>
    <t>https://periscope.tv/GouvGabon</t>
  </si>
  <si>
    <t>https://twitter.com/GabonPrimature</t>
  </si>
  <si>
    <t>Primature-Gabon</t>
  </si>
  <si>
    <t>Bienvenu sur le compte officiel de la Primature Gabonaise🇬🇦</t>
  </si>
  <si>
    <t>Wed Mar 14 13:40:23 +0000 2018</t>
  </si>
  <si>
    <t>@GabonPrimature</t>
  </si>
  <si>
    <t>https://twitter.com/gabonprimature/lists</t>
  </si>
  <si>
    <t>https://twitter.com/gabonprimature/moments</t>
  </si>
  <si>
    <t>AOuattara_PRCI, E_IssozeNgondet, Elysee, EmmanuelMacron, KremlinRussia_E, Macky_Sall, PR_Senegal, Pontifex, PresidenceGA, PresidentABO, WhiteHouse, moisejovenel, realDonaldTrump</t>
  </si>
  <si>
    <t>https://periscope.tv/GabonPrimature</t>
  </si>
  <si>
    <t>Gambia</t>
  </si>
  <si>
    <t>President Adama Barrow</t>
  </si>
  <si>
    <t>BarrowPresident</t>
  </si>
  <si>
    <t>https://twitter.com/BarrowPresident</t>
  </si>
  <si>
    <t>President Barrow</t>
  </si>
  <si>
    <t>I was elected President of the Republic of The Gambia on 1st December 2016 Presidential elections in a non-violent manner.</t>
  </si>
  <si>
    <t>Fri Apr 07 19:26:38 +0000 2017</t>
  </si>
  <si>
    <t>The Gambia</t>
  </si>
  <si>
    <t>@BarrowPresident</t>
  </si>
  <si>
    <t>https://twitter.com/BarrowPresident/lists</t>
  </si>
  <si>
    <t>https://twitter.com/BarrowPresident/moments</t>
  </si>
  <si>
    <t>BorisJohnson, EmmanuelMacron, JustinTrudeau, MBuhari, NAkufoAddo, NGRPresident, POTUS</t>
  </si>
  <si>
    <t>MFAKOSOVO, USEmbalo, foreignoffice, pacollibehgjet</t>
  </si>
  <si>
    <t>MOFAGambia, Macky_Sall, PR_Senegal</t>
  </si>
  <si>
    <t>https://periscope.tv/BarrowPresident</t>
  </si>
  <si>
    <t>MOFAGambia</t>
  </si>
  <si>
    <t>https://twitter.com/MOFAGambia</t>
  </si>
  <si>
    <t>MOFA The Gambia</t>
  </si>
  <si>
    <t>The official account of the Ministry of Foreign Affairs, International Cooperation and Gambians Abroad</t>
  </si>
  <si>
    <t>Thu Jun 15 14:27:35 +0000 2017</t>
  </si>
  <si>
    <t>Banjul</t>
  </si>
  <si>
    <t>@MOFAGambia</t>
  </si>
  <si>
    <t>https://twitter.com/MOFAGambia/lists</t>
  </si>
  <si>
    <t>https://twitter.com/MOFAGambia/moments</t>
  </si>
  <si>
    <t>Macky_Sall, RoyalFamily, foreignoffice</t>
  </si>
  <si>
    <t>BelarusMFA, CanadaFP, DanishMFA, pacollibehgjet</t>
  </si>
  <si>
    <t>BarrowPresident, MFAKOSOVO</t>
  </si>
  <si>
    <t>https://periscope.tv/MOFAGambia</t>
  </si>
  <si>
    <t>Ghana</t>
  </si>
  <si>
    <t>President Nana Akufo-Addo</t>
  </si>
  <si>
    <t>NAkufoAddo</t>
  </si>
  <si>
    <t>https://twitter.com/NAkufoAddo</t>
  </si>
  <si>
    <t>Nana Akufo-Addo</t>
  </si>
  <si>
    <t>Official Twitter account of Nana Addo Dankwa Akufo-Addo, President of the Republic of Ghana 🇬🇭</t>
  </si>
  <si>
    <t>Fri Feb 04 10:14:22 +0000 2011</t>
  </si>
  <si>
    <t>@NAkufoAddo</t>
  </si>
  <si>
    <t>https://twitter.com/NAkufoAddo/lists</t>
  </si>
  <si>
    <t>https://twitter.com/NAkufoAddo/moments</t>
  </si>
  <si>
    <t>10DowningStreet, AOuattara_PRCI, AsoRock, CyrilRamaphosa, MBuhari, NGRPresident, POTUS, PaulKagame, PresidencyZA, StateDept, UKenyatta, WhiteHouse, eucopresident, realDonaldTrump</t>
  </si>
  <si>
    <t>BarrowPresident, CabinetCivilPRC, EdgarCLungu, GeorgeWeahOff, Gouvci, HashimThaciRKS, IssoufouMhm, MinisterMOFA, PRC_Cellcom, PR_Paul_BIYA, PR_Senegal, PresidenceTg, RepSouthSudan, USEmbalo, ayorkorshirley, cidiplomatie, eusoujoaol, kallaankourao, marcelamontanoh, mfarighana, presidentMT</t>
  </si>
  <si>
    <t>GhanaPresidency</t>
  </si>
  <si>
    <t>https://periscope.tv/NAkufoAddo</t>
  </si>
  <si>
    <t>https://twitter.com/GhanaPresidency</t>
  </si>
  <si>
    <t>Ghana Presidency</t>
  </si>
  <si>
    <t>Official Twitter handle for the Office of the President of the Republic of Ghana, managed by the Jubilee House Communications Bureau.</t>
  </si>
  <si>
    <t>Fri Oct 18 08:45:24 +0000 2013</t>
  </si>
  <si>
    <t>@GhanaPresidency</t>
  </si>
  <si>
    <t>https://twitter.com/GhanaPresidency/lists</t>
  </si>
  <si>
    <t>https://twitter.com/GhanaPresidency/moments</t>
  </si>
  <si>
    <t>https://periscope.tv/GhanaPresidency</t>
  </si>
  <si>
    <t>osucastle</t>
  </si>
  <si>
    <t>https://twitter.com/osucastle</t>
  </si>
  <si>
    <t>Ghana's President</t>
  </si>
  <si>
    <t>News about the Ghanaian President.</t>
  </si>
  <si>
    <t>Mon Jun 15 19:51:52 +0000 2009</t>
  </si>
  <si>
    <t>Dormant since 04.06.2013</t>
  </si>
  <si>
    <t>@osucastle</t>
  </si>
  <si>
    <t>https://twitter.com/osucastle/lists</t>
  </si>
  <si>
    <t>https://twitter.com/osucastle/moments</t>
  </si>
  <si>
    <t>10DowningStreet, WhiteHouse</t>
  </si>
  <si>
    <t>GouvGabon, SweMFA</t>
  </si>
  <si>
    <t>https://periscope.tv/osucastle</t>
  </si>
  <si>
    <t>Foreign Minister Shirley Ayorkor Botchway</t>
  </si>
  <si>
    <t>ayorkorshirley</t>
  </si>
  <si>
    <t>https://twitter.com/ayorkorshirley</t>
  </si>
  <si>
    <t>Ayorkor S. Botchway</t>
  </si>
  <si>
    <t>Official Twitter Account of MP, Anyaa Sowutuom Constituency &amp; Minister for FOREIGN AFFAIRS of the Republic of Ghana.</t>
  </si>
  <si>
    <t>Sat Jan 14 16:56:00 +0000 2017</t>
  </si>
  <si>
    <t>Accra, Ghana</t>
  </si>
  <si>
    <t>@ayorkorshirley</t>
  </si>
  <si>
    <t>https://twitter.com/ayorkorshirley/lists</t>
  </si>
  <si>
    <t>https://twitter.com/ayorkorshirley/moments</t>
  </si>
  <si>
    <t>NAkufoAddo, WhiteHouse</t>
  </si>
  <si>
    <t>https://periscope.tv/ayorkorshirley</t>
  </si>
  <si>
    <t>http://twiplomacy.com/info/africa/Ghana</t>
  </si>
  <si>
    <t>mfarighana</t>
  </si>
  <si>
    <t>https://twitter.com/mfarighana</t>
  </si>
  <si>
    <t>Mfari Ghana</t>
  </si>
  <si>
    <t>Ministry of Foreign Affairs and Regional Integration</t>
  </si>
  <si>
    <t>Tue Jul 22 07:44:37 +0000 2014</t>
  </si>
  <si>
    <t>@mfarighana</t>
  </si>
  <si>
    <t>https://twitter.com/mfarighana/lists</t>
  </si>
  <si>
    <t>https://twitter.com/mfarighana/moments</t>
  </si>
  <si>
    <t>AlgeriaMFA, BelarusMFA, BelarusMID, DanishMFA, GudlaugurThor, IsraelMFA, LithuaniaMFA, MAECgob, MID_RF, MinCanadaAE, MinCanadaFA, SpainMFA, TunisieDiplo, Ulkoministerio, eu_eeas, mfa_russia, nyamitwe</t>
  </si>
  <si>
    <t>https://periscope.tv/mfarighana</t>
  </si>
  <si>
    <t>Guinea</t>
  </si>
  <si>
    <t>President  Alpha Condé</t>
  </si>
  <si>
    <t>PresAlphaConde</t>
  </si>
  <si>
    <t>https://twitter.com/PresAlphaConde</t>
  </si>
  <si>
    <t>Pr. Alpha CONDE</t>
  </si>
  <si>
    <t>Page officielle du Président de la République de Guinée</t>
  </si>
  <si>
    <t>Sat Jun 27 21:18:05 +0000 2015</t>
  </si>
  <si>
    <t>Dormant since 29.01.2016</t>
  </si>
  <si>
    <t>@PresAlphaConde</t>
  </si>
  <si>
    <t>https://twitter.com/PresAlphaConde/lists</t>
  </si>
  <si>
    <t>https://twitter.com/PresAlphaConde/moments</t>
  </si>
  <si>
    <t>ADO__Solutions, AOuattara_PRCI, IBK_2013, Macky_Sall, POTUS, PR_Paul_BIYA, SassouCG</t>
  </si>
  <si>
    <t>BurkinaMae, IssoufouMhm, PR_Senegal, PresidenceMali, PresidenceTg, RwandaMFA, USEmbalo, gouvbenin, kallaankourao, votealpha2015</t>
  </si>
  <si>
    <t>GouvGN</t>
  </si>
  <si>
    <t>https://periscope.tv/PresAlphaConde</t>
  </si>
  <si>
    <t>President Alpha Condé</t>
  </si>
  <si>
    <t>votealpha2015</t>
  </si>
  <si>
    <t>https://twitter.com/votealpha2015</t>
  </si>
  <si>
    <t>Alpha Condé</t>
  </si>
  <si>
    <t>Compte Officiel du candidat du RPG Arc-en-Ciel : Alpha Condé</t>
  </si>
  <si>
    <t>Thu Sep 10 20:35:07 +0000 2015</t>
  </si>
  <si>
    <t>Dormant since 02.11.2015</t>
  </si>
  <si>
    <t>@votealpha2015</t>
  </si>
  <si>
    <t>https://twitter.com/votealpha2015/lists</t>
  </si>
  <si>
    <t>https://twitter.com/votealpha2015/moments</t>
  </si>
  <si>
    <t>GouvGN, PresAlphaConde, Presidence_gn</t>
  </si>
  <si>
    <t>https://periscope.tv/votealpha2015</t>
  </si>
  <si>
    <t>http://twiplomacy.com/info/africa/Guinea</t>
  </si>
  <si>
    <t>Presidence_gn</t>
  </si>
  <si>
    <t>https://twitter.com/Presidence_gn</t>
  </si>
  <si>
    <t>PRG</t>
  </si>
  <si>
    <t>Thu Aug 21 16:03:01 +0000 2014</t>
  </si>
  <si>
    <t>Guinée</t>
  </si>
  <si>
    <t>Dormant since 22.03.2016</t>
  </si>
  <si>
    <t>@Presidence_gn</t>
  </si>
  <si>
    <t>https://twitter.com/Presidence_gn/moments</t>
  </si>
  <si>
    <t>10DowningStreet</t>
  </si>
  <si>
    <t>CancilleriaPeru, votealpha2015</t>
  </si>
  <si>
    <t>https://periscope.tv/Presidence_gn</t>
  </si>
  <si>
    <t>Pr_Alpha_Conde</t>
  </si>
  <si>
    <t>https://twitter.com/Pr_Alpha_Conde</t>
  </si>
  <si>
    <t>Prof. Alpha Condé</t>
  </si>
  <si>
    <t>Président de la République de Guinée)</t>
  </si>
  <si>
    <t>Tue Mar 09 21:49:25 +0000 2010</t>
  </si>
  <si>
    <t>Dormant since 22.11.2013</t>
  </si>
  <si>
    <t>@Pr_Alpha_Conde</t>
  </si>
  <si>
    <t>https://twitter.com/Pr_Alpha_Conde/lists</t>
  </si>
  <si>
    <t>https://twitter.com/Pr_Alpha_Conde/moments</t>
  </si>
  <si>
    <t>Elysee</t>
  </si>
  <si>
    <t>CancilleriaPeru, GouvGabon, ItamaratyGovBr, PresidenceMali, StateHouseSey, SweMFA</t>
  </si>
  <si>
    <t>https://periscope.tv/Pr_Alpha_Conde</t>
  </si>
  <si>
    <t>Sekhoutoureya</t>
  </si>
  <si>
    <t>https://twitter.com/Sekhoutoureya</t>
  </si>
  <si>
    <t>Présidence de Guinée</t>
  </si>
  <si>
    <t>Bienvenue sur le compte Twitter officiel de la Présidence de la République de Guinée.</t>
  </si>
  <si>
    <t>Tue Jun 05 20:57:50 +0000 2012</t>
  </si>
  <si>
    <t>Guinee</t>
  </si>
  <si>
    <t>Dormant since 22.05.2013</t>
  </si>
  <si>
    <t>@Sekhoutoureya</t>
  </si>
  <si>
    <t>https://twitter.com/Sekhoutoureya/lists</t>
  </si>
  <si>
    <t>https://twitter.com/Sekhoutoureya/moments</t>
  </si>
  <si>
    <t>AOuattara_PRCI, Elysee, Macky_Sall, PaulKagame, WhiteHouse, foreignoffice, francediplo</t>
  </si>
  <si>
    <t>CancilleriaPeru, DiploPubliqueTR, ItamaratyGovBr, PR_Senegal, PrimatureRDC, SweMFA, VladaRH</t>
  </si>
  <si>
    <t>PresidenceMali</t>
  </si>
  <si>
    <t>https://periscope.tv/Sekhoutoureya</t>
  </si>
  <si>
    <t>Prime Minister Mamady Youla</t>
  </si>
  <si>
    <t>MamadyYoula</t>
  </si>
  <si>
    <t>https://twitter.com/MamadyYoula</t>
  </si>
  <si>
    <t>Mamady Youla</t>
  </si>
  <si>
    <t>Compte Officiel du Premier Ministre de la République de Guinée</t>
  </si>
  <si>
    <t>Fri Apr 22 06:35:57 +0000 2016</t>
  </si>
  <si>
    <t>@MamadyYoula</t>
  </si>
  <si>
    <t>https://twitter.com/MamadyYoula/lists</t>
  </si>
  <si>
    <t>https://twitter.com/MamadyYoula/moments</t>
  </si>
  <si>
    <t>AlphaBarry20, Gouvci, PaulKagame, UKenyatta</t>
  </si>
  <si>
    <t>IsraelMFA, USEmbalo</t>
  </si>
  <si>
    <t>https://periscope.tv/MamadyYoula</t>
  </si>
  <si>
    <t>https://twitter.com/GouvGN</t>
  </si>
  <si>
    <t>Gouvernement GN</t>
  </si>
  <si>
    <t>Compte Officiel du Gouvernement de la République de Guinée. #GouvGN #GN224</t>
  </si>
  <si>
    <t>Wed Dec 03 18:19:00 +0000 2014</t>
  </si>
  <si>
    <t>@GouvGN</t>
  </si>
  <si>
    <t>https://twitter.com/GouvGN/moments</t>
  </si>
  <si>
    <t>AOuattara_PRCI, EmmanuelMacron, IssoufouMhm, Macky_Sall, PR_Senegal, rochkaborepf</t>
  </si>
  <si>
    <t>CancilleriaPeru, IsraelMFA, votealpha2015</t>
  </si>
  <si>
    <t>DutchMFA, MamadyYoula, PresAlphaConde, PresidenceMali, Presidence_gn</t>
  </si>
  <si>
    <t>https://periscope.tv/GouvGN</t>
  </si>
  <si>
    <t>Guinea-Bissau</t>
  </si>
  <si>
    <t>Prime Minister Umaro Sissoco Embalo</t>
  </si>
  <si>
    <t>http://twiplomacy.com/info/africa/Guinea-Bissau</t>
  </si>
  <si>
    <t>https://twitter.com/USEmbalo</t>
  </si>
  <si>
    <t>Umaro Sissoco Embalo</t>
  </si>
  <si>
    <t>Official account of the Ex-Prime Minister of #GuineaBissau - Brigadier General - https://t.co/6pWr2DbQnV</t>
  </si>
  <si>
    <t>Wed May 18 09:55:25 +0000 2016</t>
  </si>
  <si>
    <t>Guinea Bissau</t>
  </si>
  <si>
    <t>@USEmbalo</t>
  </si>
  <si>
    <t>https://twitter.com/USEmbalo/lists</t>
  </si>
  <si>
    <t>https://twitter.com/USEmbalo/moments</t>
  </si>
  <si>
    <t>10DowningStreet, BarrowPresident, BdiPresidence, ClementMouamba, EU_Commission, Elysee, EmmanuelMacron, FEGnassingbe, GeoffreyOnyeama, GouvMali, Gouvci, GovernmentZA, IBK_2013, ID_Itno, IssoufouMhm, KabaThieba, KagutaMuseveni, MBuhari, Macky_Sall, MagufuliJP, MamadyYoula, MarocDiplomatie, NAkufoAddo, NGRPresident, NicolasMaduro, PR_Paul_BIYA, PaoloGentiloni, PaulKagame, PresAlphaConde, PresidenceGA, PresidenceMada, PresidenceNiger, Presidence_RDC, PresidenciaCV, PresidencyZA, PresidentABO, RT_Erdogan, RwandaGov, SassouCG, SpainMFA, StateDept, UKenyatta, UrugwiroVillage, antoniocostapm, pnkurunziza, primatureci, rochkaborepf</t>
  </si>
  <si>
    <t>https://periscope.tv/USEmbalo</t>
  </si>
  <si>
    <t>Ivory Coast</t>
  </si>
  <si>
    <t>President Alassane Dramane Ouattara</t>
  </si>
  <si>
    <t>ADO__Solutions</t>
  </si>
  <si>
    <t>https://twitter.com/ADO__Solutions</t>
  </si>
  <si>
    <t>ADO_Solutions</t>
  </si>
  <si>
    <t>Chers amis Twitter, merci de vous abonner à mon compte officiel @AOuattara_PRCI pour suivre mes activités. @ADO_Solutions, sera désactivé le 31 mars</t>
  </si>
  <si>
    <t>Mon Oct 04 09:32:48 +0000 2010</t>
  </si>
  <si>
    <t>Côte d'Ivoire</t>
  </si>
  <si>
    <t>@ADO__Solutions</t>
  </si>
  <si>
    <t>https://twitter.com/ADO__Solutions/moments</t>
  </si>
  <si>
    <t>Elysee, WhiteHouse, francediplo</t>
  </si>
  <si>
    <t>AAgbenonciMAEC, AlphaBarry20, AmadouGon, CancilleriaPeru, GouvGabon, PresAlphaConde, PresidenceMali, Presidenceci, PresidenciaRD, SweMFA, VladaRH, sigbf</t>
  </si>
  <si>
    <t>AOuattara_PRCI</t>
  </si>
  <si>
    <t>https://periscope.tv/ADO__Solutions</t>
  </si>
  <si>
    <t>https://twitter.com/AOuattara_PRCI</t>
  </si>
  <si>
    <t>Alassane Ouattara Officiel</t>
  </si>
  <si>
    <t>Profil officiel d’Alassane Ouattara, Président de la République de Côte d’Ivoire.</t>
  </si>
  <si>
    <t>Thu Oct 29 10:32:52 +0000 2009</t>
  </si>
  <si>
    <t>@AOuattara_PRCI</t>
  </si>
  <si>
    <t>https://twitter.com/AOuattara_PRCI/lists</t>
  </si>
  <si>
    <t>https://twitter.com/AOuattara_PRCI/moments</t>
  </si>
  <si>
    <t>AAgbenonciMAEC, AlphaBarry20, AmadouGon, BurkinaMae, CancilleriaPeru, CharlesMichel, DiplomatieRdc, GabonPrimature, GeorgeWeahOff, GouvGN, GouvGabon, IssoufouMhm, MIREXRD, NAkufoAddo, NamPresidency, PRC_Cellcom, PR_Paul_BIYA, PR_Senegal, PresAlphaConde, PresidenceMada, PresidenceMali, PresidenceTg, Presidenceci, PresidenciaRD, PrimatureRDC, PrimatureRwanda, RepSouthSudan, Sekhoutoureya, SweMFA, TiemanC, UKenyatta, UrugwiroVillage, aguribfakim, aurelagbenonci, cidiplomatie, francediplo, francediplo_EN, gouvbenin, kallaankourao, marcelamontanoh, primatureci, sigbf</t>
  </si>
  <si>
    <t>ADO__Solutions, Gouvci, Macky_Sall</t>
  </si>
  <si>
    <t>https://periscope.tv/AOuattara_PRCI</t>
  </si>
  <si>
    <t>Presidenceci</t>
  </si>
  <si>
    <t>https://twitter.com/Presidenceci</t>
  </si>
  <si>
    <t>Profil officiel de la Présidence de la République de Côte d'Ivoire</t>
  </si>
  <si>
    <t>Fri Sep 09 17:27:57 +0000 2011</t>
  </si>
  <si>
    <t>Côte d'Ivoire.</t>
  </si>
  <si>
    <t>@Presidenceci</t>
  </si>
  <si>
    <t>https://twitter.com/Presidenceci/lists</t>
  </si>
  <si>
    <t>https://twitter.com/Presidenceci/moments</t>
  </si>
  <si>
    <t>ADO__Solutions, AOuattara_PRCI, BdiPresidence, BurundiGov, EmmanuelMacron, FEGnassingbe, GeorgeWeahOff, JY_LeDrian, JustinTrudeau, KagutaMuseveni, Macky_Sall, POTUS, PR_Senegal, PaulKagame, PresidenceGA, PresidentABO, UKenyatta, UrugwiroVillage, WhiteHouse, gouvernementFR, primatureci, realDonaldTrump</t>
  </si>
  <si>
    <t>AAgbenonciMAEC, AMokuy, AlphaBarry20, AmadouGon, BurkinaMae, CabinetCivilPRC, CancilleriaPeru, DiploPubliqueTR, DiplomatieRdc, GouvGabon, HashimThaciRKS, NamPresidency, PRC_Cellcom, PR_Paul_BIYA, PresidenceBenin, PresidenceMada, PresidenceTg, PresidentKE, PrimatureRDC, RepSouthSudan, SweMFA, TROfficeofPD, USAenFrancais, UgandaMFA, aguribfakim, cidiplomatie, francediplo, kallaankourao, marcelamontanoh, pacollibehgjet, presidencebf, sigbf</t>
  </si>
  <si>
    <t>Elysee, Gouvci, PresidenceMali, PrimatureRwanda</t>
  </si>
  <si>
    <t>https://periscope.tv/Presidenceci</t>
  </si>
  <si>
    <t>Prime Minister Amadou Gon Coulibaly</t>
  </si>
  <si>
    <t>AmadouGon</t>
  </si>
  <si>
    <t>https://twitter.com/AmadouGon</t>
  </si>
  <si>
    <t>Amadou Gon Coulibaly</t>
  </si>
  <si>
    <t>Premier Ministre, ministre du Budget et du Portefeuille de l'Etat de la République de Côte d'Ivoire</t>
  </si>
  <si>
    <t>Sun May 07 19:08:35 +0000 2017</t>
  </si>
  <si>
    <t>@AmadouGon</t>
  </si>
  <si>
    <t>https://twitter.com/AmadouGon/lists</t>
  </si>
  <si>
    <t>https://twitter.com/AmadouGon/moments</t>
  </si>
  <si>
    <t>ADO__Solutions, AOuattara_PRCI, Presidenceci, StateDept, primatureci, realDonaldTrump</t>
  </si>
  <si>
    <t>Gouvci</t>
  </si>
  <si>
    <t>https://periscope.tv/AmadouGon</t>
  </si>
  <si>
    <t>https://twitter.com/Gouvci</t>
  </si>
  <si>
    <t>GOUV.CI</t>
  </si>
  <si>
    <t>Gouvernement de Côte d'Ivoire</t>
  </si>
  <si>
    <t>Mon Jun 13 16:44:46 +0000 2011</t>
  </si>
  <si>
    <t>@Gouvci</t>
  </si>
  <si>
    <t>https://twitter.com/Gouvci/lists</t>
  </si>
  <si>
    <t>https://twitter.com/Gouvci/moments</t>
  </si>
  <si>
    <t>EUCouncil, EU_Commission, Elysee, GeorgeWeahOff, KagutaMuseveni, Macky_Sall, NAkufoAddo, PaulKagame, PrimatureRwanda, RwandaGov, StateDept, UKenyatta, UrugwiroVillage, WhiteHouse, francediplo, primatureci, republicoftogo</t>
  </si>
  <si>
    <t>AlphaBarry20, BelarusMID, CabinetCivilPRC, CancilleriaPeru, DiplomatieRdc, GouvGabon, IsraelMFA, MamadyYoula, NamPresidency, PRC_Cellcom, PR_Paul_BIYA, PresidenceMada, RepSouthSudan, SpainMFA, SweMFA, USAenFrancais, USEmbalo, sigbf</t>
  </si>
  <si>
    <t>AOuattara_PRCI, AmadouGon, PresidenceMali, Presidenceci, cidiplomatie, marcelamontanoh</t>
  </si>
  <si>
    <t>https://periscope.tv/Gouvci</t>
  </si>
  <si>
    <t>primatureci</t>
  </si>
  <si>
    <t>https://twitter.com/primatureci</t>
  </si>
  <si>
    <t>Primatureci</t>
  </si>
  <si>
    <t>Tue Jun 12 11:04:15 +0000 2012</t>
  </si>
  <si>
    <t>@primatureci</t>
  </si>
  <si>
    <t>https://twitter.com/primatureci/lists</t>
  </si>
  <si>
    <t>https://twitter.com/primatureci/moments</t>
  </si>
  <si>
    <t>AmadouGon, Gouvci, Presidenceci, SweMFA, USEmbalo, VladaRH, cidiplomatie</t>
  </si>
  <si>
    <t>https://periscope.tv/primatureci</t>
  </si>
  <si>
    <t>Foreign Minister Marcel Amon-Tanoh</t>
  </si>
  <si>
    <t>marcelamontanoh</t>
  </si>
  <si>
    <t>https://twitter.com/marcelamontanoh</t>
  </si>
  <si>
    <t>Marcel Amon-Tanoh</t>
  </si>
  <si>
    <t>Ministre des Affaires Etrangères de la République de Côte d'Ivoire</t>
  </si>
  <si>
    <t>Thu Nov 23 22:21:13 +0000 2017</t>
  </si>
  <si>
    <t>@marcelamontanoh</t>
  </si>
  <si>
    <t>https://twitter.com/marcelamontanoh/lists</t>
  </si>
  <si>
    <t>https://twitter.com/marcelamontanoh/moments</t>
  </si>
  <si>
    <t>AOuattara_PRCI, AlphaBarry20, Macky_Sall, NAkufoAddo, PR_Senegal, PaulKagame, Pontifex_fr, Presidenceci, dreynders, rochkaborepf</t>
  </si>
  <si>
    <t>BelarusMFA, DiplomatieRdc</t>
  </si>
  <si>
    <t>Gouvci, cidiplomatie</t>
  </si>
  <si>
    <t>https://periscope.tv/marcelamontanoh</t>
  </si>
  <si>
    <t>cidiplomatie</t>
  </si>
  <si>
    <t>https://twitter.com/cidiplomatie</t>
  </si>
  <si>
    <t>Ministère AE CI 🇨🇮</t>
  </si>
  <si>
    <t>Profil officiel du Ministère des Affaires Etrangères de Côte d'Ivoire 🇨🇮</t>
  </si>
  <si>
    <t>Thu Oct 12 13:20:34 +0000 2017</t>
  </si>
  <si>
    <t>@cidiplomatie</t>
  </si>
  <si>
    <t>https://twitter.com/cidiplomatie/lists</t>
  </si>
  <si>
    <t>https://twitter.com/cidiplomatie/moments</t>
  </si>
  <si>
    <t>AOuattara_PRCI, BdiPresidence, BelgiumMFA, DiplomatieRdc, DutchMFA, Elysee, EmmanuelMacron, JY_LeDrian, MFAgovge, Macky_Sall, MonarchieBe, NAkufoAddo, PR_Senegal, PresidenceGA, PresidenceHT, PresidenceMali, PresidenceNiger, PresidenceTg, Presidence_RDC, Presidenceci, StateDept, WhiteHouse, foreignoffice, francediplo, gouvernementFR, primatureci, realDonaldTrump, rochkaborepf</t>
  </si>
  <si>
    <t>BelarusMFA, Gouvci, marcelamontanoh</t>
  </si>
  <si>
    <t>https://periscope.tv/cidiplomatie</t>
  </si>
  <si>
    <t>Kenya</t>
  </si>
  <si>
    <t>President Uhuru Kenyatta</t>
  </si>
  <si>
    <t>UKenyatta</t>
  </si>
  <si>
    <t>https://twitter.com/Ukenyatta</t>
  </si>
  <si>
    <t>Uhuru Kenyatta</t>
  </si>
  <si>
    <t>President of The Republic of Kenya.</t>
  </si>
  <si>
    <t>Thu Aug 26 09:10:44 +0000 2010</t>
  </si>
  <si>
    <t>Nairobi, Kenya</t>
  </si>
  <si>
    <t>@UKenyatta</t>
  </si>
  <si>
    <t>https://twitter.com/UKenyatta</t>
  </si>
  <si>
    <t>https://twitter.com/UKenyatta/lists</t>
  </si>
  <si>
    <t>https://twitter.com/UKenyatta/moments</t>
  </si>
  <si>
    <t>AOuattara_PRCI, AbeShinzo, MBuhari, POTUS, PresidentABO</t>
  </si>
  <si>
    <t>AAgbenonciMAEC, AMokuy, APMutharika, BelarusMID, BeninDiplomatie, CabinetCivilPRC, CanadaFP, CancilleriaPeru, CharlesMichel, CommsUnitSL, DIRCO_ZA, DiplomatieRdc, DutchMFA, E_IssozeNgondet, EdgarCLungu, ForeignOfficeKE, Gcao2014, GeorgeWeahOff, GouvGabon, Gouvci, HashimThaciRKS, Israel, IsraelMFA, IsraeliPM, ItamaratyGovBr, JuanManSantos, KolindaGK, MFASriLanka, MID_RF, MIREXRD, Macky_Sall, MamadyYoula, MinisterMOFA, MiroslavLajcak, NAkufoAddo, NamPresidency, NorwayMFA, OPMUganda, OfficialMasisi, PMOEthiopia, PMOIndia, PM_AbiyAhmed, PRC_Cellcom, PR_Paul_BIYA, PR_Senegal, PresidenceMali, PresidenceTg, Presidenceci, PresidentKE, PrimatureRDC, PrimatureRwanda, RepSouthSudan, RuhakanaR, RwandaMFA, SeychellesMFA, SomaliPM, StateHouseKenya, StateHouseSey, StateHouseUg, SweMFA, USEmbalo, UgandaMFA, UgandaMediaCent, VensonMoitoi, aguribfakim, aurelagbenonci, djiboutidiplo, dreynders, eusoujoaol, foreignoffice, gouvbenin, kaminajsmith, kassim_majaliwa, marianorajoy, mfa_russia, mfaethiopia, namibia_mfa, nyamitwe, pacollibehgjet, presidentMT, somaligov_, worknehgebeyhu, ygaraad</t>
  </si>
  <si>
    <t>KagutaMuseveni, LMushikiwabo, MagufuliJP, PSCU_Digital, PaulKagame, UrugwiroVillage, hagegeingob, narendramodi</t>
  </si>
  <si>
    <t>https://periscope.tv/Ukenyatta</t>
  </si>
  <si>
    <t>PresidentKE</t>
  </si>
  <si>
    <t>https://twitter.com/PresidentKE</t>
  </si>
  <si>
    <t>President of Kenya</t>
  </si>
  <si>
    <t>The Official Twitter Office of the President of the Republic of Kenya</t>
  </si>
  <si>
    <t>Mon Jul 29 08:14:12 +0000 2013</t>
  </si>
  <si>
    <t>@PresidentKE</t>
  </si>
  <si>
    <t>https://twitter.com/PresidentKE/lists</t>
  </si>
  <si>
    <t>https://twitter.com/PresidentKE/moments</t>
  </si>
  <si>
    <t>A_Kamil_Mohamed, AbeShinzo, Andrej_Kiska, BWGovernment, BahrainCPnews, CyrilRamaphosa, CzechMFA, French_Gov, IsmailOguelleh, JustinTrudeau, KagutaMuseveni, LMushikiwabo, MBuhari, Macky_Sall, MagufuliJP, MiroslavLajcak, NGRPresident, PM_AbiyAhmed, POTUS, PR_Senegal, PaulKagame, Pontifex, Presidenceci, PresidencyZA, PresidentABO, RwandaGov, SlovakiaMFA, UKenyatta, UrugwiroVillage, WhiteHouse, aguribfakim, ashrafghani, khalidalkhalifa, netanyahu, realDonaldTrump</t>
  </si>
  <si>
    <t>AMokuy, CancilleriaPeru, HashimThaciRKS, Israel, MFASriLanka, NamPresidency, OfficialMasisi, PMOEthiopia, PresidenceMada, PresidenceTg, PresidentIRL, RwandaMFA, VensonMoitoi, foreigntanzania, pacollibehgjet, presidentMT</t>
  </si>
  <si>
    <t>ForeignOfficeKE, IsraelMFA, PMOIndia, PSCU_Digital, StateHouseKenya, hagegeingob, mfaethiopia, narendramodi</t>
  </si>
  <si>
    <t>https://periscope.tv/PresidentKE</t>
  </si>
  <si>
    <t>PSCU_Digital</t>
  </si>
  <si>
    <t>https://twitter.com/PSCU_Digital</t>
  </si>
  <si>
    <t>PSCU Kenya Digital</t>
  </si>
  <si>
    <t>Embracing the digital age! The Home of Presidential and Government News</t>
  </si>
  <si>
    <t>Mon Jul 15 07:02:24 +0000 2013</t>
  </si>
  <si>
    <t>Nairobi</t>
  </si>
  <si>
    <t>@PSCU_Digital</t>
  </si>
  <si>
    <t>https://twitter.com/PSCU_Digital/moments</t>
  </si>
  <si>
    <t>10DowningStreet, JPN_PMO, KagutaMuseveni, LMushikiwabo, MBuhari, MagufuliJP, MofaSomalia, PMOIndia, PaulKagame, Pontifex, RT_Erdogan, RwandaGov, StateDept, StateHouseUg, UrugwiroVillage, WhiteHouse, foreignoffice, mfaethiopia, narendramodi, realDonaldTrump, tcbestepe, trpresidency</t>
  </si>
  <si>
    <t>GouvGabon, NamPresidency, VensonMoitoi, VladaRH</t>
  </si>
  <si>
    <t>ForeignOfficeKE, PresidentKE, StateHouseKenya, UKenyatta</t>
  </si>
  <si>
    <t>https://periscope.tv/PSCU_Digital</t>
  </si>
  <si>
    <t>StateHouseKenya</t>
  </si>
  <si>
    <t>https://twitter.com/StateHouseKenya</t>
  </si>
  <si>
    <t>State House Kenya</t>
  </si>
  <si>
    <t>Tue Aug 30 12:22:23 +0000 2011</t>
  </si>
  <si>
    <t>@StateHouseKenya</t>
  </si>
  <si>
    <t>https://twitter.com/StateHouseKenya/lists</t>
  </si>
  <si>
    <t>https://twitter.com/StateHouseKenya/moments</t>
  </si>
  <si>
    <t>KagutaMuseveni, MBuhari, NGRPresident, POTUS, PaulKagame, Pontifex, UKenyatta, narendramodi</t>
  </si>
  <si>
    <t>CancilleriaPeru, CommsUnitSL, DiplomatieRdc, EdgarCLungu, GouvGabon, LMushikiwabo, NamPresidency, OPMUganda, PMOEthiopia, PresidenceTg, RepSouthSudan, RwandaGov, RwandaMFA, SeychellesMFA, StateHouseSey, StateHouseUg, SweMFA, UgandaMFA, VensonMoitoi, mfaethiopia, pacollibehgjet, presidentMT, somaligov_</t>
  </si>
  <si>
    <t>ForeignOfficeKE, PSCU_Digital, PresidenceMali, PresidentKE</t>
  </si>
  <si>
    <t>https://periscope.tv/StateHouseKenya</t>
  </si>
  <si>
    <t>KenyaGov</t>
  </si>
  <si>
    <t>https://twitter.com/KenyaGov</t>
  </si>
  <si>
    <t>Kenya Government</t>
  </si>
  <si>
    <t>Tue Apr 13 07:34:04 +0000 2010</t>
  </si>
  <si>
    <t>@KenyaGov</t>
  </si>
  <si>
    <t>https://twitter.com/KenyaGov/lists</t>
  </si>
  <si>
    <t>https://twitter.com/KenyaGov/moments</t>
  </si>
  <si>
    <t>https://periscope.tv/KenyaGov</t>
  </si>
  <si>
    <t>ForeignOfficeKE</t>
  </si>
  <si>
    <t>https://twitter.com/ForeignOfficeKE</t>
  </si>
  <si>
    <t>ForeignAffairsKenya</t>
  </si>
  <si>
    <t>*Account for - Ministry of Foreign Affairs &amp; International Trade - Kenya. * Find us also on: https://t.co/3Zofp0xeyV</t>
  </si>
  <si>
    <t>Tue May 21 21:39:47 +0000 2013</t>
  </si>
  <si>
    <t>Nairobi-Kenya</t>
  </si>
  <si>
    <t>@ForeignOfficeKE</t>
  </si>
  <si>
    <t>https://twitter.com/ForeignOfficeKE/moments</t>
  </si>
  <si>
    <t>UKenyatta, foreignoffice</t>
  </si>
  <si>
    <t>AAgbenonciMAEC, AMokuy, AlbanianDiplo, AlgeriaMFA, ArgentinaMFA, AuswaertigesAmt, BelarusMFA, BelarusMID, CRcancilleria, CanadaFP, CancilleriaARG, CancilleriaPeru, ChileMFA, CyprusMFA, DanishMFA, Diplomacy_RM, DutchMFA, GermanyDiplo, GreeceMFA, GudlaugurThor, Iraqimofa, IsraelMFA, ItalyMFA, ItamaratyGovBr, Itamaraty_EN, Itamaraty_ES, KSAMOFA, Latvian_MFA, LithuaniaMFA, MAECgob, MDVForeign, MEAIndia, MFABelize, MFABulgaria, MFAEcuador, MFAIceland, MFAKOSOVO, MFASriLanka, MFA_Austria, MFA_KZ, MFA_Kyrgyzstan, MFA_LI, MFA_Mongolia, MFA_SriLanka, MFA_Ukraine, MFAofArmenia, MFAsg, MIACBW, MID_RF, MIREXRD, MOFAVietNam, MVEP_hr, MZZRS, MeGovernment, MinCanadaAE, MinCanadaFA, MinisterMOFA, MiroslavLajcak, MofaNepal, MongolDiplomacy, NorwayMFA, PMOEthiopia, PrimatureRwanda, SRECIHonduras, SpainMFA, StateDept, SweMFA, TunisieDiplo, Ulkoministerio, Utenriksdept, Utrikesdep, VNGovtPortal, VensonMoitoi, cancilleriasv, eu_eeas, francediplo, francediplo_EN, mfa_russia, ministerBlok, pacollibehgjet, samoagovt, sebastiankurz, worknehgebeyhu</t>
  </si>
  <si>
    <t>IndianDiplomacy, MFA_Macedonia, PSCU_Digital, PresidentKE, RwandaMFA, SeychellesMFA, StateHouseKenya, UgandaMFA, foreigntanzania, mfaethiopia</t>
  </si>
  <si>
    <t>https://periscope.tv/ForeignOfficeKE</t>
  </si>
  <si>
    <t>mfapresskenya</t>
  </si>
  <si>
    <t>https://twitter.com/mfapresskenya</t>
  </si>
  <si>
    <t>MFA Kenya</t>
  </si>
  <si>
    <t>Ministry of Foreign Affairs Kenya Press Division</t>
  </si>
  <si>
    <t>Mon Oct 31 08:20:15 +0000 2011</t>
  </si>
  <si>
    <t>@mfapresskenya</t>
  </si>
  <si>
    <t>https://twitter.com/mfapresskenya/lists</t>
  </si>
  <si>
    <t>https://twitter.com/mfapresskenya/moments</t>
  </si>
  <si>
    <t>IsraelMFA</t>
  </si>
  <si>
    <t>https://periscope.tv/mfapresskenya</t>
  </si>
  <si>
    <t>Lesotho</t>
  </si>
  <si>
    <t>Prime Minister Tom Thabane</t>
  </si>
  <si>
    <t>ThomasThabane</t>
  </si>
  <si>
    <t>https://twitter.com/ThomasThabane</t>
  </si>
  <si>
    <t>Thomas Thabane</t>
  </si>
  <si>
    <t>Wed Feb 04 06:18:12 +0000 2015</t>
  </si>
  <si>
    <t>@ThomasThabane</t>
  </si>
  <si>
    <t>https://twitter.com/ThomasThabane/lists</t>
  </si>
  <si>
    <t>https://twitter.com/ThomasThabane/moments</t>
  </si>
  <si>
    <t>https://periscope.tv/ThomasThabane</t>
  </si>
  <si>
    <t>Liberia</t>
  </si>
  <si>
    <t>President George Weah</t>
  </si>
  <si>
    <t>GeorgeWeahOff</t>
  </si>
  <si>
    <t>https://twitter.com/GeorgeWeahOff</t>
  </si>
  <si>
    <t>George Weah</t>
  </si>
  <si>
    <t>President of the Republic of Liberia.</t>
  </si>
  <si>
    <t>Fri Nov 22 10:53:54 +0000 2013</t>
  </si>
  <si>
    <t>Libéria</t>
  </si>
  <si>
    <t>@GeorgeWeahOff</t>
  </si>
  <si>
    <t>https://twitter.com/GeorgeWeahOff/lists</t>
  </si>
  <si>
    <t>https://twitter.com/GeorgeWeahOff/moments</t>
  </si>
  <si>
    <t>AOuattara_PRCI, EPhilippePM, IsmailOguelleh, JY_LeDrian, KagutaMuseveni, MBuhari, NAkufoAddo, POTUS, PaulKagame, PresidentABO, UKenyatta, patrice_talon, realDonaldTrump, theresa_may</t>
  </si>
  <si>
    <t>CabinetCivilPRC, DanishMFA, Gouvci, MFAKOSOVO, PRC_Cellcom, PresidenceMada, PresidenceMali, Presidenceci, kallaankourao, nyamitwe, pacollibehgjet, presidencebf</t>
  </si>
  <si>
    <t>EmmanuelMacron, FEGnassingbe, IssoufouMhm, Macky_Sall, PR_Paul_BIYA, PresidenceNiger, hagegeingob, rochkaborepf</t>
  </si>
  <si>
    <t>https://periscope.tv/GeorgeWeahOff</t>
  </si>
  <si>
    <t>emansionliberia</t>
  </si>
  <si>
    <t>https://twitter.com/emansionliberia</t>
  </si>
  <si>
    <t>Executive Mansion</t>
  </si>
  <si>
    <t>The official Twitter page of the President of the Republic of Liberia</t>
  </si>
  <si>
    <t>Sat Jun 09 08:09:19 +0000 2012</t>
  </si>
  <si>
    <t>Monrovia, Liberia</t>
  </si>
  <si>
    <t>Dormant since 28.08.2014</t>
  </si>
  <si>
    <t>@emansionliberia</t>
  </si>
  <si>
    <t>https://twitter.com/emansionliberia/lists</t>
  </si>
  <si>
    <t>https://twitter.com/emansionliberia/moments</t>
  </si>
  <si>
    <t>CancilleriaPeru, GouvGabon, RepSouthSudan, SweMFA, Utenriksdept</t>
  </si>
  <si>
    <t>https://periscope.tv/emansionliberia</t>
  </si>
  <si>
    <t>MOFA_RL</t>
  </si>
  <si>
    <t>https://twitter.com/MOFA_RL</t>
  </si>
  <si>
    <t>Liberia Diplomacy</t>
  </si>
  <si>
    <t>Tue Nov 11 18:15:37 +0000 2014</t>
  </si>
  <si>
    <t>@MOFA_RL</t>
  </si>
  <si>
    <t>https://twitter.com/MOFA_RL/lists</t>
  </si>
  <si>
    <t>https://twitter.com/MOFA_RL/moments</t>
  </si>
  <si>
    <t>AlgeriaMFA, DanishMFA, IsraelMFA, MFAKOSOVO, pacollibehgjet</t>
  </si>
  <si>
    <t>https://periscope.tv/MOFA_RL</t>
  </si>
  <si>
    <t>Libya</t>
  </si>
  <si>
    <t>Prime Minister Faiez Serraj</t>
  </si>
  <si>
    <t>FaiezSerraj</t>
  </si>
  <si>
    <t>https://twitter.com/FaiezSerraj</t>
  </si>
  <si>
    <t>Faiez Serraj</t>
  </si>
  <si>
    <t>عضو مجلس النواب - دائرة حي الأندلس، طرابلس Member of the House of Representatives- Hay Andalus District-Tripoli</t>
  </si>
  <si>
    <t>Sun Jun 08 11:13:35 +0000 2014</t>
  </si>
  <si>
    <t>Tripoli, Libya</t>
  </si>
  <si>
    <t>Dormant since 27.06.2015</t>
  </si>
  <si>
    <t>@FaiezSerraj</t>
  </si>
  <si>
    <t>https://twitter.com/FaiezSerraj/lists</t>
  </si>
  <si>
    <t>https://twitter.com/FaiezSerraj/moments</t>
  </si>
  <si>
    <t>https://periscope.tv/FaiezSerraj</t>
  </si>
  <si>
    <t>GovernmentLY</t>
  </si>
  <si>
    <t>https://twitter.com/GovernmentLY</t>
  </si>
  <si>
    <t>GNA Media</t>
  </si>
  <si>
    <t>المكتب الإعلامي لحكومة الوفاق الوطني</t>
  </si>
  <si>
    <t>Mon Apr 01 07:12:42 +0000 2013</t>
  </si>
  <si>
    <t>@GovernmentLY</t>
  </si>
  <si>
    <t>https://twitter.com/GovernmentLY/lists</t>
  </si>
  <si>
    <t>https://twitter.com/GovernmentLY/moments</t>
  </si>
  <si>
    <t>https://periscope.tv/GovernmentLY</t>
  </si>
  <si>
    <t>Madagascar</t>
  </si>
  <si>
    <t>PresidenceMada</t>
  </si>
  <si>
    <t>https://twitter.com/PresidenceMada</t>
  </si>
  <si>
    <t>PrésidenceMadagascar</t>
  </si>
  <si>
    <t>Compte Twitter Officiel de la Communication de la Présidence de la République de Madagascar</t>
  </si>
  <si>
    <t>Sun Mar 23 21:51:31 +0000 2014</t>
  </si>
  <si>
    <t>Iavoloha</t>
  </si>
  <si>
    <t>@PresidenceMada</t>
  </si>
  <si>
    <t>https://twitter.com/PresidenceMada/lists</t>
  </si>
  <si>
    <t>https://twitter.com/PresidenceMada/moments</t>
  </si>
  <si>
    <t>AOuattara_PRCI, AbeShinzo, EUCouncilTVNews, EdgarCLungu, Elysee, EmmanuelMacron, FEGnassingbe, GeorgeWeahOff, Gouvci, GovernAndorra, IndianDiplomacy, IssoufouMhm, JPN_PMO, JapanGov, JustinTrudeau, LinkeviciusL, LithuaniaMFA, MEAIndia, Macky_Sall, MarocDiplomatie, PMOIndia, PR_Paul_BIYA, PaulKagame, PresidenceGA, Presidenceci, PresidencyZA, PresidentABO, PresidentKE, QueenRania, RT_Erdogan, RoyalFamily, StateDept, StateHouseSey, francediplo, francediplo_EN, hagegeingob, nyamitwe, rashtrapatibhvn</t>
  </si>
  <si>
    <t>CanadianPM, CancilleriaPeru, DannyFaure, DiploPubliqueTR, GouvGabon, HashimThaciRKS, Israel, IsraelMFA, ItamaratyGovBr, PresidenceMali, PresidenceTg, SeychellesMFA, USEmbalo, pacollibehgjet, presidencebf</t>
  </si>
  <si>
    <t>CharlesMichel, HRabaryNjaka, IsmailOguelleh, MFAofArmenia, MOFAVietNam, PMcanadien, PR_Senegal, PrimatureMDG, le_rendezvous, pjugnauth</t>
  </si>
  <si>
    <t>https://periscope.tv/PresidenceMada</t>
  </si>
  <si>
    <t>le_rendezvous</t>
  </si>
  <si>
    <t>https://twitter.com/le_rendezvous</t>
  </si>
  <si>
    <t>Le Rendez-vous_mada</t>
  </si>
  <si>
    <t>Le rdv exclusif hebdomadaire où je m’exprimerai,pour vous parler directement de thèmes variés. Je vous invite à exprimer vos opinions. Hery Rajaonarimampianina</t>
  </si>
  <si>
    <t>Fri May 05 09:25:24 +0000 2017</t>
  </si>
  <si>
    <t>@le_rendezvous</t>
  </si>
  <si>
    <t>https://twitter.com/le_rendezvous/lists</t>
  </si>
  <si>
    <t>https://twitter.com/le_rendezvous/moments</t>
  </si>
  <si>
    <t>PrimatureMDG</t>
  </si>
  <si>
    <t>pjugnauth</t>
  </si>
  <si>
    <t>https://periscope.tv/le_rendezvous</t>
  </si>
  <si>
    <t>https://twitter.com/PrimatureMDG</t>
  </si>
  <si>
    <t>Primature Madagascar</t>
  </si>
  <si>
    <t>Thu Sep 03 21:47:38 +0000 2015</t>
  </si>
  <si>
    <t>@PrimatureMDG</t>
  </si>
  <si>
    <t>https://twitter.com/PrimatureMDG/lists</t>
  </si>
  <si>
    <t>https://twitter.com/PrimatureMDG/moments</t>
  </si>
  <si>
    <t>Elysee, KremlinRussia_E, POTUS, PresidenceGA, PutinRF_Eng, francediplo, gouvernementFR</t>
  </si>
  <si>
    <t>HRabaryNjaka, LithuanianGovt, le_rendezvous, pjugnauth</t>
  </si>
  <si>
    <t>PresidenceMada, PresidenceMali</t>
  </si>
  <si>
    <t>https://periscope.tv/PrimatureMDG</t>
  </si>
  <si>
    <t>Foreign Minister Henry Rabary-Njaka</t>
  </si>
  <si>
    <t>HRabaryNjaka</t>
  </si>
  <si>
    <t>https://twitter.com/HRabaryNjaka</t>
  </si>
  <si>
    <t>Henry RABARY-NJAKA</t>
  </si>
  <si>
    <t>Thu Sep 21 14:52:50 +0000 2017</t>
  </si>
  <si>
    <t>Antananarivo</t>
  </si>
  <si>
    <t>@HRabaryNjaka</t>
  </si>
  <si>
    <t>https://twitter.com/HRabaryNjaka/lists</t>
  </si>
  <si>
    <t>https://twitter.com/HRabaryNjaka/moments</t>
  </si>
  <si>
    <t>EPhilippePM, Pontifex_es, PrimatureMDG, StateDept, realDonaldTrump</t>
  </si>
  <si>
    <t>BelarusMFA, MFAofArmenia, pacollibehgjet</t>
  </si>
  <si>
    <t>https://periscope.tv/HRabaryNjaka</t>
  </si>
  <si>
    <t>diplomatieMg</t>
  </si>
  <si>
    <t>https://twitter.com/diplomatieMg</t>
  </si>
  <si>
    <t>MadagascarDiplomatie</t>
  </si>
  <si>
    <t>Wed Jan 06 06:12:42 +0000 2016</t>
  </si>
  <si>
    <t>Dormant since 06.01.2016</t>
  </si>
  <si>
    <t>@diplomatieMg</t>
  </si>
  <si>
    <t>https://twitter.com/diplomatieMg/lists</t>
  </si>
  <si>
    <t>https://twitter.com/diplomatieMg/moments</t>
  </si>
  <si>
    <t>https://periscope.tv/diplomatieMg</t>
  </si>
  <si>
    <t>Malawi</t>
  </si>
  <si>
    <t>President Peter Mutharika</t>
  </si>
  <si>
    <t>APMutharika</t>
  </si>
  <si>
    <t>https://twitter.com/APMutharika</t>
  </si>
  <si>
    <t>APM</t>
  </si>
  <si>
    <t>President of the Republic of Malawi</t>
  </si>
  <si>
    <t>Mon Nov 03 11:19:20 +0000 2014</t>
  </si>
  <si>
    <t>Lilongwe, Malawi</t>
  </si>
  <si>
    <t>@APMutharika</t>
  </si>
  <si>
    <t>https://twitter.com/ProfMutharika/moments</t>
  </si>
  <si>
    <t>Pontifex, UKenyatta, realDonaldTrump</t>
  </si>
  <si>
    <t>CancilleriaPeru, MalawiGovt, PresidenceTg, hagegeingob, pacollibehgjet</t>
  </si>
  <si>
    <t>https://periscope.tv/APMutharika</t>
  </si>
  <si>
    <t>MalawiGovt</t>
  </si>
  <si>
    <t>https://twitter.com/MalawiGovt</t>
  </si>
  <si>
    <t>Malawi Government</t>
  </si>
  <si>
    <t>Official #Malawi Government Twitter Feed | https://t.co/JTVuLfxeIV…</t>
  </si>
  <si>
    <t>Tue Nov 12 09:15:34 +0000 2013</t>
  </si>
  <si>
    <t>@MalawiGovt</t>
  </si>
  <si>
    <t>https://twitter.com/MalawiGovt/lists</t>
  </si>
  <si>
    <t>https://twitter.com/MalawiGovt/moments</t>
  </si>
  <si>
    <t>BWGovernment, DIRCO_ZA, pacollibehgjet</t>
  </si>
  <si>
    <t>https://periscope.tv/MalawiGovt</t>
  </si>
  <si>
    <t>Foreign Minister Francis Kasaila</t>
  </si>
  <si>
    <t>FKasaila</t>
  </si>
  <si>
    <t>https://twitter.com/Fkasaila</t>
  </si>
  <si>
    <t>Francis Kasaila</t>
  </si>
  <si>
    <t>Sat Jun 17 09:55:13 +0000 2017</t>
  </si>
  <si>
    <t>@FKasaila</t>
  </si>
  <si>
    <t>https://twitter.com/FKasaila</t>
  </si>
  <si>
    <t>https://twitter.com/FKasaila/lists</t>
  </si>
  <si>
    <t>https://twitter.com/FKasaila/moments</t>
  </si>
  <si>
    <t>https://periscope.tv/Fkasaila</t>
  </si>
  <si>
    <t>Mali</t>
  </si>
  <si>
    <t>President Ibrahim B. Keita</t>
  </si>
  <si>
    <t>IBK_2013</t>
  </si>
  <si>
    <t>https://twitter.com/IBK_2013</t>
  </si>
  <si>
    <t>Ibrahim B. Keita</t>
  </si>
  <si>
    <t>Président de la République du #Mali. https://t.co/NdfeNMxyFz</t>
  </si>
  <si>
    <t>Sat Oct 15 23:46:34 +0000 2011</t>
  </si>
  <si>
    <t>Dormant since 14.04.2014</t>
  </si>
  <si>
    <t>@IBK_2013</t>
  </si>
  <si>
    <t>https://twitter.com/IBK_2013/lists</t>
  </si>
  <si>
    <t>https://twitter.com/IBK_2013/moments</t>
  </si>
  <si>
    <t>CancilleriaPeru, GouvGabon, ItamaratyGovBr, PresAlphaConde, SweMFA, USEmbalo, VladaRH, aguribfakim</t>
  </si>
  <si>
    <t>Macky_Sall, PresidenceMali</t>
  </si>
  <si>
    <t>https://periscope.tv/IBK_2013</t>
  </si>
  <si>
    <t>https://twitter.com/PresidenceMali</t>
  </si>
  <si>
    <t>Presidence Mali</t>
  </si>
  <si>
    <t>Fil officiel de la Présidence de la République du #Mali</t>
  </si>
  <si>
    <t>Wed Oct 12 14:14:49 +0000 2011</t>
  </si>
  <si>
    <t>Bamako</t>
  </si>
  <si>
    <t>@PresidenceMali</t>
  </si>
  <si>
    <t>https://twitter.com/PresidenceMali/lists</t>
  </si>
  <si>
    <t>https://twitter.com/PresidenceMali/moments</t>
  </si>
  <si>
    <t>10DowningStreet, ADO__Solutions, AOuattara_PRCI, AmericaGovFr, BWGovernment, BdiPresidence, BelgiumMFA, ByegmENG, EUCouncilPress, EU_Commission, EgyPresidency, EmmanuelMacron, FEGnassingbe, FedericaMog, FijiPM, GeorgeWeahOff, GouvCongoBrazza, HHShkMohd, HassanRouhani, HukoomiQatar, JPN_PMO, JunckerEU, JustinTrudeau, KagutaMuseveni, KremlinRussia_E, MBuhari, MEAIndia, MFATurkey, MFATurkeyFrench, Malaysia_Gov, MarocDiplomatie, Matignon, MedvedevRussiaE, MevlutCavusoglu, MoFA_Indonesia, MofaJapan_en, MofaQatar_EN, NGRPresident, PMOIndia, PMTunisie, PR_Paul_BIYA, PRepublicaTL, Pontifex, Pr_Alpha_Conde, PresAlphaConde, PresidenceGA, PresidenceMada, PresidencyZA, PresidentABO, PrimatureRwanda, PrimeMinistry, PutinRF, RT_Erdogan, SassouCG, StateDept, StateHouseUg, UKenyatta, USAenFrancais, WhiteHouse, gouvernementFR, govofvanuatu, govpt, govtofgeorgia, khalidalkhalifa, mfa_russia, narendramodi, palaismonaco, pnkurunziza, presidencymv, presidentaz, rashtrapatibhvn, republicoftogo, tcbestepe, trpresidency</t>
  </si>
  <si>
    <t>AAgbenonciMAEC, AlphaBarry20, AuswaertigesAmt, CancilleriaPeru, CharlesMichel, E_IssozeNgondet, GouvGabon, HashimThaciRKS, IsraelMFA, ItamaratyGovBr, LithuaniaMFA, MIREXRD, PresidenceALG, RwandaMFA, SpainMFA, aguribfakim, aurelagbenonci, cidiplomatie, kallaankourao, maeiaci, namibia_mfa, pacollibehgjet, presidenciacr, ygaraad</t>
  </si>
  <si>
    <t>CommsUnitSL, DiploPubliqueTR, DutchMFA, Elysee, GermanyDiplo, GouvGN, GouvMali, Gouvci, GvtMonaco, IBK_2013, IndianDiplomacy, Israel, IssoufouMhm, JY_LeDrian, JapanGov, JuanManSantos, Macky_Sall, Maroc_eGov, MeGovernment, NamPresidency, NorwayMFA, PR_Senegal, PaulKagame, PresidenceBenin, PresidenceHT, PresidenceNiger, PresidenceTg, Presidenceci, PresidenciaCV, PresidenciaRD, PrimatureMDG, PrimatureRDC, PutinRF_Eng, RepSouthSudan, RwandaGov, SBoubeye, Sekhoutoureya, StateHouseKenya, StateHouseSL, SweMFA, TROfficeofPD, TiemanC, USEmbalo, UrugwiroVillage, eu_eeas, eucopresident, francediplo, francediplo_EN, hagegeingob, marianorajoy, presidencebf, rochkaborepf</t>
  </si>
  <si>
    <t>https://periscope.tv/PresidenceMali</t>
  </si>
  <si>
    <t>Prime Minister Soumeylou B. Maïga</t>
  </si>
  <si>
    <t>SBoubeye</t>
  </si>
  <si>
    <t>https://twitter.com/Sboubeye</t>
  </si>
  <si>
    <t>Soumeylou B. Maïga</t>
  </si>
  <si>
    <t>Homme politique | Premier Ministre, Chef du Gouvernement du Mali | Ancien Secrétaire Général de la Présidence de la République du Mali | Président de ASMA-CFP</t>
  </si>
  <si>
    <t>Tue Feb 07 13:33:32 +0000 2017</t>
  </si>
  <si>
    <t>@SBoubeye</t>
  </si>
  <si>
    <t>https://twitter.com/SBoubeye</t>
  </si>
  <si>
    <t>https://twitter.com/Sboubeye/lists</t>
  </si>
  <si>
    <t>https://twitter.com/Sboubeye/moments</t>
  </si>
  <si>
    <t>GouvMali</t>
  </si>
  <si>
    <t>https://periscope.tv/Sboubeye</t>
  </si>
  <si>
    <t>http://twiplomacy.com/info/africa/Mali</t>
  </si>
  <si>
    <t>https://twitter.com/GouvMali</t>
  </si>
  <si>
    <t>Primature du Mali</t>
  </si>
  <si>
    <t>Nommé par le Président de la République, le Premier Ministre est le Chef du Gouvernement, à ce titre, il coordonne et dirige l'action gouvernementale.</t>
  </si>
  <si>
    <t>Wed Nov 20 16:22:45 +0000 2013</t>
  </si>
  <si>
    <t>@GouvMali</t>
  </si>
  <si>
    <t>https://twitter.com/GouvMali/moments</t>
  </si>
  <si>
    <t>CancilleriaPeru, CharlesMichel, MeGovernment, SpainMFA, USEmbalo, kallaankourao</t>
  </si>
  <si>
    <t>PresidenceBenin, PresidenceMali, PresidenceNiger, PrimatureHT, TiemanC</t>
  </si>
  <si>
    <t>https://periscope.tv/GouvMali</t>
  </si>
  <si>
    <t>Foreign Minister Tieman Coulibaly</t>
  </si>
  <si>
    <t>TiemanC</t>
  </si>
  <si>
    <t>https://twitter.com/TiemanC</t>
  </si>
  <si>
    <t>Tieman Coulibaly</t>
  </si>
  <si>
    <t>Ministre des Affaires étrangères et de la Coopération internationale du Mali</t>
  </si>
  <si>
    <t>Fri Dec 16 11:49:37 +0000 2011</t>
  </si>
  <si>
    <t>@TiemanC</t>
  </si>
  <si>
    <t>https://twitter.com/TiemanC/lists</t>
  </si>
  <si>
    <t>https://twitter.com/TiemanC/moments</t>
  </si>
  <si>
    <t>AOuattara_PRCI, Elysee, JY_LeDrian, Macky_Sall, Matignon, francediplo</t>
  </si>
  <si>
    <t>GouvMali, PresidenceMali</t>
  </si>
  <si>
    <t>https://periscope.tv/TiemanC</t>
  </si>
  <si>
    <t>maeiaci</t>
  </si>
  <si>
    <t>https://twitter.com/maeiaci</t>
  </si>
  <si>
    <t>Wed May 27 20:55:42 +0000 2015</t>
  </si>
  <si>
    <t>@maeiaci</t>
  </si>
  <si>
    <t>https://twitter.com/maeiaci/lists</t>
  </si>
  <si>
    <t>https://twitter.com/maeiaci/moments</t>
  </si>
  <si>
    <t>https://periscope.tv/maeiaci</t>
  </si>
  <si>
    <t>Morocco</t>
  </si>
  <si>
    <t>ChefGov_ma</t>
  </si>
  <si>
    <t>https://twitter.com/ChefGov_ma</t>
  </si>
  <si>
    <t>رئيس الحكومة -المغرب</t>
  </si>
  <si>
    <t>الصفحة الرسمية</t>
  </si>
  <si>
    <t>Fri Aug 10 01:04:47 +0000 2012</t>
  </si>
  <si>
    <t>@ChefGov_ma</t>
  </si>
  <si>
    <t>https://twitter.com/ChefGov_ma/lists</t>
  </si>
  <si>
    <t>https://twitter.com/ChefGov_ma/moments</t>
  </si>
  <si>
    <t>CancilleriaPeru, Maroc_eGov, SweMFA, VladaRH</t>
  </si>
  <si>
    <t>https://periscope.tv/ChefGov_ma</t>
  </si>
  <si>
    <t>Maroc_eGov</t>
  </si>
  <si>
    <t>https://twitter.com/Maroc_eGov</t>
  </si>
  <si>
    <t>eGov Maroc</t>
  </si>
  <si>
    <t>Compte du programme de l'eGouvernement Marocain | Priorité de #MarocNumeric2013 | Direction de l'@EconomieNumeric (MICIEN) | Contact: eGov@mcinet.gov.ma</t>
  </si>
  <si>
    <t>Mon Apr 11 20:39:05 +0000 2011</t>
  </si>
  <si>
    <t>Rabat, Maroc</t>
  </si>
  <si>
    <t>Dormant since 10.02.2016</t>
  </si>
  <si>
    <t>@Maroc_eGov</t>
  </si>
  <si>
    <t>https://twitter.com/Maroc_eGov/moments</t>
  </si>
  <si>
    <t>ChefGov_ma, EU_Commission, Elysee, FinGovernment, GOVUK, GovernmentRF, MarocDiplomatie, RwandaGov, Saudiegov, UAEmGov, egyptgovportal, foreignoffice, govsingapore</t>
  </si>
  <si>
    <t>GouvGabon, StateHouseSey, SweMFA, VladaRH</t>
  </si>
  <si>
    <t>https://periscope.tv/Maroc_eGov</t>
  </si>
  <si>
    <t>MarocDiplomatie</t>
  </si>
  <si>
    <t>https://twitter.com/MarocDiplomatie</t>
  </si>
  <si>
    <t>MAECI Maroc 🇲🇦</t>
  </si>
  <si>
    <t>Compte Officiel du Ministère des Affaires Etrangères et de la Coopération Internationale  du Royaume du Maroc..https://t.co/uBieDj6kKN…</t>
  </si>
  <si>
    <t>Thu May 08 18:25:22 +0000 2014</t>
  </si>
  <si>
    <t>Rabat,Maroc</t>
  </si>
  <si>
    <t>@MarocDiplomatie</t>
  </si>
  <si>
    <t>https://twitter.com/MarocDiplomatie/lists</t>
  </si>
  <si>
    <t>https://twitter.com/MarocDiplomatie/lists/morocco-s-embassies/members</t>
  </si>
  <si>
    <t>https://twitter.com/MarocDiplomatie/moments</t>
  </si>
  <si>
    <t>AlbanianDiplo, AlgeriaMFA, ArgentinaMFA, Arlietas, AuswaertigesAmt, BelarusMFA, BelarusMID, CanadaFP, CanadaPE, CancilleriaARG, CancilleriaPeru, ChileMFA, CyprusMFA, DanishMFA, DiploPubliqueTR, Diplomacy_RM, DiplomatieRdc, DutchMFA, FCOArabic, GouvGabon, GreeceMFA, GudlaugurThor, IndianDiplomacy, Iraqimofa, IsraelMFA, ItalyMFA, ItamaratyGovBr, Itamaraty_EN, Itamaraty_ES, Latvian_MFA, LithuaniaMFA, MAECgob, MFAIceland, MFAKOSOVO, MFA_Austria, MFA_KZ, MFA_LI, MFA_Mongolia, MFA_SriLanka, MFA_Ukraine, MID_RF, MIREXRD, MOFAVietNam, MZZRS, Maroc_eGov, MeGovernment, MinCanadaAE, MinCanadaFA, MinexGt, Minrel_Chile, NorwayMFA, PR_Senegal, PalestinePMO, PresidenceMada, PresidenceMali, Russia_AR, RwandaMFA, SeychellesMFA, SpainMFA, SweMFA, TunisieDiplo, USEmbalo, UgandaMFA, Ulkoministerio, Utenriksdept, VNGovtPortal, cancilleriasv, djiboutidiplo, eu_eeas, francediplo, mfa_russia, mfaethiopia, nyamitwe</t>
  </si>
  <si>
    <t>https://periscope.tv/MarocDiplomatie</t>
  </si>
  <si>
    <t>Mozambique</t>
  </si>
  <si>
    <t>President Filipe Nyusi</t>
  </si>
  <si>
    <t>http://twiplomacy.com/info/africa/Mozambique</t>
  </si>
  <si>
    <t>FilipeNyusi</t>
  </si>
  <si>
    <t>https://twitter.com/FilipeNyusi</t>
  </si>
  <si>
    <t>Filipe Nyusi</t>
  </si>
  <si>
    <t>Candidato da FRELIMO à Presidência da República de Moçambique, nas eleições gerais e provinciais de 15 de Outubro de 2014</t>
  </si>
  <si>
    <t>Wed Jul 16 13:10:16 +0000 2014</t>
  </si>
  <si>
    <t>Moçambique</t>
  </si>
  <si>
    <t>Dormant since 07.11.2014</t>
  </si>
  <si>
    <t>@FilipeNyusi</t>
  </si>
  <si>
    <t>https://twitter.com/FilipeNyusi/moments</t>
  </si>
  <si>
    <t>10DowningStreet, FNyusi, foreignoffice</t>
  </si>
  <si>
    <t>https://periscope.tv/FilipeNyusi</t>
  </si>
  <si>
    <t>FNyusi</t>
  </si>
  <si>
    <t>https://twitter.com/Fnyusi</t>
  </si>
  <si>
    <t>Filipe Jacinto Nyusi</t>
  </si>
  <si>
    <t>Wed Sep 03 09:30:20 +0000 2014</t>
  </si>
  <si>
    <t>Maputo, Mozambique</t>
  </si>
  <si>
    <t>@FNyusi</t>
  </si>
  <si>
    <t>https://twitter.com/FNyusi</t>
  </si>
  <si>
    <t>https://twitter.com/FNyusi/moments</t>
  </si>
  <si>
    <t>CancilleriaPeru, FilipeNyusi, edmnangagwa</t>
  </si>
  <si>
    <t>https://periscope.tv/Fnyusi</t>
  </si>
  <si>
    <t>Prime Minister Carlos Agostinho do Rosário</t>
  </si>
  <si>
    <t>carlosarosario2</t>
  </si>
  <si>
    <t>https://twitter.com/carlosarosario2</t>
  </si>
  <si>
    <t>Carlos A. do Rosário</t>
  </si>
  <si>
    <t>Primeiro-Ministro da República de Moçambique</t>
  </si>
  <si>
    <t>Mon Feb 09 10:22:28 +0000 2015</t>
  </si>
  <si>
    <t>Maputo - Moçambique</t>
  </si>
  <si>
    <t>@carlosarosario2</t>
  </si>
  <si>
    <t>https://twitter.com/carlosarosario2/lists</t>
  </si>
  <si>
    <t>https://twitter.com/carlosarosario2/moments</t>
  </si>
  <si>
    <t>https://periscope.tv/carlosarosario2</t>
  </si>
  <si>
    <t>Namibia</t>
  </si>
  <si>
    <t>President Hage Geingob</t>
  </si>
  <si>
    <t>hagegeingob</t>
  </si>
  <si>
    <t>https://twitter.com/hagegeingob</t>
  </si>
  <si>
    <t>Hage G. Geingob</t>
  </si>
  <si>
    <t>President of the Republic of Namibia</t>
  </si>
  <si>
    <t>Thu May 22 17:17:17 +0000 2014</t>
  </si>
  <si>
    <t>@hagegeingob</t>
  </si>
  <si>
    <t>https://twitter.com/hagegeingob/moments</t>
  </si>
  <si>
    <t>APMutharika, AsoRock, IsmailOguelleh, KagutaMuseveni, MBuhari, MagufuliJP, NGRPresident, PR_Paul_BIYA, PresidenceGA, PresidentABO, StateDept</t>
  </si>
  <si>
    <t>CanadaFP, CancilleriaPeru, CubaMINREX, DFAPHL, DIRCO_ZA, GouvGabon, ItamaratyGovBr, Itamaraty_EN, Itamaraty_ES, OfficialMasisi, PresidenceMada, UgandaMFA, VladaRH, gouvbenin, mfa_russia, namibia_mfa</t>
  </si>
  <si>
    <t>BWGovernment, EdgarCLungu, GeorgeWeahOff, Macky_Sall, NamPresidency, PresidenceMali, PresidentKE, RuhakanaR, UKenyatta</t>
  </si>
  <si>
    <t>https://periscope.tv/hagegeingob</t>
  </si>
  <si>
    <t>NamPresidency</t>
  </si>
  <si>
    <t>https://twitter.com/NamPresidency</t>
  </si>
  <si>
    <t>Namibian Presidency</t>
  </si>
  <si>
    <t>This is the official account for the Namibian Presidency.</t>
  </si>
  <si>
    <t>Sun Aug 23 22:32:09 +0000 2015</t>
  </si>
  <si>
    <t>@NamPresidency</t>
  </si>
  <si>
    <t>https://twitter.com/NamPresidency/lists</t>
  </si>
  <si>
    <t>https://twitter.com/NamPresidency/moments</t>
  </si>
  <si>
    <t>AOuattara_PRCI, BWGovernment, BdiPresidence, BurundiGov, Gouvci, GovernmentZA, JosephMuscat_JM, LMushikiwabo, Macky_Sall, MagufuliJP, NGRPresident, POTUS, PR_Paul_BIYA, PSCU_Digital, PaulKagame, PresidenceGA, Presidenceci, PresidentABO, PresidentKE, RwandaGov, RwandaMFA, StateDept, StateHouseKenya, UKenyatta, UrugwiroVillage, WhiteHouse, presidentMT</t>
  </si>
  <si>
    <t>CancilleriaPeru, HashimThaciRKS, pacollibehgjet</t>
  </si>
  <si>
    <t>PR_Senegal, PresidenceMali, PresidentIRL, hagegeingob</t>
  </si>
  <si>
    <t>https://periscope.tv/NamPresidency</t>
  </si>
  <si>
    <t>namibia_mfa</t>
  </si>
  <si>
    <t>https://twitter.com/namibia_mfa</t>
  </si>
  <si>
    <t>Namibia Foreign Ministry</t>
  </si>
  <si>
    <t>Twitter account for the Namibian Ministry of Foreign Affairs</t>
  </si>
  <si>
    <t>Sat May 23 00:20:52 +0000 2015</t>
  </si>
  <si>
    <t>Windhoek</t>
  </si>
  <si>
    <t>@namibia_mfa</t>
  </si>
  <si>
    <t>https://twitter.com/namibia_mfa/moments</t>
  </si>
  <si>
    <t>ArgentinaMFA, AsoRock, BelarusMFA, BelgiumMFA, CancilleriaPma, CyprusMFA, CzechMFA, DutchMFA, GermanyDiplo, IranMFA, ItalyMFA, Itamaraty_EN, Itamaraty_ES, JunckerEU, Latvian_MFA, LinkeviciusL, MBuhari, MFAIceland, MFAKOSOVO, MFATgovtNZ, MFATurkey, MFA_Austria, MFA_LI, MFA_Lu, MFA_Mongolia, MFA_Tajikistan, MFA_Ukraine, MFAestonia, MFAofArmenia, MRE_Bolivia, MZZRS, Macky_Sall, MfaEgypt, MfaSomalia, NorwayMFA, PMBhutan, POTUS, PR_Paul_BIYA, PaulKagame, PolandMFA, PresidenceMali, PresidenceNiger, PresidencyZA, SlovakiaMFA, SweMFA, UKenyatta, hagegeingob, mfa_afghanistan, mofasudan</t>
  </si>
  <si>
    <t>CancilleriaARG, CancilleriaPeru, GudlaugurThor, MID_RF, MinCanadaAE, MinCanadaFA, TunisieDiplo, UgandaMFA, eu_eeas, foreigntanzania</t>
  </si>
  <si>
    <t>ChileMFA, DanishMFA, LithuaniaMFA, MDVForeign, Ulkoministerio</t>
  </si>
  <si>
    <t>https://periscope.tv/namibia_mfa</t>
  </si>
  <si>
    <t>Niger</t>
  </si>
  <si>
    <t>President Mahamadou Issoufou</t>
  </si>
  <si>
    <t>IssoufouMhm</t>
  </si>
  <si>
    <t>https://twitter.com/Issoufoumhm</t>
  </si>
  <si>
    <t>Issoufou Mahamadou</t>
  </si>
  <si>
    <t>Compte officiel d'Issoufou Mahamadou, Président de la République du Niger.</t>
  </si>
  <si>
    <t>Sun Jan 17 16:40:36 +0000 2016</t>
  </si>
  <si>
    <t>@IssoufouMhm</t>
  </si>
  <si>
    <t>https://twitter.com/Issoufoumhm/lists</t>
  </si>
  <si>
    <t>https://twitter.com/Issoufoumhm/moments</t>
  </si>
  <si>
    <t>AOuattara_PRCI, EmmanuelMacron, MBuhari, Macky_Sall, NAkufoAddo, PresAlphaConde, rochkaborepf</t>
  </si>
  <si>
    <t>AlphaBarry20, BurkinaMae, CancilleriaPeru, DiplomatieRdc, GouvGN, HashimThaciRKS, PresidenceMada, PresidenceTg, USEmbalo, kallaankourao</t>
  </si>
  <si>
    <t>GeorgeWeahOff, PaulKagame, PresidenceMali, PresidenceNiger</t>
  </si>
  <si>
    <t>https://periscope.tv/Issoufoumhm</t>
  </si>
  <si>
    <t>PresidenceNiger</t>
  </si>
  <si>
    <t>https://twitter.com/PresidenceNiger</t>
  </si>
  <si>
    <t>Présidence du Niger</t>
  </si>
  <si>
    <t>Compte officiel de la Présidence de la République du Niger.</t>
  </si>
  <si>
    <t>Mon Oct 13 17:21:58 +0000 2014</t>
  </si>
  <si>
    <t>@PresidenceNiger</t>
  </si>
  <si>
    <t>https://twitter.com/presidenceNiger/moments</t>
  </si>
  <si>
    <t>Elysee, MBuhari, Macky_Sall, jokowi, narendramodi</t>
  </si>
  <si>
    <t>AlphaBarry20, BurkinaMae, CancilleriaPeru, HashimThaciRKS, MID_RF, PresidenceBenin, PresidentIRL, USEmbalo, cidiplomatie, kallaankourao, namibia_mfa, presidencebf</t>
  </si>
  <si>
    <t>GeorgeWeahOff, GouvMali, IssoufouMhm, NGRPresident, PresidenceMali, PresidenceTg, rochkaborepf</t>
  </si>
  <si>
    <t>https://periscope.tv/PresidenceNiger</t>
  </si>
  <si>
    <t>Foreign Minister Kalla Ankourao</t>
  </si>
  <si>
    <t>kallaankourao</t>
  </si>
  <si>
    <t>https://twitter.com/kallaankourao</t>
  </si>
  <si>
    <t>Kalla Ankourao</t>
  </si>
  <si>
    <t>Ministre des Affaires Étrangères, de la Coopération, de l’Intégration Africaine et des Nigériens à l’Extérieur  ( Compte officiel )</t>
  </si>
  <si>
    <t>Sat Feb 14 19:40:03 +0000 2015</t>
  </si>
  <si>
    <t>@kallaankourao</t>
  </si>
  <si>
    <t>https://twitter.com/kallaankourao/lists</t>
  </si>
  <si>
    <t>https://twitter.com/kallaankourao/moments</t>
  </si>
  <si>
    <t>10DowningStreet, AOuattara_PRCI, AlphaBarry20, BeninDiplomatie, BurundiGov, Elysee, EmmanuelMacron, FEGnassingbe, GeorgeWeahOff, GermanyDiplo, GouvMali, HHShkMohd, IssoufouMhm, JY_LeDrian, JustinTrudeau, KagutaMuseveni, MBuhari, Macky_Sall, NAkufoAddo, NGRPresident, POTUS, PR_Paul_BIYA, PaulKagame, PresAlphaConde, PresidenceBenin, PresidenceMali, PresidenceNiger, PresidenceTg, Presidence_RDC, Presidenceci, ditmirbushati, eu_eeas, francediplo, gouvbenin, hisseint, jokowi, margotwallstrom, narendramodi, patrice_talon, presidencebf, rdussey, realDonaldTrump, rochkaborepf</t>
  </si>
  <si>
    <t>https://periscope.tv/kallaankourao</t>
  </si>
  <si>
    <t>Nigeria</t>
  </si>
  <si>
    <t>President Muhammadu Buhari</t>
  </si>
  <si>
    <t>MBuhari</t>
  </si>
  <si>
    <t>https://twitter.com/Mbuhari</t>
  </si>
  <si>
    <t>Muhammadu Buhari</t>
  </si>
  <si>
    <t>This is the official account of Muhammadu Buhari, President of Nigeria</t>
  </si>
  <si>
    <t>Mon Dec 22 08:56:35 +0000 2014</t>
  </si>
  <si>
    <t>@MBuhari</t>
  </si>
  <si>
    <t>https://twitter.com/MBuhari</t>
  </si>
  <si>
    <t>https://twitter.com/MBuhari/moments</t>
  </si>
  <si>
    <t>AMokuy, AbujaMFA, BarrowPresident, CabinetCivilPRC, CancilleriaPeru, DFAPHL, DIRCO_ZA, E_IssozeNgondet, EdgarCLungu, GeoffreyOnyeama, GeorgeWeahOff, HashimThaciRKS, Israel, IsraelMFA, IssoufouMhm, MFASriLanka, MIREXRD, MinisterMOFA, NAkufoAddo, NorwayMFA, PMOIndia, PM_AbiyAhmed, PRC_Cellcom, PR_Paul_BIYA, PR_Senegal, PSCU_Digital, PresidenceMali, PresidenceNiger, PresidenceTg, PresidentKE, RwandaMFA, StateHouseKenya, UKenyatta, USEmbalo, eusoujoaol, francediplo, hagegeingob, infopresidencia, kallaankourao, mfaethiopia, namibia_mfa, narendramodi, pacollibehgjet, sebastiankurz</t>
  </si>
  <si>
    <t>AsoRock, Macky_Sall, MagufuliJP, NGRPresident, PaulKagame, aguribfakim</t>
  </si>
  <si>
    <t>https://periscope.tv/Mbuhari</t>
  </si>
  <si>
    <t>NGRPresident</t>
  </si>
  <si>
    <t>https://twitter.com/NGRPresident</t>
  </si>
  <si>
    <t>Presidency Nigeria</t>
  </si>
  <si>
    <t>Follow for the latest information from the Presidency of the Federal Republic of Nigeria</t>
  </si>
  <si>
    <t>Tue Jan 06 21:25:28 +0000 2015</t>
  </si>
  <si>
    <t>Federal Capital Territory, Nigeria</t>
  </si>
  <si>
    <t>@NGRPresident</t>
  </si>
  <si>
    <t>https://twitter.com/NGRPresident/lists</t>
  </si>
  <si>
    <t>https://twitter.com/NGRPresident/moments</t>
  </si>
  <si>
    <t>TheVillaSomalia, jokowi</t>
  </si>
  <si>
    <t>AAgbenonciMAEC, AbujaMFA, BarrowPresident, CabinetCivilPRC, CancilleriaPeru, DFAPHL, DiplomatieRdc, EdgarCLungu, HashimThaciRKS, MinisterMOFA, NAkufoAddo, NamPresidency, PRC_Cellcom, PR_Paul_BIYA, PR_Senegal, PresidenceBenin, PresidenceMali, PresidenceTg, PresidentIRL, PresidentKE, SpainMFA, StateHouseKenya, USEmbalo, aguribfakim, edgarsrinkevics, eusoujoaol, hagegeingob, kallaankourao, mfaethiopia, presidencebf</t>
  </si>
  <si>
    <t>AsoRock, GeoffreyOnyeama, MBuhari, PresidenceNiger</t>
  </si>
  <si>
    <t>https://periscope.tv/GMBOffice</t>
  </si>
  <si>
    <t>AsoRock</t>
  </si>
  <si>
    <t>https://twitter.com/AsoRock</t>
  </si>
  <si>
    <t>Government of Nigeria</t>
  </si>
  <si>
    <t>Follow for the latest from the Federal Government of Nigeria.</t>
  </si>
  <si>
    <t>Sat Apr 04 12:07:16 +0000 2015</t>
  </si>
  <si>
    <t>Federal Capital Territory</t>
  </si>
  <si>
    <t>@AsoRock</t>
  </si>
  <si>
    <t>https://twitter.com/AsoRock/lists</t>
  </si>
  <si>
    <t>https://twitter.com/AsoRock/moments</t>
  </si>
  <si>
    <t>AbujaMFA, CabinetCivilPRC, CancilleriaPeru, IsraelMFA, LithuanianGovt, MFASriLanka, NAkufoAddo, PM_AbiyAhmed, PRC_Cellcom, PR_Paul_BIYA, SpainMFA, hagegeingob, infopresidencia, mfaethiopia, namibia_mfa</t>
  </si>
  <si>
    <t>GeoffreyOnyeama, MBuhari, NGRPresident</t>
  </si>
  <si>
    <t>https://periscope.tv/AsoRock</t>
  </si>
  <si>
    <t>Foreign Minister Geoffrey Onyeama</t>
  </si>
  <si>
    <t>GeoffreyOnyeama</t>
  </si>
  <si>
    <t>https://twitter.com/GeoffreyOnyeama</t>
  </si>
  <si>
    <t>Geoffrey Onyeama</t>
  </si>
  <si>
    <t>Foreign Affairs Minister of Nigeria. Ex-Deputy Director General @WIPO @UN #SDGs #Economy #AntiCorruption #Security Good Governance #ProudlyNigerian</t>
  </si>
  <si>
    <t>Sat Mar 12 20:51:27 +0000 2016</t>
  </si>
  <si>
    <t>Nigeria: Global</t>
  </si>
  <si>
    <t>@GeoffreyOnyeama</t>
  </si>
  <si>
    <t>https://twitter.com/GeoffreyOnyeama/lists</t>
  </si>
  <si>
    <t>https://twitter.com/GeoffreyOnyeama/moments</t>
  </si>
  <si>
    <t>10DowningStreet, BorisJohnson, EPN, GermanyDiplo, IndianDiplomacy, IsraeliPM, JulieBishopMP, KSAMOFA, MBuhari, MFATurkey, MedvedevRussiaE, MevlutCavusoglu, OFMUAE, POTUS, PaoloGentiloni, PresidenciaMX, PresidencyZA, StateDept, VivianBala, WhiteHouse, foreignoffice, netanyahu</t>
  </si>
  <si>
    <t>AbujaMFA, AlgeriaMFA, BelarusMFA, CancilleriaEc, CancilleriaPeru, DanishMFA, DiplomatieRdc, DutchMFA, FedericaMog, GudlaugurThor, Israel, JorgeFaurie, MFAKOSOVO, MID_RF, NorwayMFA, SpainMFA, TunisieDiplo, USEmbalo, edgarsrinkevics, jaarreaza, mfaethiopia, ministerBlok, nyamitwe, pacollibehgjet</t>
  </si>
  <si>
    <t>AsoRock, AuswaertigesAmt, DIRCO_ZA, IsraelMFA, NGRPresident, PR_Senegal, eu_eeas, mfa_russia</t>
  </si>
  <si>
    <t>https://periscope.tv/GeoffreyOnyeama</t>
  </si>
  <si>
    <t>AbujaMFA</t>
  </si>
  <si>
    <t>https://twitter.com/AbujaMFA</t>
  </si>
  <si>
    <t>Nigeria Ministry of Foreign Affairs</t>
  </si>
  <si>
    <t>Dedicated to the vital national interests of the Federal Republic of Nigeria, and the promotion of African Integration, unity, and international cooperation.</t>
  </si>
  <si>
    <t>Wed Jan 24 15:57:36 +0000 2018</t>
  </si>
  <si>
    <t>Abuja, Nigeria</t>
  </si>
  <si>
    <t>@AbujaMFA</t>
  </si>
  <si>
    <t>https://twitter.com/AbujaMFA/lists</t>
  </si>
  <si>
    <t>https://twitter.com/AbujaMFA/moments</t>
  </si>
  <si>
    <t>AsoRock, GeoffreyOnyeama, MBuhari, NGRPresident, realDonaldTrump</t>
  </si>
  <si>
    <t>MDVForeign</t>
  </si>
  <si>
    <t>https://periscope.tv/AbujaMFA</t>
  </si>
  <si>
    <t>Rwanda</t>
  </si>
  <si>
    <t>President Paul Kagame</t>
  </si>
  <si>
    <t>https://twitter.com/PaulKagame</t>
  </si>
  <si>
    <t>Paul Kagame</t>
  </si>
  <si>
    <t>President of the Republic of Rwanda, write to: paulkagame@gov.rw</t>
  </si>
  <si>
    <t>Mon May 04 05:16:24 +0000 2009</t>
  </si>
  <si>
    <t>Rwanda, Africa</t>
  </si>
  <si>
    <t>@PaulKagame</t>
  </si>
  <si>
    <t>https://twitter.com/PaulKagame/moments</t>
  </si>
  <si>
    <t>FedericaMog, MohamedBinZayed, POTUS, Pontifex</t>
  </si>
  <si>
    <t>AAgbenonciMAEC, AMokuy, BeninDiplomatie, CabinetCivilPRC, CanadaFP, CancilleriaPeru, CommsUnitSL, DFAPHL, DIRCO_ZA, Dimitrov_Nikola, DiplomatieRdc, E_IssozeNgondet, EdNgirente, Gcao2014, GeorgeWeahOff, GouvGabon, Gouvci, HashimThaciRKS, IndianDiplomacy, IsmailOguelleh, Israel, IsraelMFA, ItamaratyGovBr, Itamaraty_EN, Itamaraty_ES, LMushikiwabo, MFAKOSOVO, MFA_Mongolia, MIREXRD, MZZRS, MamadyYoula, MeGovernment, MinisterMOFA, NAkufoAddo, NamPresidency, NorwayMFA, OPMUganda, OfficialMasisi, PMOEthiopia, PM_AbiyAhmed, PRC_Cellcom, PR_Paul_BIYA, PSCU_Digital, PakDiplomacy, PatriceTrovoada, PresidenceMada, PresidenceTg, Presidenceci, PresidenciaRD, PresidentKE, PrimatureRwanda, RepSouthSudan, RwandaMFA, Sekhoutoureya, SeychellesMFA, SomaliPM, SpainMFA, StateHouseKenya, StateHouseUg, SweMFA, TchadDiplomatie, USEmbalo, UgandaMFA, UgandaMediaCent, UrugwiroVillage, Utenriksdept, Utrikesdep, VensonMoitoi, aguribfakim, aurelagbenonci, djiboutidiplo, edmnangagwa, eu_eeas, gouvbenin, kallaankourao, marcelamontanoh, mfaethiopia, namibia_mfa, pacollibehgjet, rochkaborepf, somaligov_, ygaraad</t>
  </si>
  <si>
    <t>IssoufouMhm, KagutaMuseveni, MBuhari, Macky_Sall, MagufuliJP, PR_Senegal, PresidenceMali, RwandaGov, UKenyatta, eusoujoaol</t>
  </si>
  <si>
    <t>https://periscope.tv/PaulKagame</t>
  </si>
  <si>
    <t>UrugwiroVillage</t>
  </si>
  <si>
    <t>https://twitter.com/UrugwiroVillage</t>
  </si>
  <si>
    <t>Presidency | Rwanda</t>
  </si>
  <si>
    <t>Official Twitter account of the Office of the President of Rwanda.Your unique opportunity to follow the work of President Paul Kagame on a daily basis.</t>
  </si>
  <si>
    <t>Tue Jan 04 14:15:24 +0000 2011</t>
  </si>
  <si>
    <t>Kigali, Rwanda</t>
  </si>
  <si>
    <t>@UrugwiroVillage</t>
  </si>
  <si>
    <t>https://twitter.com/UrugwiroVillage/lists</t>
  </si>
  <si>
    <t>https://twitter.com/UrugwiroVillage/moments</t>
  </si>
  <si>
    <t>10DowningStreet, AOuattara_PRCI, KagutaMuseveni, Macky_Sall, PR_Paul_BIYA, PaulKagame, PresidencyZA, QueenRania, WhiteHouse</t>
  </si>
  <si>
    <t>CancilleriaPeru, DIRCO_ZA, DiplomatieRdc, EdNgirente, EdgarCLungu, Elysee, Gcao2014, GouvGabon, Gouvci, IsraelMFA, ItamaratyGovBr, MFAKOSOVO, MIREXRD, MiguelVargasM, NamPresidency, OPMUganda, PMOEthiopia, PMOIndia, PR_Senegal, PSCU_Digital, PresidenceTg, Presidenceci, PresidentIRL, PresidentKE, StateHouseUg, SweMFA, USEmbalo, UgandaMFA, VensonMoitoi, VladaRH, aguribfakim, aurelagbenonci, ethpresident, eusoujoaol, mfaethiopia, pacollibehgjet, rdussey</t>
  </si>
  <si>
    <t>AAgbenonciMAEC, IsmailOguelleh, LMushikiwabo, PresidenceMali, PrimatureRwanda, RwandaGov, RwandaMFA, UKenyatta</t>
  </si>
  <si>
    <t>https://periscope.tv/UrugwiroVillage</t>
  </si>
  <si>
    <t>Prime Minister Edouard Ngirente</t>
  </si>
  <si>
    <t>EdNgirente</t>
  </si>
  <si>
    <t>https://twitter.com/EdNgirente</t>
  </si>
  <si>
    <t>Edouard Ngirente</t>
  </si>
  <si>
    <t>The Official Twitter account of the Prime Minister of Rwanda | @PrimatureRwanda</t>
  </si>
  <si>
    <t>Wed Aug 30 15:09:54 +0000 2017</t>
  </si>
  <si>
    <t>@EdNgirente</t>
  </si>
  <si>
    <t>https://twitter.com/EdNgirente/lists</t>
  </si>
  <si>
    <t>https://twitter.com/EdNgirente/moments</t>
  </si>
  <si>
    <t>IsraeliPM, PaulKagame, UrugwiroVillage, realDonaldTrump</t>
  </si>
  <si>
    <t>PrimatureRwanda, RwandaGov, RwandaMFA</t>
  </si>
  <si>
    <t>https://periscope.tv/EdNgirente</t>
  </si>
  <si>
    <t>RwandaGov</t>
  </si>
  <si>
    <t>https://twitter.com/RwandaGov</t>
  </si>
  <si>
    <t>Government of Rwanda</t>
  </si>
  <si>
    <t>The Official Twitter Handle of the Government of Rwanda | Guverinoma y'u Rwanda.</t>
  </si>
  <si>
    <t>Mon Oct 26 15:56:45 +0000 2009</t>
  </si>
  <si>
    <t>@RwandaGov</t>
  </si>
  <si>
    <t>https://twitter.com/RwandaGov/moments</t>
  </si>
  <si>
    <t>BdiPresidence, EU_Commission, KagutaMuseveni, Macky_Sall, StateHouseKenya, WhiteHouse, netanyahu</t>
  </si>
  <si>
    <t>AAgbenonciMAEC, CancilleriaPeru, DiplomatieRdc, Gcao2014, GouvGabon, Gouvci, Israel, ItamaratyGovBr, MIREXRD, Maroc_eGov, NamPresidency, OPMUganda, PMOEthiopia, PM_AbiyAhmed, PR_Senegal, PSCU_Digital, PresidenciaRD, PresidentKE, RepSouthSudan, SpainMFA, StateHouseUg, SweMFA, USEmbalo, UgandaMFA, VensonMoitoi, aurelagbenonci, egyptgovportal, eusoujoaol, foreigntanzania, mfaethiopia, pacollibehgjet, samoagovt</t>
  </si>
  <si>
    <t>BurundiGov, EdNgirente, IsraelMFA, LMushikiwabo, PaulKagame, PresidenceMali, PrimatureRwanda, RwandaMFA, UrugwiroVillage</t>
  </si>
  <si>
    <t>https://periscope.tv/RwandaGov</t>
  </si>
  <si>
    <t>PrimatureRwanda</t>
  </si>
  <si>
    <t>https://twitter.com/PrimatureRwanda</t>
  </si>
  <si>
    <t>Primature | Rwanda</t>
  </si>
  <si>
    <t>The official Twitter account of the Office of the Prime Minister of Rwanda | Serivisi z'Ibiro bya Minisitiri w'Intebe              info@primature.gov.rw</t>
  </si>
  <si>
    <t>Mon Dec 19 07:38:28 +0000 2011</t>
  </si>
  <si>
    <t>Kigali-Rwanda</t>
  </si>
  <si>
    <t>@PrimatureRwanda</t>
  </si>
  <si>
    <t>https://twitter.com/PrimatureRwanda/lists</t>
  </si>
  <si>
    <t>https://twitter.com/PrimatureRwanda/moments</t>
  </si>
  <si>
    <t>10DowningStreet, AAgbenonciMAEC, AOuattara_PRCI, BdiPresidence, BurundiGov, EU_Commission, Elysee, ForeignOfficeKE, GouvCongoBrazza, GovernmentZA, KagutaMuseveni, Macky_Sall, MagufuliJP, OPMUganda, POTUS, PR_Paul_BIYA, PaulKagame, Pontifex, PresidenceGA, PresidentABO, PrimatureRDC, RuhakanaR, SassouCG, SomaliPM, UKenyatta, WhiteHouse, pnkurunziza, realDonaldTrump</t>
  </si>
  <si>
    <t>CancilleriaPeru, GouvGabon, Gouvci, IsraelMFA, PresidenceMali, SweMFA, foreignoffice</t>
  </si>
  <si>
    <t>EdNgirente, LMushikiwabo, Presidenceci, RwandaGov, RwandaMFA, UrugwiroVillage</t>
  </si>
  <si>
    <t>https://periscope.tv/PrimatureRwanda</t>
  </si>
  <si>
    <t>Foreign Minister Louise Mushikiwabo</t>
  </si>
  <si>
    <t>LMushikiwabo</t>
  </si>
  <si>
    <t>https://twitter.com/Lmushikiwabo</t>
  </si>
  <si>
    <t>Louise Mushikiwabo</t>
  </si>
  <si>
    <t>Minister of Foreign Affairs &amp; Cooperation, Rwanda</t>
  </si>
  <si>
    <t>Wed Feb 16 19:55:04 +0000 2011</t>
  </si>
  <si>
    <t>@LMushikiwabo</t>
  </si>
  <si>
    <t>https://twitter.com/LMushikiwabo</t>
  </si>
  <si>
    <t>https://twitter.com/LMushikiwabo/lists</t>
  </si>
  <si>
    <t>https://twitter.com/LMushikiwabo/moments</t>
  </si>
  <si>
    <t>CyrilRamaphosa, PaulKagame, StateDept, StateHouseKenya, UgandaMediaCent</t>
  </si>
  <si>
    <t>AAgbenonciMAEC, AmericaGovFr, AuswaertigesAmt, BelarusMFA, BelarusMID, CanadaFP, CancilleriaPeru, DanishMFA, DiplomatieRdc, DutchMFA, E_IssozeNgondet, Gcao2014, GudlaugurThor, IndianDiplomacy, IsraelMFA, ItamaratyGovBr, Itamaraty_EN, Itamaraty_ES, LithuaniaMFA, MEAIndia, MFABulgaria, MFAIceland, MFAKOSOVO, MFA_Austria, MIREXRD, MinCanadaAE, NamPresidency, NorwayMFA, PSCU_Digital, PakDiplomacy, PresidentKE, RepSouthSudan, SpainMFA, SweMFA, UgandaMFA, Utrikesdep, VensonMoitoi, VladaRH, aguribfakim, aurelagbenonci, dreynders, edgarsrinkevics, ethpresident, eu_eeas, francediplo, margotwallstrom, mfa_russia, mfaethiopia, ministerBlok, nyamitwe, pacollibehgjet, somaligov_, ygaraad</t>
  </si>
  <si>
    <t>CharlesMichel, PrimatureRwanda, RwandaGov, RwandaMFA, UKenyatta, UrugwiroVillage, eusoujoaol</t>
  </si>
  <si>
    <t>https://periscope.tv/Lmushikiwabo</t>
  </si>
  <si>
    <t>RwandaMFA</t>
  </si>
  <si>
    <t>https://twitter.com/RwandaMFA</t>
  </si>
  <si>
    <t>Rwanda MFA</t>
  </si>
  <si>
    <t>The Official Twitter handle of the Ministry of Foreign Affairs, Cooperation and East African Community. Government of Rwanda.</t>
  </si>
  <si>
    <t>Fri Aug 19 09:27:44 +0000 2011</t>
  </si>
  <si>
    <t>@RwandaMFA</t>
  </si>
  <si>
    <t>https://twitter.com/RwandaMFA/lists/rwanda-embassies-abroad/members</t>
  </si>
  <si>
    <t>https://twitter.com/RwandaMFA/moments</t>
  </si>
  <si>
    <t>10DowningStreet, AlphaBarry20, AzerbaijanMFA, BurundiGov, CanadaFP, CanadaPE, CzechMFA, DIRCO_ZA, Diplomacy_RM, GovernmentRF, Grybauskaite_LT, IsraeliPM, JulieBishopMP, KagutaMuseveni, KerstiKaljulaid, MBuhari, MFATurkeyFrench, MFAestonia, MFAupdate, MIACBW, MOFAUAE, MOFAkr_eng, Macky_Sall, MarocDiplomatie, MevlutCavusoglu, MinisterMOFA, Minrel_Chile, MoFA_Indonesia, MofaJapan_en, MofaQatar_EN, MofaSomalia, OFMUAE, PMOIndia, PR_Paul_BIYA, PaoloGentiloni, PaulKagame, PolandMFA, PresAlphaConde, PresidenceGA, PresidenceMali, PresidenceTg, PresidentABO, PresidentKE, QueenRania, SeychellesMFA, SlovakiaMFA, SomaliPM, StateDept, StateHouseKenya, SushmaSwaraj, UKenyatta, WhiteHouse, bahdiplomatic, dfat, dfatirl, djiboutidiplo, dreynders, foreignoffice, margotwallstrom, netanyahu, patrice_talon, presidentMT, rochkaborepf, sebastiankurz, svenmikser</t>
  </si>
  <si>
    <t>AlgeriaMFA, ArgentinaMFA, AuswaertigesAmt, CancilleriaARG, CancilleriaEc, CancilleriaPeru, ChileMFA, DanishMFA, GreeceMFA, GudlaugurThor, HashimThaciRKS, ItamaratyGovBr, Itamaraty_EN, Itamaraty_ES, MAECgob, MDVForeign, MFABulgaria, MFAEcuador, MFAKOSOVO, MFASriLanka, MFA_KZ, MFA_SriLanka, MID_RF, MIREXRD, MOFAVietNam, MVEP_hr, MiguelVargasM, MinCanadaAE, NamPresidency, SpainMFA, Ulkoministerio, Utenriksdept, VNGovtPortal, VensonMoitoi, aurelagbenonci, edgarsrinkevics, eu_eeas, ministerBlok, pacollibehgjet</t>
  </si>
  <si>
    <t>AAgbenonciMAEC, AlbanianDiplo, BelarusMFA, BelgiumMFA, CyprusMFA, DutchMFA, EdNgirente, ForeignOfficeKE, GermanyDiplo, IndianDiplomacy, IsraelMFA, LMushikiwabo, Latvian_MFA, LithuaniaMFA, MEAIndia, MFAIceland, MFATurkey, MFA_Austria, MFA_LI, MFA_Mongolia, MFA_Ukraine, MFAgovge, MFAofArmenia, MFAsg, MZZRS, MeGovernment, MfaEgypt, MinCanadaFA, MiroslavLajcak, NorwayMFA, PrimatureRwanda, RwandaGov, SweMFA, TunisieDiplo, UgandaMFA, UrugwiroVillage, foreigntanzania, francediplo, francediplo_EN, mfa_russia, mfaethiopia</t>
  </si>
  <si>
    <t>https://periscope.tv/RwandaMFA</t>
  </si>
  <si>
    <t>Sao Tome and Principe</t>
  </si>
  <si>
    <t>Prime Minister Patrice Trovoada</t>
  </si>
  <si>
    <t>PatriceTrovoada</t>
  </si>
  <si>
    <t>https://twitter.com/PatriceTrovoada</t>
  </si>
  <si>
    <t>Patrice Trovoada</t>
  </si>
  <si>
    <t>Wed Feb 27 14:32:18 +0000 2013</t>
  </si>
  <si>
    <t>Dormant since 28.07.2015</t>
  </si>
  <si>
    <t>@PatriceTrovoada</t>
  </si>
  <si>
    <t>https://twitter.com/PatriceTrovoada/moments</t>
  </si>
  <si>
    <t>HHShkMohd, PaulKagame, StateDept</t>
  </si>
  <si>
    <t>https://periscope.tv/PatriceTrovoada</t>
  </si>
  <si>
    <t>Senegal</t>
  </si>
  <si>
    <t>President Macky Sall</t>
  </si>
  <si>
    <t>Macky_Sall</t>
  </si>
  <si>
    <t>https://twitter.com/Macky_Sall</t>
  </si>
  <si>
    <t>Macky SALL</t>
  </si>
  <si>
    <t>Président de la République du Sénégal 🇸🇳. Président du Comité d’orientation des chefs d’Etat du Nepad et de la Conférence des chefs d'Etat de l'OMVS.</t>
  </si>
  <si>
    <t>Fri Oct 01 17:05:26 +0000 2010</t>
  </si>
  <si>
    <t>Sénégal</t>
  </si>
  <si>
    <t>@Macky_Sall</t>
  </si>
  <si>
    <t>https://twitter.com/macky_sall/moments</t>
  </si>
  <si>
    <t>ID_Itno, JunckerEU, JustinTrudeau, KagutaMuseveni, MankeurNdiaye, POTUS, Pontifex_fr, QueenRania, RT_Erdogan, SassouCG, UKenyatta, narendramodi</t>
  </si>
  <si>
    <t>AAgbenonciMAEC, AMokuy, AlphaBarry20, BurkinaMae, CabinetCivilPRC, CancilleriaPeru, DiploPubliqueTR, DiplomatieRdc, E_IssozeNgondet, GabonPrimature, Gcao2014, GouvGN, GouvGabon, Gouvci, IsraelMFA, IssoufouMhm, MOFAGambia, Minrel_Chile, NamPresidency, PRC_Cellcom, PresAlphaConde, PresidenceMada, PresidenceNiger, PresidenceTg, Presidenceci, PresidentKE, PrimatureRDC, PrimatureRwanda, RepSouthSudan, RwandaGov, RwandaMFA, Sekhoutoureya, SpainMFA, SweMFA, TiemanC, USAenFrancais, USEmbalo, UrugwiroVillage, aguribfakim, aurelagbenonci, cidiplomatie, eusoujoaol, francediplo, gouvbenin, gouvernementBF, jaarreaza, kallaankourao, marcelamontanoh, mfaethiopia, mubachfont, namibia_mfa, rdussey, sigbf</t>
  </si>
  <si>
    <t>AOuattara_PRCI, BarrowPresident, CharlesMichel, EmmanuelMacron, GeorgeWeahOff, IBK_2013, MBuhari, PR_Paul_BIYA, PR_Senegal, PaulKagame, PresidenceMali, hagegeingob, rochkaborepf</t>
  </si>
  <si>
    <t>https://periscope.tv/Macky_Sall</t>
  </si>
  <si>
    <t>PR_Senegal</t>
  </si>
  <si>
    <t>https://twitter.com/PR_Senegal</t>
  </si>
  <si>
    <t>Présidence Sénégal</t>
  </si>
  <si>
    <t>Compte officiel de la Présidence de la République du #Sénégal 🇸🇳 Suivez également le Président Macky Sall sur Twitter : @Macky_Sall #SénégalNumérique #kebetu</t>
  </si>
  <si>
    <t>Mon Dec 28 10:57:46 +0000 2015</t>
  </si>
  <si>
    <t>Dakar</t>
  </si>
  <si>
    <t>@PR_Senegal</t>
  </si>
  <si>
    <t>https://twitter.com/PR_Senegal/lists</t>
  </si>
  <si>
    <t>https://twitter.com/PR_Senegal/moments</t>
  </si>
  <si>
    <t>10DowningStreet, AOuattara_PRCI, EPhilippePM, EU_Commission, EmmanuelMacron, GovUganda, JunckerEU, JustinTrudeau, KagutaMuseveni, MBuhari, MagufuliJP, MankeurNdiaye, MarocDiplomatie, MonarchieBe, NAkufoAddo, NGRPresident, PMTunisie, POTUS, Pontifex, PresAlphaConde, PresidenceGA, PresidencyZA, PresidentABO, RT_Erdogan, RwandaGov, Sekhoutoureya, UKenyatta, UrugwiroVillage, WhiteHouse, aguribfakim, donaldtusk, elmouradia_dz, francediplo, rochkaborepf, tcbestepe, trpresidency</t>
  </si>
  <si>
    <t>AlphaBarry20, CabinetCivilPRC, CancilleriaPeru, DiplomatieRdc, GabonPrimature, GermanyDiplo, GouvGN, HashimThaciRKS, IsraelMFA, MAECgob, MFA_Lu, PRC_Cellcom, PresidenceTg, Presidenceci, PresidentKE, cidiplomatie, dreynders, marcelamontanoh, pacollibehgjet, pjugnauth, presidencebf</t>
  </si>
  <si>
    <t>BarrowPresident, Elysee, GeoffreyOnyeama, Macky_Sall, NamPresidency, PR_Paul_BIYA, PaulKagame, PresidenceBenin, PresidenceMada, PresidenceMali</t>
  </si>
  <si>
    <t>https://periscope.tv/PR_Senegal</t>
  </si>
  <si>
    <t>Foreign Minister Mankeur Ndiaye</t>
  </si>
  <si>
    <t>MankeurNdiaye</t>
  </si>
  <si>
    <t>https://twitter.com/MankeurNdiaye</t>
  </si>
  <si>
    <t>Mankeur Ndiaye</t>
  </si>
  <si>
    <t>Ministre des Affaires étrangères et des Sénégalais de l'Extérieur. http://t.co/Q5MsG3tCbk</t>
  </si>
  <si>
    <t>Tue Nov 12 09:49:26 +0000 2013</t>
  </si>
  <si>
    <t>Dormant since 16.02.2016</t>
  </si>
  <si>
    <t>@MankeurNdiaye</t>
  </si>
  <si>
    <t>https://twitter.com/MankeurNdiaye/lists</t>
  </si>
  <si>
    <t>https://twitter.com/MankeurNdiaye/moments</t>
  </si>
  <si>
    <t>BelarusMID, CanadaFP, CancilleriaPeru, DanishMFA, E_IssozeNgondet, GudlaugurThor, ItamaratyGovBr, Itamaraty_EN, Itamaraty_ES, LithuaniaMFA, MFAIceland, MFA_Austria, MID_RF, Macky_Sall, MinCanadaAE, PR_Senegal, SpainMFA, Utrikesdep, VladaRH, mfa_russia</t>
  </si>
  <si>
    <t>MFAKOSOVO</t>
  </si>
  <si>
    <t>https://periscope.tv/MankeurNdiaye</t>
  </si>
  <si>
    <t>Seychelles</t>
  </si>
  <si>
    <t>President Danny Faure</t>
  </si>
  <si>
    <t>DannyFaure</t>
  </si>
  <si>
    <t>https://twitter.com/DannyFaure</t>
  </si>
  <si>
    <t>Danny Faure</t>
  </si>
  <si>
    <t>President of the Republic of Seychelles.</t>
  </si>
  <si>
    <t>Mon Nov 14 06:42:56 +0000 2016</t>
  </si>
  <si>
    <t>en-gb</t>
  </si>
  <si>
    <t>@DannyFaure</t>
  </si>
  <si>
    <t>https://twitter.com/DannyFaure/lists</t>
  </si>
  <si>
    <t>https://twitter.com/DannyFaure/moments</t>
  </si>
  <si>
    <t>JustinTrudeau, PresidenceMada</t>
  </si>
  <si>
    <t>SeychellesMFA, StateHouseSey</t>
  </si>
  <si>
    <t>https://periscope.tv/DannyFaure</t>
  </si>
  <si>
    <t>StateHouseSey</t>
  </si>
  <si>
    <t>https://twitter.com/StateHouseSey</t>
  </si>
  <si>
    <t>SeychellesStateHouse</t>
  </si>
  <si>
    <t>The Office of the President of the Republic of Seychelles presents news concerning President Danny Faure and Seychelles national news.</t>
  </si>
  <si>
    <t>Thu Jan 03 10:34:26 +0000 2013</t>
  </si>
  <si>
    <t>@StateHouseSey</t>
  </si>
  <si>
    <t>https://twitter.com/StateHouseSey/lists</t>
  </si>
  <si>
    <t>https://twitter.com/StateHouseSey/moments</t>
  </si>
  <si>
    <t>10DowningStreet, AnastasiadesCY, CommsUnitSL, CubaMINREX, EU_Commission, Elysee, EmmanuelMacron, FijiPM, GovPH_PCOO, GovernmentRF, HHShkMohd, JPN_PMO, KremlinRussia_E, MEAIndia, Maroc_eGov, Matignon, PMOIndia, PMOMalaysia, POTUS, Pontifex, Pr_Alpha_Conde, PutinRF, PutinRF_Eng, SaintLuciaGov, SomaliPM, StateDept, StateHouseKenya, StateHousePress, StateHouseUg, UAEmGov, UKenyatta, WhiteHouse, francediplo_EN, govofvanuatu, narendramodi, presidencymv, samoagovt, trpresidency</t>
  </si>
  <si>
    <t>CancilleriaPeru, GouvGabon, PresidenceMada, VladaRH</t>
  </si>
  <si>
    <t>CanadaFP, DannyFaure, PresidenciaCV, SeychellesMFA, SweMFA, francediplo, mfa_russia, mfaethiopia</t>
  </si>
  <si>
    <t>https://periscope.tv/StateHouseSey</t>
  </si>
  <si>
    <t>SeychellesMFA</t>
  </si>
  <si>
    <t>https://twitter.com/SeychellesMFA</t>
  </si>
  <si>
    <t>MFA Seychelles</t>
  </si>
  <si>
    <t>The Official Twitter account of the Ministry of Foreign Affairs of the Republic of Seychelles</t>
  </si>
  <si>
    <t>Wed Oct 16 05:54:50 +0000 2013</t>
  </si>
  <si>
    <t>Victoria, Mahé, Seychelles</t>
  </si>
  <si>
    <t>@SeychellesMFA</t>
  </si>
  <si>
    <t>https://twitter.com/SeychellesMFA/lists</t>
  </si>
  <si>
    <t>https://twitter.com/SeychellesMFA/moments</t>
  </si>
  <si>
    <t>10DowningStreet, CzechMFA, EUCouncil, EUCouncilPress, EU_Commission, Elysee, EmmanuelMacron, GovernmentRF, HHShkMohd, Israel, ItalyMFA, JPN_PMO, JustinTrudeau, KagutaMuseveni, KremlinRussia_E, MarocDiplomatie, Matignon, MofaSomalia, PMOIndia, POTUS, PaulKagame, PolandMFA, Pontifex, Pontifex_ln, PresidenceMada, PresidencyZA, PrezMauritius, PutinRF_Eng, RT_Erdogan, Somalia, StateDept, StateHouseKenya, StateHouseUg, UAEmGov, UKenyatta, VladaRH, WhiteHouse, foreignoffice, realDonaldTrump, trpresidency</t>
  </si>
  <si>
    <t>AuswaertigesAmt, BelarusMFA, BelarusMID, CancilleriaARG, CancilleriaEc, CancilleriaPeru, CyprusMFA, DanishMFA, DutchMFA, GudlaugurThor, Iraqimofa, ItamaratyGovBr, Itamaraty_EN, Itamaraty_ES, MAECgob, MDVForeign, MEAIndia, MFAEcuador, MFAKOSOVO, MFASriLanka, MFA_KZ, MFA_Kyrgyzstan, MFA_LI, MFA_SriLanka, MFA_Ukraine, MIACBW, MIREXRD, MOFAVietNam, MVEP_hr, MZZRS, MiguelVargasM, MinCanadaAE, MinCanadaFA, MofaNepal, RwandaMFA, SlovakiaMFA, SpainMFA, TunisieDiplo, Ulkoministerio, Utrikesdep, VNGovtPortal, eu_eeas, foreigntanzania, pacollibehgjet</t>
  </si>
  <si>
    <t>AlbanianDiplo, AlgeriaMFA, CanadaFP, DannyFaure, ForeignOfficeKE, GermanyDiplo, IsraelMFA, Latvian_MFA, LithuaniaMFA, MFAIceland, MFATurkey, MFA_Austria, MFA_Mongolia, MFAgovge, MFAsg, MID_RF, MOFAUAE, NorwayMFA, OFMUAE, PresidenciaCV, StateHouseSey, SweMFA, UgandaMFA, francediplo, francediplo_EN, mfa_russia, mfaethiopia, narendramodi</t>
  </si>
  <si>
    <t>https://periscope.tv/SeychellesMFA</t>
  </si>
  <si>
    <t>Sierra Leone</t>
  </si>
  <si>
    <t>StateHouseSL</t>
  </si>
  <si>
    <t>https://twitter.com/StateHouseSL</t>
  </si>
  <si>
    <t>State House</t>
  </si>
  <si>
    <t>Office of the President of Sierra Leone. Tweets by @CommsUnitSL managed by @jaraski..Facebook: https://t.co/fEtcv3uvRN</t>
  </si>
  <si>
    <t>Sun Aug 26 12:01:25 +0000 2012</t>
  </si>
  <si>
    <t>Freetown</t>
  </si>
  <si>
    <t>@StateHouseSL</t>
  </si>
  <si>
    <t>https://twitter.com/StateHouseSL/lists</t>
  </si>
  <si>
    <t>https://twitter.com/StateHouseSL/moments</t>
  </si>
  <si>
    <t>CancilleriaPeru, DiplomatieRdc, GouvGabon, IsraelMFA, SweMFA</t>
  </si>
  <si>
    <t>CommsUnitSL, PresidenceMali</t>
  </si>
  <si>
    <t>https://periscope.tv/StateHouseSL</t>
  </si>
  <si>
    <t>CommsUnitSL</t>
  </si>
  <si>
    <t>https://twitter.com/CommsUnitSL</t>
  </si>
  <si>
    <t>Communications Unit</t>
  </si>
  <si>
    <t>Communications Unit @StateHouseSL. Tweets managed by @jaraski. Re-tweets do NOT imply endorsement or agreement...#SierraLeone</t>
  </si>
  <si>
    <t>Tue Aug 28 11:58:18 +0000 2012</t>
  </si>
  <si>
    <t>@CommsUnitSL</t>
  </si>
  <si>
    <t>https://twitter.com/CommsUnitSL/moments</t>
  </si>
  <si>
    <t>10DowningStreet, ABZayed, EUCouncilPress, EU_Commission, HHShkMohd, MOFAUAE, OFMUAE, PaulKagame, PresidencyZA, StateDept, StateHouseKenya, UKenyatta, WhiteHouse, cabinetofficeuk, eucopresident, foreignoffice</t>
  </si>
  <si>
    <t>CancilleriaPeru, GouvGabon, StateHouseSey, SweMFA</t>
  </si>
  <si>
    <t>PresidenceMali, StateHouseSL</t>
  </si>
  <si>
    <t>https://periscope.tv/CommsUnitSL</t>
  </si>
  <si>
    <t>Somalia</t>
  </si>
  <si>
    <t>President Hassan Sheikh Mohamud</t>
  </si>
  <si>
    <t>M_Farmaajo</t>
  </si>
  <si>
    <t>https://twitter.com/M_Farmaajo</t>
  </si>
  <si>
    <t>Mohamed Farmaajo</t>
  </si>
  <si>
    <t>9th and the current President of Federal Republic of Somalia H.E Mohamed Abdullahi Mohamed Farmaajo.</t>
  </si>
  <si>
    <t>Sat Dec 24 11:53:28 +0000 2016</t>
  </si>
  <si>
    <t>@M_Farmaajo</t>
  </si>
  <si>
    <t>https://twitter.com/M_Farmaajo/lists</t>
  </si>
  <si>
    <t>https://twitter.com/M_Farmaajo/moments</t>
  </si>
  <si>
    <t>MfaSomalia, MinisterMOFA, MofaSomalia, SomaliPM, Somalia, TheVillaSomalia, eu_eeas, mfaethiopia</t>
  </si>
  <si>
    <t>https://periscope.tv/M_Farmaajo</t>
  </si>
  <si>
    <t>HEhassansheikh</t>
  </si>
  <si>
    <t>https://twitter.com/Hehassansheikh</t>
  </si>
  <si>
    <t>H.E. Hassan Sheikh</t>
  </si>
  <si>
    <t>8th President of the Federal Republic of Somalia</t>
  </si>
  <si>
    <t>Thu Jul 14 21:54:19 +0000 2016</t>
  </si>
  <si>
    <t>@HEhassansheikh</t>
  </si>
  <si>
    <t>https://twitter.com/HEhassansheikh</t>
  </si>
  <si>
    <t>https://twitter.com/HEhassansheikh/lists</t>
  </si>
  <si>
    <t>https://twitter.com/HEhassansheikh/moments</t>
  </si>
  <si>
    <t>SomaliPM</t>
  </si>
  <si>
    <t>HashimThaciRKS, filip_pavel</t>
  </si>
  <si>
    <t>TheVillaSomalia</t>
  </si>
  <si>
    <t>https://periscope.tv/Hehassansheikh</t>
  </si>
  <si>
    <t>https://twitter.com/TheVillaSomalia</t>
  </si>
  <si>
    <t>Villa Somalia</t>
  </si>
  <si>
    <t>Official twitter channel for President Mohamed Abdullahi Farmajo’s office.</t>
  </si>
  <si>
    <t>Thu Nov 15 19:22:04 +0000 2012</t>
  </si>
  <si>
    <t>Mogadishu, Somalia</t>
  </si>
  <si>
    <t>@TheVillaSomalia</t>
  </si>
  <si>
    <t>https://twitter.com/TheVillaSomalia/lists</t>
  </si>
  <si>
    <t>https://twitter.com/TheVillaSomalia/moments</t>
  </si>
  <si>
    <t>CancilleriaPeru, GouvGabon, IsraelMFA, MFASriLanka, MfaSomalia, MinisterMOFA, NGRPresident, PMOComms, Somalia, SpainMFA, SweMFA, TROfficeofPD, aguribfakim, djiboutidiplo, eu_eeas, marianorajoy, mfaethiopia, somaligov_, ygaraad</t>
  </si>
  <si>
    <t>HEhassansheikh, MofaSomalia, SomaliPM</t>
  </si>
  <si>
    <t>https://periscope.tv/TheVillaSomalia</t>
  </si>
  <si>
    <t>Prime Minister Hassan Ali Khaire</t>
  </si>
  <si>
    <t>https://twitter.com/SomaliPM</t>
  </si>
  <si>
    <t>Official Twitter account of the Somalia Prime Minister His Excellency Hassan Ali Khaire. Re-tweet doesn't mean endorsement.</t>
  </si>
  <si>
    <t>Sun Feb 03 11:31:00 +0000 2013</t>
  </si>
  <si>
    <t>@SomaliPM</t>
  </si>
  <si>
    <t>https://twitter.com/SomaliPM/lists</t>
  </si>
  <si>
    <t>https://twitter.com/SomaliPM/moments</t>
  </si>
  <si>
    <t>IsmailOguelleh, JustinTrudeau, M_Farmaajo, PaulKagame, RT_Erdogan, StateDept, UKenyatta, WhiteHouse, trpresidency</t>
  </si>
  <si>
    <t>CancilleriaPeru, CharlesMichel, Gcao2014, GouvGabon, HEhassansheikh, HashimThaciRKS, ItamaratyGovBr, NorwayMFA, PMOComms, PrimatureRwanda, RepSouthSudan, RwandaMFA, StateHouseSey, SweMFA, TROfficeofPD, djiboutidiplo, eu_eeas, foreignoffice, francediplo, marianorajoy, mfaethiopia, somaligov_, ygaraad</t>
  </si>
  <si>
    <t>MfaSomalia, MinisterMOFA, MofaSomalia, Somalia, TheVillaSomalia</t>
  </si>
  <si>
    <t>https://periscope.tv/SomaliPM</t>
  </si>
  <si>
    <t>PMOComms</t>
  </si>
  <si>
    <t>https://twitter.com/PMOComms</t>
  </si>
  <si>
    <t>PMOCOMMS</t>
  </si>
  <si>
    <t>Only Official Account for the Somali Prime Minister  Communications Office (2014)</t>
  </si>
  <si>
    <t>Fri Jul 26 21:59:09 +0000 2013</t>
  </si>
  <si>
    <t>Dormant since 25.03.2015</t>
  </si>
  <si>
    <t>@PMOComms</t>
  </si>
  <si>
    <t>https://twitter.com/PMOComms/moments</t>
  </si>
  <si>
    <t>MofaSomalia, SomaliPM, TheVillaSomalia, foreignoffice</t>
  </si>
  <si>
    <t>CancilleriaPeru, GouvGabon, VladaRH</t>
  </si>
  <si>
    <t>MinisterMOFA</t>
  </si>
  <si>
    <t>https://periscope.tv/PMOComms</t>
  </si>
  <si>
    <t>https://twitter.com/somaligov_</t>
  </si>
  <si>
    <t>SOMALI   GOVERMENT</t>
  </si>
  <si>
    <t>Thu Nov 15 21:13:01 +0000 2012</t>
  </si>
  <si>
    <t>SOMALIA</t>
  </si>
  <si>
    <t>Dormant since 20.02.2015</t>
  </si>
  <si>
    <t>@somaligov_</t>
  </si>
  <si>
    <t>https://twitter.com/somaligov_/moments</t>
  </si>
  <si>
    <t>HHShkMohd, LMushikiwabo, PR_Paul_BIYA, PaulKagame, SomaliPM, StateHouseKenya, TROfficeofPD, TheVillaSomalia, UAEmGov, UKenyatta, eu_eeas, foreignoffice, ygaraad</t>
  </si>
  <si>
    <t>SweMFA, VladaRH</t>
  </si>
  <si>
    <t>https://periscope.tv/somaligov_</t>
  </si>
  <si>
    <t>Foreign Minister Yusuf Garaad</t>
  </si>
  <si>
    <t>ygaraad</t>
  </si>
  <si>
    <t>https://twitter.com/ygaraad</t>
  </si>
  <si>
    <t>Yusuf Garaad</t>
  </si>
  <si>
    <t>former Minister of Foreign Affairs</t>
  </si>
  <si>
    <t>Fri Jul 24 13:04:42 +0000 2009</t>
  </si>
  <si>
    <t>Federal Republic of Somalia</t>
  </si>
  <si>
    <t>@ygaraad</t>
  </si>
  <si>
    <t>https://twitter.com/ygaraad/lists</t>
  </si>
  <si>
    <t>https://twitter.com/ygaraad/moments</t>
  </si>
  <si>
    <t>10DowningStreet, EU_Commission, Elysee, EmmanuelMacron, GobiernodeChile, HHShkMohd, IsraeliPM, JPN_PMO, KagutaMuseveni, KarimMassimov_E, KremlinRussia_E, LMushikiwabo, MFATurkey, MedvedevRussiaE, MofaSomalia, PMOIndia, POTUS, PaulKagame, PresidenceMali, PresidenciaMX, PresidencyZA, PrimeministerGR, QueenRania, RT_Erdogan, RoyalFamily, SomaliPM, StateDept, TC_Disisleri, TheVillaSomalia, UAEmGov, UKenyatta, WhiteHouse, eu_eeas, eucopresident, foreignoffice, francediplo, marianorajoy, realDonaldTrump, trpresidency</t>
  </si>
  <si>
    <t>DanishMFA, ministerBlok, pacollibehgjet, somaligov_</t>
  </si>
  <si>
    <t>MinisterMOFA, mfaethiopia</t>
  </si>
  <si>
    <t>https://periscope.tv/ygaraad</t>
  </si>
  <si>
    <t>Institutional/Personal</t>
  </si>
  <si>
    <t>https://twitter.com/MinisterMOFA</t>
  </si>
  <si>
    <t>Amb. Ahmed Awad</t>
  </si>
  <si>
    <t>Official twitter account of the Minister of Foreign Affairs and International Cooperation of the Federal Republic of Somalia</t>
  </si>
  <si>
    <t>Mon Feb 09 13:28:18 +0000 2015</t>
  </si>
  <si>
    <t>@MinisterMOFA</t>
  </si>
  <si>
    <t>https://twitter.com/MinisterMOFA/moments</t>
  </si>
  <si>
    <t>10DowningStreet, AdelAljubeir, Balozi_Mahiga, EUCouncil, EU_Commission, FedericaMog, ForeignOfficeKE, GermanyDiplo, HHShkMohd, IsmailOguelleh, ItalyMFA, JPN_PMO, JZarif, JulieBishopMP, JunckerEU, KagutaMuseveni, Kemlu_RI, KremlinRussia_E, MBuhari, MDVForeign, MOFAKuwait_en, MOFAUAE, M_Farmaajo, MagufuliJP, MedvedevRussiaE, MevlutCavusoglu, MiroslavLajcak, MofaQatar_EN, NAkufoAddo, NGRPresident, POTUS, PaoloGentiloni, PaulKagame, PutinRF_Eng, RT_Erdogan, StateDept, StateHouseUg, SushmaSwaraj, TheVillaSomalia, UKenyatta, Utrikesdep, WhiteHouse, ditmirbushati, eucopresident, francediplo_EN, margotwallstrom, presidencymv, trpresidency</t>
  </si>
  <si>
    <t>AlgeriaMFA, BelarusMFA, CanadaFP, CancilleriaPeru, DanishMFA, DutchMFA, GudlaugurThor, ItamaratyGovBr, Itamaraty_EN, Itamaraty_ES, LithuaniaMFA, MFAIceland, MFAKOSOVO, MID_RF, MINIREXBDI, MZZRS, MfaSomalia, MinCanadaAE, MinCanadaFA, NorwayMFA, RwandaMFA, Somalia, SpainMFA, ministerBlok</t>
  </si>
  <si>
    <t>JapanGov, MFASriLanka, MofaSomalia, PMOComms, SomaliPM, eu_eeas, foreignoffice, mfa_russia, mfaethiopia, nyamitwe, ygaraad</t>
  </si>
  <si>
    <t>https://periscope.tv/MinisterMOFA</t>
  </si>
  <si>
    <t>https://twitter.com/Somalia</t>
  </si>
  <si>
    <t>Federal Republic of Somalia🇸🇴</t>
  </si>
  <si>
    <t>Official twitter account of the Federal Republic of Somalia @Soomaaliya @Somali, maintained by the Ministry of Foreign Affairs @MofaSomalia|#Somalia #الصومال</t>
  </si>
  <si>
    <t>Wed Apr 13 19:51:33 +0000 2016</t>
  </si>
  <si>
    <t>Mogadishu - Somalia</t>
  </si>
  <si>
    <t>@Somalia</t>
  </si>
  <si>
    <t>https://twitter.com/Somalia/lists</t>
  </si>
  <si>
    <t>https://twitter.com/Somalia/moments</t>
  </si>
  <si>
    <t>M_Farmaajo, MinisterMOFA, TheVillaSomalia</t>
  </si>
  <si>
    <t>BelarusMFA, DanishMFA, NorwayMFA, SeychellesMFA, foreignoffice, pacollibehgjet</t>
  </si>
  <si>
    <t>MfaSomalia, MofaSomalia, SomaliPM</t>
  </si>
  <si>
    <t>https://periscope.tv/Somalia</t>
  </si>
  <si>
    <t>MofaSomalia</t>
  </si>
  <si>
    <t>https://twitter.com/MofaSomalia</t>
  </si>
  <si>
    <t>Foreign Affairs 🇸🇴</t>
  </si>
  <si>
    <t>Ministry of Foreign Affairs and International Cooperation-Federal Republic of Somalia|Follow us @MfaSomalia @Somalia @Somali @Soomaaliya @PPRMOFA|ppr@mfa.gov.so</t>
  </si>
  <si>
    <t>Fri Mar 08 23:38:44 +0000 2013</t>
  </si>
  <si>
    <t>Mogadishu-Somalia</t>
  </si>
  <si>
    <t>@MofaSomalia</t>
  </si>
  <si>
    <t>https://twitter.com/mofasomalia/lists</t>
  </si>
  <si>
    <t>https://twitter.com/mofasomalia/moments</t>
  </si>
  <si>
    <t>AlgeriaMFA, ArgentinaMFA, AuswaertigesAmt, BelarusMFA, BelarusMID, CanadaFP, CancilleriaARG, CancilleriaEc, CancilleriaPeru, ChileMFA, CyprusMFA, DIRCO_ZA, DanishMFA, DutchMFA, Gcao2014, GermanyDiplo, GudlaugurThor, IndianDiplomacy, IsraelMFA, ItalyMFA, ItamaratyGovBr, Itamaraty_EN, Itamaraty_ES, KSAMOFA, Latvian_MFA, LithuaniaMFA, MAECgob, MEAIndia, MFABulgaria, MFAIceland, MFAKOSOVO, MFASriLanka, MFA_Austria, MFA_KZ, MFA_LI, MFA_Mongolia, MFA_SriLanka, MFA_Ukraine, MFAsg, MIACBW, MID_RF, MIREXRD, MOFAVietNam, MVEP_hr, MZZRS, MeGovernment, MfaEgypt, MiguelVargasM, MinCanadaAE, MofaNepal, NorwayMFA, PMOComms, PSCU_Digital, RwandaMFA, SeychellesMFA, SlovakiaMFA, SpainMFA, SweMFA, TunisieDiplo, UgandaMFA, Ulkoministerio, Utenriksdept, VNGovtPortal, edgarsrinkevics, eu_eeas, foreignoffice, foreigntanzania, francediplo, francediplo_EN, mfa_russia, mfaethiopia, ministerBlok, mofa_kr, pacollibehgjet, ygaraad</t>
  </si>
  <si>
    <t>MfaSomalia, MinisterMOFA, SomaliPM, Somalia, TheVillaSomalia</t>
  </si>
  <si>
    <t>https://periscope.tv/MofaSomalia</t>
  </si>
  <si>
    <t>MfaSomalia</t>
  </si>
  <si>
    <t>https://twitter.com/MfaSomalia</t>
  </si>
  <si>
    <t>The Second Official Account- Ministry of Foreign Affairs and International Cooperation-Federal Republic of Somalia|Follow us also @MofaSomalia @Somalia @PPRMOFA</t>
  </si>
  <si>
    <t>Sat May 07 05:23:11 +0000 2016</t>
  </si>
  <si>
    <t>@MfaSomalia</t>
  </si>
  <si>
    <t>https://twitter.com/MfaSomalia/lists</t>
  </si>
  <si>
    <t>https://twitter.com/MfaSomalia/moments</t>
  </si>
  <si>
    <t>DanishMFA, GudlaugurThor, MDVForeign, MFAKOSOVO, eu_eeas, namibia_mfa, pacollibehgjet</t>
  </si>
  <si>
    <t>MofaSomalia, SomaliPM, Somalia</t>
  </si>
  <si>
    <t>https://periscope.tv/MfaSomalia</t>
  </si>
  <si>
    <t>South Africa</t>
  </si>
  <si>
    <t>President Cyril Ramaphosa</t>
  </si>
  <si>
    <t>CyrilRamaphosa</t>
  </si>
  <si>
    <t>https://twitter.com/CyrilRamaphosa</t>
  </si>
  <si>
    <t>President of the African National Congress. President of the Republic of South Africa</t>
  </si>
  <si>
    <t>Tue Jan 20 12:11:37 +0000 2015</t>
  </si>
  <si>
    <t>@CyrilRamaphosa</t>
  </si>
  <si>
    <t>https://twitter.com/CyrilRamaphosa/lists</t>
  </si>
  <si>
    <t>https://twitter.com/CyrilRamaphosa/moments</t>
  </si>
  <si>
    <t>BWGovernment, CabinetCivilPRC, DIRCO_ZA, GovernmentZA, LMushikiwabo, LindiweSisuluSA, NAkufoAddo, OfficialMasisi, PRC_Cellcom, PR_Paul_BIYA, PresidentKE, aguribfakim, edmnangagwa, margotwallstrom, mfaethiopia, nyamitwe, rochkaborepf</t>
  </si>
  <si>
    <t>https://periscope.tv/CyrilRamaphosa</t>
  </si>
  <si>
    <t>https://twitter.com/PresidencyZA</t>
  </si>
  <si>
    <t>This is the official Twitter page of The Presidency of the Republic of South Africa</t>
  </si>
  <si>
    <t>Mon May 18 08:38:44 +0000 2009</t>
  </si>
  <si>
    <t>Pretoria, South Africa</t>
  </si>
  <si>
    <t>@PresidencyZA</t>
  </si>
  <si>
    <t>https://twitter.com/PresidencyZA/lists</t>
  </si>
  <si>
    <t>https://twitter.com/PresidencyZA/moments</t>
  </si>
  <si>
    <t>10DowningStreet, AMokuy, AlbanianDiplo, BdiPresidence, CabinetCivilPRC, CancilleriaPeru, CasaCivilPRA, ChileMFA, CommsUnitSL, DiplomatieRdc, Elysee, GeoffreyOnyeama, GouvGabon, IndianDiplomacy, Israel, IsraelMFA, ItamaratyGovBr, KeithRowleyPNM, LindiweSisuluSA, MEAIndia, MFA_SriLanka, MFAsg, MID_RF, Minrel_Chile, NAkufoAddo, OfficialMasisi, PMOIndia, PRC_Cellcom, PR_Paul_BIYA, PR_Senegal, Palazzo_Chigi, PresidenceMada, PresidenceMali, PresidenciaCV, PresidencySrb, PresidentIRL, PresidentKE, PrimatureRDC, PrimeministerGR, RepSouthSudan, SRE_mx, SeychellesMFA, SpainMFA, SweMFA, USEmbalo, UrugwiroVillage, VladaRH, aguribfakim, eu_eeas, foreignoffice, francediplo, gouvbenin, mfaethiopia, namibia_mfa, narendramodi, ygaraad</t>
  </si>
  <si>
    <t>CyrilRamaphosa, DIRCO_ZA, GovernmentZA</t>
  </si>
  <si>
    <t>https://periscope.tv/PresidencyZA</t>
  </si>
  <si>
    <t>GovernmentZA</t>
  </si>
  <si>
    <t>https://twitter.com/GovernmentZA</t>
  </si>
  <si>
    <t>South African Government</t>
  </si>
  <si>
    <t>The official South African Government account, offering easy access to public information and services. Tweets by individuals marked with ^ Tel: 012 473 0000</t>
  </si>
  <si>
    <t>Fri Jun 21 10:25:42 +0000 2013</t>
  </si>
  <si>
    <t>@GovernmentZA</t>
  </si>
  <si>
    <t>https://twitter.com/GovernmentZA/moments</t>
  </si>
  <si>
    <t>CancilleriaPeru, ChileMFA, Diplomacy_RM, GouvGabon, IndianDiplomacy, IsraelMFA, ItamaratyGovBr, Itamaraty_EN, Itamaraty_ES, MDVForeign, MIREXRD, Minrel_Chile, NamPresidency, NorwayMFA, PrimatureRwanda, SpainMFA, USEmbalo, foreignoffice, skngov</t>
  </si>
  <si>
    <t>BWGovernment, DIRCO_ZA, LindiweSisuluSA, PresidencyZA</t>
  </si>
  <si>
    <t>https://periscope.tv/GovernmentZA</t>
  </si>
  <si>
    <t>Foreign Minister Lindiwe Sisulu</t>
  </si>
  <si>
    <t>LindiweSisuluSA</t>
  </si>
  <si>
    <t>https://twitter.com/LindiweSisuluSA</t>
  </si>
  <si>
    <t>Lindiwe Sisulu</t>
  </si>
  <si>
    <t>@MYANC NEC | Member of @ParliamentofRSA 🇿🇦|Min of International Relations &amp; Cooperation  | 💻https://t.co/ojEg52AuMi</t>
  </si>
  <si>
    <t>Sat May 13 15:14:49 +0000 2017</t>
  </si>
  <si>
    <t>RSA</t>
  </si>
  <si>
    <t>@LindiweSisuluSA</t>
  </si>
  <si>
    <t>https://twitter.com/LindiweSisuluSA/lists</t>
  </si>
  <si>
    <t>https://twitter.com/LindiweSisuluSA/moments</t>
  </si>
  <si>
    <t>BorisJohnson, CyrilRamaphosa, PresidencyZA, cafreeland</t>
  </si>
  <si>
    <t>BelarusMFA, DiplomatieRdc, OfficialMasisi, nyamitwe</t>
  </si>
  <si>
    <t>DIRCO_ZA, GovernmentZA</t>
  </si>
  <si>
    <t>https://periscope.tv/LindiweSisuluSA</t>
  </si>
  <si>
    <t>DIRCO_ZA</t>
  </si>
  <si>
    <t>https://twitter.com/DIRCO_ZA</t>
  </si>
  <si>
    <t>DIRCO South Africa</t>
  </si>
  <si>
    <t>We are committed to promoting South Africa's national interests and values, the African Renaissance and the creation of a better world for all.</t>
  </si>
  <si>
    <t>Wed Jan 28 15:14:12 +0000 2015</t>
  </si>
  <si>
    <t>@DIRCO_ZA</t>
  </si>
  <si>
    <t>https://twitter.com/DIRCO_ZA/lists</t>
  </si>
  <si>
    <t>https://twitter.com/DIRCO_ZA/moments</t>
  </si>
  <si>
    <t>CyrilRamaphosa, FedericaMog, ForeignOfficePk, GermanyDiplo, IndianDiplomacy, IranMFA, Itamaraty_EN, Itamaraty_ES, Lithuania, MBuhari, MEAIndia, MFA_KZ, MalawiGovt, MofaQatar_EN, MofaSomalia, OfficialMasisi, PMOIndia, PaulKagame, PresidenceGA, PutinRF_Eng, StateDept, UKenyatta, UrugwiroVillage, angealfa, foreignoffice, hagegeingob, mfaethiopia, narendramodi, netanyahu</t>
  </si>
  <si>
    <t>ArgentinaMFA, DanishMFA, Diplomacy_RM, DiplomatieRdc, LithuaniaMFA, MDVForeign, MID_RF, MOFAVietNam, Minrel_Chile, RwandaMFA, VNGovtPortal, cancilleriasv, eu_eeas, nyamitwe</t>
  </si>
  <si>
    <t>BWGovernment, GeoffreyOnyeama, GovernmentZA, Israel, IsraelMFA, LindiweSisuluSA, MIREXRD, PresidencyZA, SpainMFA, Utenriksdept, mfa_russia, primeministerkz</t>
  </si>
  <si>
    <t>https://periscope.tv/DIRCO_ZA</t>
  </si>
  <si>
    <t>South Sudan</t>
  </si>
  <si>
    <t>RepSouthSudan</t>
  </si>
  <si>
    <t>https://twitter.com/RepSouthSudan</t>
  </si>
  <si>
    <t>Gov of South Sudan</t>
  </si>
  <si>
    <t>The Official Twitter account for the Government of South Sudan.</t>
  </si>
  <si>
    <t>Fri Jul 08 21:26:28 +0000 2011</t>
  </si>
  <si>
    <t>Republic of South Sudan</t>
  </si>
  <si>
    <t>Dormant since 18.02.2016</t>
  </si>
  <si>
    <t>@RepSouthSudan</t>
  </si>
  <si>
    <t>https://twitter.com/RepSouthSudan/lists</t>
  </si>
  <si>
    <t>https://twitter.com/RepSouthSudan/moments</t>
  </si>
  <si>
    <t>10DowningStreet, AOuattara_PRCI, BWGovernment, EUCouncilPress, Elysee, EstonianGovt, FinGovernment, GobiernodeChile, Gouvci, GovernmentRF, HHShkMohd, KagutaMuseveni, KremlinRussia_E, LMushikiwabo, MOFAEGYPT, Macky_Sall, NAkufoAddo, PMOIndia, PaulKagame, Presidenceci, PresidenciaMX, PresidencyZA, QueenRania, RwandaGov, SomaliPM, StateDept, StateHouseKenya, StateHouseUg, UKenyatta, WhiteHouse, emansionliberia, eucopresident, foreignoffice, infopresidencia</t>
  </si>
  <si>
    <t>CancilleriaEc, CancilleriaPeru, ChileMFA, DanishMFA, DiplomatieRdc, DutchMFA, Gcao2014, GudlaugurThor, IndianDiplomacy, IsraelMFA, ItamaratyGovBr, Latvian_MFA, MEAIndia, MFAIceland, MFAKOSOVO, MFA_Mongolia, MFA_Ukraine, MID_RF, NorwayMFA, SpainMFA, SweMFA, Utenriksdept, VladaRH, presidenciacr</t>
  </si>
  <si>
    <t>Israel, MeGovernment, PresidenceMali, UgandaMediaCent, francediplo, mfa_russia, mfaethiopia</t>
  </si>
  <si>
    <t>https://periscope.tv/RepSouthSudan</t>
  </si>
  <si>
    <t>Sudan</t>
  </si>
  <si>
    <t>mofasudan</t>
  </si>
  <si>
    <t>https://twitter.com/mofasudan</t>
  </si>
  <si>
    <t>وزارة خارجية السودان</t>
  </si>
  <si>
    <t>Sat Mar 29 12:04:10 +0000 2014</t>
  </si>
  <si>
    <t>Dormant since 23.02.2016</t>
  </si>
  <si>
    <t>@mofasudan</t>
  </si>
  <si>
    <t>https://twitter.com/mofasudan/moments</t>
  </si>
  <si>
    <t>BelarusMFA, BelarusMID, CancilleriaARG, CancilleriaPeru, DanishMFA, GudlaugurThor, Iraqimofa, ItamaratyGovBr, LithuaniaMFA, MID_RF, TunisieDiplo, Ulkoministerio, namibia_mfa</t>
  </si>
  <si>
    <t>https://periscope.tv/mofasudan</t>
  </si>
  <si>
    <t>Tanzania</t>
  </si>
  <si>
    <t>President John Magufuli</t>
  </si>
  <si>
    <t>MagufuliJP</t>
  </si>
  <si>
    <t>https://twitter.com/MagufuliJP</t>
  </si>
  <si>
    <t>Dr John Magufuli</t>
  </si>
  <si>
    <t>The Fifth President of The United Republic of Tanzania.</t>
  </si>
  <si>
    <t>Thu Jul 16 04:46:06 +0000 2015</t>
  </si>
  <si>
    <t>@MagufuliJP</t>
  </si>
  <si>
    <t>https://twitter.com/MagufuliJP/lists</t>
  </si>
  <si>
    <t>https://twitter.com/MagufuliJP/moments</t>
  </si>
  <si>
    <t>CancilleriaPeru, DFAPHL, EdgarCLungu, HashimThaciRKS, MEAIndia, MinisterMOFA, NamPresidency, OPMUganda, OfficialMasisi, PMOIndia, PM_AbiyAhmed, PR_Senegal, PSCU_Digital, PresidentKE, PrimatureRwanda, StateHouseUg, USEmbalo, UgandaMFA, aguribfakim, eusoujoaol, foreigntanzania, hagegeingob, kassim_majaliwa, majaliwa_kassim, mfaethiopia, pacollibehgjet, pnkurunziza</t>
  </si>
  <si>
    <t>KagutaMuseveni, MBuhari, PaulKagame, UKenyatta, narendramodi</t>
  </si>
  <si>
    <t>https://periscope.tv/MagufuliJP</t>
  </si>
  <si>
    <t>Prime Minister Majaliwa Kassim</t>
  </si>
  <si>
    <t>kassim_majaliwa</t>
  </si>
  <si>
    <t>https://twitter.com/kassim_majaliwa</t>
  </si>
  <si>
    <t>Kassim Majaliwa</t>
  </si>
  <si>
    <t>10th Prime Minister of The United Republic of Tanzania</t>
  </si>
  <si>
    <t>Tue Sep 15 20:41:26 +0000 2015</t>
  </si>
  <si>
    <t>@kassim_majaliwa</t>
  </si>
  <si>
    <t>https://twitter.com/kassim_majaliwa/lists</t>
  </si>
  <si>
    <t>https://twitter.com/kassim_majaliwa/moments</t>
  </si>
  <si>
    <t>KagutaMuseveni, MagufuliJP, UKenyatta</t>
  </si>
  <si>
    <t>https://periscope.tv/kassim_majaliwa</t>
  </si>
  <si>
    <t>majaliwa_kassim</t>
  </si>
  <si>
    <t>https://twitter.com/majaliwa_kassim</t>
  </si>
  <si>
    <t>Majaliwa Kassim</t>
  </si>
  <si>
    <t>Wed Dec 23 20:39:43 +0000 2015</t>
  </si>
  <si>
    <t>@majaliwa_kassim</t>
  </si>
  <si>
    <t>https://twitter.com/majaliwa_kassim/lists</t>
  </si>
  <si>
    <t>https://twitter.com/majaliwa_kassim/moments</t>
  </si>
  <si>
    <t>CancilleriaPeru, LithuanianGovt</t>
  </si>
  <si>
    <t>https://periscope.tv/majaliwa_kassim</t>
  </si>
  <si>
    <t>Foreign Minister Augustine Mahiga</t>
  </si>
  <si>
    <t>Balozi_Mahiga</t>
  </si>
  <si>
    <t>https://twitter.com/Balozi_Mahiga</t>
  </si>
  <si>
    <t>Augustine Mahiga</t>
  </si>
  <si>
    <t>Balozi Dkt. Augustino Philip Mahiga.</t>
  </si>
  <si>
    <t>Tue Jun 09 17:40:59 +0000 2015</t>
  </si>
  <si>
    <t>Dar es Salaam, Tanzania</t>
  </si>
  <si>
    <t>Dormant since 18.06.2015</t>
  </si>
  <si>
    <t>@Balozi_Mahiga</t>
  </si>
  <si>
    <t>https://twitter.com/Balozi_Mahiga/lists</t>
  </si>
  <si>
    <t>https://twitter.com/Balozi_Mahiga/moments</t>
  </si>
  <si>
    <t>DanishMFA, MFAKOSOVO, MinisterMOFA</t>
  </si>
  <si>
    <t>https://periscope.tv/Balozi_Mahiga</t>
  </si>
  <si>
    <t>foreigntanzania</t>
  </si>
  <si>
    <t>https://twitter.com/foreigntanzania</t>
  </si>
  <si>
    <t>ForeignTanzania</t>
  </si>
  <si>
    <t>Official tweeter account for the Ministry of Foreign Affairs and East African Cooperation</t>
  </si>
  <si>
    <t>Thu Feb 13 09:21:45 +0000 2014</t>
  </si>
  <si>
    <t>@foreigntanzania</t>
  </si>
  <si>
    <t>https://twitter.com/foreigntanzania/lists</t>
  </si>
  <si>
    <t>https://twitter.com/foreigntanzania/moments</t>
  </si>
  <si>
    <t>10DowningStreet, KagutaMuseveni, MFA_Mongolia, MVEP_hr, MagufuliJP, MofaQatar_EN, MofaSomalia, PMOIndia, PresidentKE, RwandaGov, SeychellesMFA, foreignoffice, govsingapore, namibia_mfa</t>
  </si>
  <si>
    <t>AlgeriaMFA, ArgentinaMFA, AuswaertigesAmt, BelarusMFA, CancilleriaARG, CancilleriaPeru, DanishMFA, Diplomacy_RM, DutchMFA, GudlaugurThor, IsraelMFA, ItamaratyGovBr, Itamaraty_ES, Latvian_MFA, LithuaniaMFA, MEAIndia, MFAIceland, MFAKOSOVO, MFA_Austria, MFA_KZ, MFA_LI, MID_RF, MIREXRD, MOFAVietNam, MZZRS, MiguelVargasM, MinCanadaAE, MinCanadaFA, NorwayMFA, SpainMFA, TunisieDiplo, Ulkoministerio, VNGovtPortal, eu_eeas, nyamitwe</t>
  </si>
  <si>
    <t>ForeignOfficeKE, GermanyDiplo, Itamaraty_EN, MFASriLanka, MFA_SriLanka, MFAsg, MIACBW, RwandaMFA, UgandaMFA, mfa_russia, mfaethiopia</t>
  </si>
  <si>
    <t>https://periscope.tv/foreigntanzania</t>
  </si>
  <si>
    <t>Togo</t>
  </si>
  <si>
    <t>President Faure Gnassingbe</t>
  </si>
  <si>
    <t>FEGnassingbe</t>
  </si>
  <si>
    <t>https://twitter.com/FEGnassingbe</t>
  </si>
  <si>
    <t>Faure E. Gnassingbe</t>
  </si>
  <si>
    <t>Président de la République Togolaise. 🇹🇬 @PresidenceTg Facebook https://t.co/0maiIKVowJ #TgInfo</t>
  </si>
  <si>
    <t>Thu Oct 02 07:57:05 +0000 2014</t>
  </si>
  <si>
    <t>Lomé, Togo</t>
  </si>
  <si>
    <t>@FEGnassingbe</t>
  </si>
  <si>
    <t>https://twitter.com/FEGnassingbe/moments</t>
  </si>
  <si>
    <t>AAgbenonciMAEC, AlphaBarry20, BurkinaMae, CabinetCivilPRC, CancilleriaPeru, CharlesMichel, DiplomatieRdc, IsraelMFA, PRC_Cellcom, PresidenceMada, PresidenceMali, Presidenceci, USEmbalo, eusoujoaol, kallaankourao, pacollibehgjet, republicoftogo, togoprimature</t>
  </si>
  <si>
    <t>GeorgeWeahOff, PR_Paul_BIYA, PresidenceTg, rochkaborepf</t>
  </si>
  <si>
    <t>https://periscope.tv/FEGnassingbe</t>
  </si>
  <si>
    <t>PresidenceTg</t>
  </si>
  <si>
    <t>https://twitter.com/PresidenceTg</t>
  </si>
  <si>
    <t>PrésidenceTG</t>
  </si>
  <si>
    <t>Fil officiel de la Présidence de la République togolaise</t>
  </si>
  <si>
    <t>Fri Nov 21 11:55:57 +0000 2014</t>
  </si>
  <si>
    <t>@PresidenceTg</t>
  </si>
  <si>
    <t>https://twitter.com/PresidenceTg/lists</t>
  </si>
  <si>
    <t>https://twitter.com/PresidenceTg/moments</t>
  </si>
  <si>
    <t>10DowningStreet, AOuattara_PRCI, APMutharika, CharlesMichel, Elysee, FedericaMog, HHShkMohd, IsraeliPM, IssoufouMhm, JustinTrudeau, KagutaMuseveni, KremlinRussia_E, MBuhari, Macky_Sall, NAkufoAddo, NGRPresident, POTUS, PR_Senegal, PaulKagame, Pontifex_fr, PresAlphaConde, PresidenceGA, PresidenceMada, Presidenceci, PresidentKE, StateHouseKenya, UKenyatta, UrugwiroVillage, WhiteHouse, rashtrapatibhvn, rochkaborepf</t>
  </si>
  <si>
    <t>AlphaBarry20, IsraelMFA, MeGovernment, RwandaMFA, cidiplomatie, kallaankourao</t>
  </si>
  <si>
    <t>FEGnassingbe, PresidenceBenin, PresidenceMali, PresidenceNiger, presidencebf, rdussey, togoprimature</t>
  </si>
  <si>
    <t>https://periscope.tv/PresidenceTg</t>
  </si>
  <si>
    <t>republicoftogo</t>
  </si>
  <si>
    <t>https://twitter.com/republicoftogo</t>
  </si>
  <si>
    <t>TOGO</t>
  </si>
  <si>
    <t>Le portail d'information du Togo</t>
  </si>
  <si>
    <t>Mon Apr 27 12:02:13 +0000 2009</t>
  </si>
  <si>
    <t>@republicoftogo</t>
  </si>
  <si>
    <t>https://twitter.com/republicoftogo/moments</t>
  </si>
  <si>
    <t>FEGnassingbe, edgarsrinkevics</t>
  </si>
  <si>
    <t>CancilleriaPeru, Gouvci, IsraelMFA, MeGovernment, PresidenceMali, pacollibehgjet</t>
  </si>
  <si>
    <t>rdussey, togodiplomatie</t>
  </si>
  <si>
    <t>https://periscope.tv/republicoftogo</t>
  </si>
  <si>
    <t>togoprimature</t>
  </si>
  <si>
    <t>https://twitter.com/togoprimature</t>
  </si>
  <si>
    <t>primaturetg</t>
  </si>
  <si>
    <t>Wed Feb 24 09:02:53 +0000 2016</t>
  </si>
  <si>
    <t>@togoprimature</t>
  </si>
  <si>
    <t>https://twitter.com/togoprimature/lists</t>
  </si>
  <si>
    <t>https://twitter.com/togoprimature/moments</t>
  </si>
  <si>
    <t>MeGovernment</t>
  </si>
  <si>
    <t>https://periscope.tv/togoprimature</t>
  </si>
  <si>
    <t>Foreign Minister Robert Dussey</t>
  </si>
  <si>
    <t>rdussey</t>
  </si>
  <si>
    <t>https://twitter.com/rdussey</t>
  </si>
  <si>
    <t>Robert Dussey</t>
  </si>
  <si>
    <t>Professeur Titulaire des Universités ( Philosophie Politique) / Ministre des Affaires Etrangères, de la Coopération et de l’intégration Africaine du Togo.</t>
  </si>
  <si>
    <t>Sat Feb 16 17:36:54 +0000 2013</t>
  </si>
  <si>
    <t>@rdussey</t>
  </si>
  <si>
    <t>https://twitter.com/rdussey/moments</t>
  </si>
  <si>
    <t>10DowningStreet, BorisJohnson, Elysee, FedericaMog, HassanRouhani, Israel, IsraeliPM, KremlinRussia_E, Macky_Sall, PresidentRuvi, RoyalFamily, UrugwiroVillage, netanyahu, realDonaldTrump, togodiplomatie</t>
  </si>
  <si>
    <t>AlphaBarry20, CancilleriaPeru, DanishMFA, DiplomatieRdc, DutchMFA, GudlaugurThor, ItamaratyGovBr, Itamaraty_ES, MFAKOSOVO, MinCanadaFA, Minrel_Chile, kallaankourao, ministerBlok, nyamitwe</t>
  </si>
  <si>
    <t>AAgbenonciMAEC, IsraelMFA, Itamaraty_EN, MFAIceland, PresidenceTg, republicoftogo</t>
  </si>
  <si>
    <t>https://periscope.tv/rdussey</t>
  </si>
  <si>
    <t>togodiplomatie</t>
  </si>
  <si>
    <t>https://twitter.com/togodiplomatie</t>
  </si>
  <si>
    <t>TOGO DIPLOMATIE</t>
  </si>
  <si>
    <t>Le portail d'information de la politique étrangère de la République Togolaise</t>
  </si>
  <si>
    <t>Sat Jul 26 13:26:41 +0000 2014</t>
  </si>
  <si>
    <t>Lomé</t>
  </si>
  <si>
    <t>Dormant since 21.06.2015</t>
  </si>
  <si>
    <t>@togodiplomatie</t>
  </si>
  <si>
    <t>https://twitter.com/togodiplomatie/moments</t>
  </si>
  <si>
    <t>IsraeliPM</t>
  </si>
  <si>
    <t>CancilleriaPeru, rdussey</t>
  </si>
  <si>
    <t>IsraelMFA, republicoftogo</t>
  </si>
  <si>
    <t>https://periscope.tv/togodiplomatie</t>
  </si>
  <si>
    <t>Tunisia</t>
  </si>
  <si>
    <t>President Béji Caid Essebsi</t>
  </si>
  <si>
    <t>BejiCEOfficial</t>
  </si>
  <si>
    <t>https://twitter.com/BejiCEOfficial</t>
  </si>
  <si>
    <t>Beji Caid Essebsi</t>
  </si>
  <si>
    <t>الحساب الرسمي للباجي قائد السبسي الرئيس الخامس للجمهورية التونسية</t>
  </si>
  <si>
    <t>Tue Sep 09 07:44:06 +0000 2014</t>
  </si>
  <si>
    <t>Dormant since 11.10.2016</t>
  </si>
  <si>
    <t>@BejiCEOfficial</t>
  </si>
  <si>
    <t>https://twitter.com/BejiCEOfficial/moments</t>
  </si>
  <si>
    <t>PresidenceTn, YoCh_Official</t>
  </si>
  <si>
    <t>CanadaFP, CancilleriaPeru, FCOArabic, MiroslavLajcak, Ulkoministerio</t>
  </si>
  <si>
    <t>https://periscope.tv/BejiCEOfficial</t>
  </si>
  <si>
    <t>PresidenceTn</t>
  </si>
  <si>
    <t>https://twitter.com/presidenceTN</t>
  </si>
  <si>
    <t>Présidence Tunisienne - الرئاسة التونسية</t>
  </si>
  <si>
    <t>الحساب الرسمي لرئاسة الجمهورية التونسية</t>
  </si>
  <si>
    <t>Thu Jan 05 16:54:22 +0000 2012</t>
  </si>
  <si>
    <t>Carthage - Tunis</t>
  </si>
  <si>
    <t>@presidenceTN</t>
  </si>
  <si>
    <t>https://twitter.com/presidenceTN/lists</t>
  </si>
  <si>
    <t>https://twitter.com/presidenceTN/moments</t>
  </si>
  <si>
    <t>BejiCEOfficial, CancilleriaPeru, ComgovTn, FCOArabic, GouvGabon, Jhinaoui_MAE, PresidencySrb, SpainMFA, SweMFA, TunisieDiplo, VladaRH, YoCh_Official, predsednikrs</t>
  </si>
  <si>
    <t>https://periscope.tv/presidenceTN</t>
  </si>
  <si>
    <t>Prime Minister Youssef Chahed</t>
  </si>
  <si>
    <t>YoCh_Official</t>
  </si>
  <si>
    <t>https://twitter.com/YoCh_Official</t>
  </si>
  <si>
    <t>Youssef Chahed</t>
  </si>
  <si>
    <t>رئيس حكومة الوحدة الوطنية</t>
  </si>
  <si>
    <t>Tue Aug 02 13:41:58 +0000 2016</t>
  </si>
  <si>
    <t>@YoCh_Official</t>
  </si>
  <si>
    <t>https://twitter.com/YoCh_Official/lists</t>
  </si>
  <si>
    <t>https://twitter.com/YoCh_Official/moments</t>
  </si>
  <si>
    <t>BejiCEOfficial, CharlesMichel, TunisieDiplo, eu_eeas</t>
  </si>
  <si>
    <t>https://periscope.tv/YoCh_Official</t>
  </si>
  <si>
    <t>http://twiplomacy.com/info/africa/Tunisia</t>
  </si>
  <si>
    <t>ComgovTn</t>
  </si>
  <si>
    <t>https://twitter.com/ComgovTn</t>
  </si>
  <si>
    <t>رئاسة الحكومة تونس</t>
  </si>
  <si>
    <t>Présidence du Gouvernement – Tunisia</t>
  </si>
  <si>
    <t>Fri Nov 13 22:02:43 +0000 2015</t>
  </si>
  <si>
    <t>Túnez</t>
  </si>
  <si>
    <t>@ComgovTn</t>
  </si>
  <si>
    <t>https://twitter.com/ComgovTn/lists</t>
  </si>
  <si>
    <t>https://twitter.com/ComgovTn/moments</t>
  </si>
  <si>
    <t>Elysee, PresidenceTn, gouvernementFR</t>
  </si>
  <si>
    <t>LithuanianGovt</t>
  </si>
  <si>
    <t>Jhinaoui_MAE, TunisieDiplo</t>
  </si>
  <si>
    <t>https://periscope.tv/ComgovTn</t>
  </si>
  <si>
    <t>PMTunisie</t>
  </si>
  <si>
    <t>https://twitter.com/PMTunisie</t>
  </si>
  <si>
    <t>Présidence du Gouv</t>
  </si>
  <si>
    <t>Bienvenue sur le compte officiel de la présidence du gouvernement de la république tunisienne.</t>
  </si>
  <si>
    <t>Tue Mar 22 15:00:26 +0000 2011</t>
  </si>
  <si>
    <t>La Kasbah, 1020 Tunis, Tunisie</t>
  </si>
  <si>
    <t>Dormant since 16.04.2013</t>
  </si>
  <si>
    <t>@PMTunisie</t>
  </si>
  <si>
    <t>https://twitter.com/PMTunisie/moments</t>
  </si>
  <si>
    <t>PR_Senegal, PresidenceMali</t>
  </si>
  <si>
    <t>https://periscope.tv/PMTunisie</t>
  </si>
  <si>
    <t>Al_Kasbah</t>
  </si>
  <si>
    <t>https://twitter.com/Al_Kasbah</t>
  </si>
  <si>
    <t>Alkasbah</t>
  </si>
  <si>
    <t>رئاسة الحكومة  - http://t.co/Oi1UeZpKva</t>
  </si>
  <si>
    <t>Sun Oct 14 23:10:05 +0000 2012</t>
  </si>
  <si>
    <t>Dormant since 25.11.2016</t>
  </si>
  <si>
    <t>@Al_Kasbah</t>
  </si>
  <si>
    <t>https://twitter.com/Al_Kasbah/moments</t>
  </si>
  <si>
    <t>CancilleriaPeru, VladaRH</t>
  </si>
  <si>
    <t>https://periscope.tv/Al_Kasbah</t>
  </si>
  <si>
    <t>Foreign Minister Khemaies Jhinaoui</t>
  </si>
  <si>
    <t>Jhinaoui_MAE</t>
  </si>
  <si>
    <t>https://twitter.com/Jhinaoui_MAE</t>
  </si>
  <si>
    <t>Khemaies Jhinaoui</t>
  </si>
  <si>
    <t>Tunisian Ministry of Foreign Affairs</t>
  </si>
  <si>
    <t>Tue Feb 23 08:39:49 +0000 2016</t>
  </si>
  <si>
    <t>@Jhinaoui_MAE</t>
  </si>
  <si>
    <t>https://twitter.com/Jhinaoui_MAE/lists</t>
  </si>
  <si>
    <t>https://twitter.com/Jhinaoui_MAE/moments</t>
  </si>
  <si>
    <t>AlgeriaMFA, BelarusMFA, BelarusMID, DanishMFA, GudlaugurThor, Iraqimofa, ItalyMFA, MAECgob, MFAKOSOVO, SpainMFA, Ulkoministerio, eu_eeas, mfa_russia, pacollibehgjet</t>
  </si>
  <si>
    <t>ComgovTn, TunisieDiplo</t>
  </si>
  <si>
    <t>https://periscope.tv/Jhinaoui_MAE</t>
  </si>
  <si>
    <t>TunisieDiplo</t>
  </si>
  <si>
    <t>https://twitter.com/TunisieDiplo</t>
  </si>
  <si>
    <t>Tunisie Diplomatie</t>
  </si>
  <si>
    <t>‏الحساب الرسمي لوزارة الشؤون الخارجية 🇹🇳 على تويتر.نعمل من اجل الحفاظ على سيادة تونس والدفاع عن مصالحها  وحماية مواطنيها في الخارج</t>
  </si>
  <si>
    <t>Fri Jan 06 11:13:47 +0000 2012</t>
  </si>
  <si>
    <t>تونس - Tunisie - Tunisia</t>
  </si>
  <si>
    <t>@TunisieDiplo</t>
  </si>
  <si>
    <t>https://twitter.com/TunisieDiplo/lists</t>
  </si>
  <si>
    <t>https://twitter.com/TunisieDiplo/moments</t>
  </si>
  <si>
    <t>AdelAljubeir, BorisJohnson, CubaMINREX, CzechMFA, EUCouncil, EUCouncilPress, EU_Commission, Elysee, EmmanuelMacron, FedericaMog, ForeignOfficeKE, ForeignStrategy, GeoffreyOnyeama, GvtMonaco, IndianDiplomacy, IranMFA, IraqMFA, JunckerEU, JustinTrudeau, MAERomania, MFAThai_PR_EN, MFATurkey, MFATurkeyArabic, MFA_Lu, MFAestonia, MFAupdate, MID_Tajikistan, MOFAEGYPT, MOFAKuwait, MOFAKuwait_en, MOFAUAE, MOFAkr_eng, MZZRS, MarocDiplomatie, MinBZ, MoFA_Indonesia, MofaJapan_en, MofaOman, MofaQatar_EN, MofaSomalia, OFMUAE, POTUS, PakDiplomacy, PresidenceTn, SRE_mx, SeychellesMFA, SlovakiaMFA, StateDept, StateDeptLive, SweMFA, USAbilAraby, UgandaMFA, YoCh_Official, al_jaffaary, bahdiplomatic, dfat, foreigntanzania, francediplo_AR, mfa_afghanistan, mfarighana, mofasudan, mreparaguay, namibia_mfa</t>
  </si>
  <si>
    <t>AlbanianDiplo, AuswaertigesAmt, BelarusMFA, BelarusMID, CanadaFP, CanadaPE, CancilleriaARG, CancilleriaPeru, DiploPubliqueTR, Diplomacy_RM, GreeceMFA, GudlaugurThor, ItamaratyGovBr, Itamaraty_ES, MFAKOSOVO, MFASriLanka, MFA_Kyrgyzstan, MFA_Ukraine, MID_RF, MIREXRD, MOFAVietNam, MVEP_hr, MinCanadaAE, MinCanadaFA, Russia_AR, Ulkoministerio, Utenriksdept, Utrikesdep, VNGovtPortal, djiboutidiplo, francediplo, mfaethiopia, ministerBlok, pacollibehgjet</t>
  </si>
  <si>
    <t>AlgeriaMFA, ArgentinaMFA, AzerbaijanMFA, ChileMFA, ComgovTn, DanishMFA, DutchMFA, FCOArabic, GermanyDiplo, Iraqimofa, ItalyMFA, Itamaraty_EN, Jhinaoui_MAE, Latvian_MFA, LithuaniaMFA, MAECgob, MEAIndia, MFAIceland, MFA_KZ, MFA_LI, MFA_Mongolia, MFA_SriLanka, MFAofArmenia, MFAsg, NorwayMFA, PolandMFA, RwandaMFA, SpainMFA, cancilleriasv, eu_eeas, foreignoffice, mfa_russia</t>
  </si>
  <si>
    <t>https://periscope.tv/TunisieDiplo</t>
  </si>
  <si>
    <t>Uganda</t>
  </si>
  <si>
    <t>President Yoweri Museveni</t>
  </si>
  <si>
    <t>KagutaMuseveni</t>
  </si>
  <si>
    <t>https://twitter.com/KagutaMuseveni</t>
  </si>
  <si>
    <t>Yoweri K Museveni</t>
  </si>
  <si>
    <t>President of the Republic of Uganda</t>
  </si>
  <si>
    <t>Sat Mar 27 15:08:09 +0000 2010</t>
  </si>
  <si>
    <t>@KagutaMuseveni</t>
  </si>
  <si>
    <t>https://twitter.com/KagutaMuseveni/lists</t>
  </si>
  <si>
    <t>https://twitter.com/KagutaMuseveni/moments</t>
  </si>
  <si>
    <t>AAgbenonciMAEC, CabinetCivilPRC, CancilleriaPeru, DiplomatieRdc, E_IssozeNgondet, EdgarCLungu, Gcao2014, GeorgeWeahOff, GouvGabon, Gouvci, Israel, IsraelMFA, MINIREXBDI, MIREXRD, Macky_Sall, MinisterMOFA, OPMUganda, PMOEthiopia, PMOIndia, PM_AbiyAhmed, PR_Senegal, PSCU_Digital, PresidenceMali, PresidenceTg, Presidenceci, PresidenciaRD, PresidentKE, PrimatureRwanda, RepSouthSudan, RwandaGov, RwandaMFA, SeychellesMFA, StateHouseKenya, SweMFA, USEmbalo, UgandaMFA, UrugwiroVillage, Utenriksdept, VladaRH, ethpresident, eusoujoaol, foreigntanzania, gouvbenin, hagegeingob, kallaankourao, kassim_majaliwa, mfa_russia, mfaethiopia, narendramodi, nyamitwe, pacollibehgjet, ygaraad</t>
  </si>
  <si>
    <t>MagufuliJP, PaulKagame, RuhakanaR, StateHouseUg, UKenyatta, UgandaMediaCent</t>
  </si>
  <si>
    <t>https://periscope.tv/KagutaMuseveni</t>
  </si>
  <si>
    <t>StateHouseUg</t>
  </si>
  <si>
    <t>https://twitter.com/StateHouseUg</t>
  </si>
  <si>
    <t>State House Uganda</t>
  </si>
  <si>
    <t>The Official State House Uganda Twitter page. All Information Posted and Viewed on this page is subject to the State House User Policy.</t>
  </si>
  <si>
    <t>Fri May 27 11:28:06 +0000 2011</t>
  </si>
  <si>
    <t>Uganda (Entebbe)</t>
  </si>
  <si>
    <t>@StateHouseUg</t>
  </si>
  <si>
    <t>https://twitter.com/StateHouseUg/lists</t>
  </si>
  <si>
    <t>https://twitter.com/StateHouseUg/moments</t>
  </si>
  <si>
    <t>MagufuliJP, PaulKagame, Pontifex, RwandaGov, StateHouseKenya, UKenyatta, UrugwiroVillage</t>
  </si>
  <si>
    <t>CancilleriaPeru, GouvGabon, MinisterMOFA, OPMUganda, PMOEthiopia, PSCU_Digital, PresidenceMali, RepSouthSudan, SeychellesMFA, StateHouseSey, SweMFA, UgandaMFA, VladaRH, nyamitwe</t>
  </si>
  <si>
    <t>KagutaMuseveni, RuhakanaR, UgandaMediaCent</t>
  </si>
  <si>
    <t>https://periscope.tv/StateHouseUg</t>
  </si>
  <si>
    <t>Prime Minister Ruhakana Rugunda</t>
  </si>
  <si>
    <t>RuhakanaR</t>
  </si>
  <si>
    <t>https://twitter.com/RuhakanaR</t>
  </si>
  <si>
    <t>Dr. Ruhakana Rugunda</t>
  </si>
  <si>
    <t>Prime Minister of the Republic of Uganda and Leader of Government Business in Parliament</t>
  </si>
  <si>
    <t>Fri Sep 19 19:37:08 +0000 2014</t>
  </si>
  <si>
    <t>@RuhakanaR</t>
  </si>
  <si>
    <t>https://twitter.com/RuhakanaR/lists</t>
  </si>
  <si>
    <t>https://twitter.com/RuhakanaR/moments</t>
  </si>
  <si>
    <t>GovUganda, UKenyatta</t>
  </si>
  <si>
    <t>PrimatureRwanda, PrimeMinisterEn, UgandaMFA, nyamitwe</t>
  </si>
  <si>
    <t>KagutaMuseveni, OPMUganda, StateHouseUg, UgandaMediaCent, hagegeingob</t>
  </si>
  <si>
    <t>https://periscope.tv/RuhakanaR</t>
  </si>
  <si>
    <t>OPMUganda</t>
  </si>
  <si>
    <t>https://twitter.com/OPMUganda</t>
  </si>
  <si>
    <t>OPM Uganda</t>
  </si>
  <si>
    <t>Office of The Prime Minister of Uganda</t>
  </si>
  <si>
    <t>Wed Sep 18 13:52:40 +0000 2013</t>
  </si>
  <si>
    <t>Kampala - Uganda</t>
  </si>
  <si>
    <t>@OPMUganda</t>
  </si>
  <si>
    <t>https://twitter.com/OPMUganda/lists</t>
  </si>
  <si>
    <t>https://twitter.com/OPMUganda/moments</t>
  </si>
  <si>
    <t>GovUganda, KagutaMuseveni, MagufuliJP, PaulKagame, RwandaGov, StateHouseKenya, StateHouseUg, UKenyatta, UgandaMediaCent, UrugwiroVillage, WhiteHouse</t>
  </si>
  <si>
    <t>PrimatureRwanda, UgandaMFA</t>
  </si>
  <si>
    <t>https://periscope.tv/OPMUganda</t>
  </si>
  <si>
    <t>GovUganda</t>
  </si>
  <si>
    <t>https://twitter.com/GovUganda</t>
  </si>
  <si>
    <t>Government of Uganda</t>
  </si>
  <si>
    <t>Fri Dec 28 10:31:51 +0000 2012</t>
  </si>
  <si>
    <t>@GovUganda</t>
  </si>
  <si>
    <t>https://twitter.com/GovUganda/lists</t>
  </si>
  <si>
    <t>https://twitter.com/GovUganda/moments</t>
  </si>
  <si>
    <t>CancilleriaPeru, OPMUganda, PR_Senegal, RuhakanaR, pacollibehgjet</t>
  </si>
  <si>
    <t>https://periscope.tv/GovUganda</t>
  </si>
  <si>
    <t>UgandaMediaCent</t>
  </si>
  <si>
    <t>https://twitter.com/UgandaMediaCent</t>
  </si>
  <si>
    <t>Uganda Media Centre</t>
  </si>
  <si>
    <t>The Government of Uganda's Official centre for Public Communications</t>
  </si>
  <si>
    <t>Wed Oct 26 06:14:35 +0000 2011</t>
  </si>
  <si>
    <t>Kampala, Uganda.</t>
  </si>
  <si>
    <t>@UgandaMediaCent</t>
  </si>
  <si>
    <t>https://twitter.com/UgandaMediaCent/lists</t>
  </si>
  <si>
    <t>https://twitter.com/UgandaMediaCent/moments</t>
  </si>
  <si>
    <t>PaulKagame, UKenyatta, WhiteHouse</t>
  </si>
  <si>
    <t>CanadaFP, CancilleriaPeru, GouvGabon, LMushikiwabo, OPMUganda, mfaethiopia</t>
  </si>
  <si>
    <t>KagutaMuseveni, RepSouthSudan, RuhakanaR, StateHouseUg, UgandaMFA</t>
  </si>
  <si>
    <t>https://periscope.tv/UgandaMediaCent</t>
  </si>
  <si>
    <t>UgandaMFA</t>
  </si>
  <si>
    <t>https://twitter.com/UgandaMFA</t>
  </si>
  <si>
    <t>UgandaMFA 🇺🇬</t>
  </si>
  <si>
    <t>Official twitter account of the Ministry of Foreign Affairs of The Republic of Uganda. RTs not endorsements</t>
  </si>
  <si>
    <t>Wed Jul 24 13:44:36 +0000 2013</t>
  </si>
  <si>
    <t>Kampala, Uganda</t>
  </si>
  <si>
    <t>@UgandaMFA</t>
  </si>
  <si>
    <t>https://twitter.com/UgandaMFA/lists</t>
  </si>
  <si>
    <t>https://twitter.com/UgandaMFA/moments</t>
  </si>
  <si>
    <t>AlbanianDiplo, BWGovernment, BelgiumMFA, Israel, IsraeliPM, KagutaMuseveni, KremlinRussia_E, LMushikiwabo, MFAestonia, MFAgovge, MOFAkr_eng, MagufuliJP, MarocDiplomatie, MedvedevRussiaE, MfaEgypt, MofaQatar_EN, MofaSomalia, OPMUganda, POTUS, PaulKagame, Presidenceci, PresidentABO, PutinRF_Eng, RoyalFamily, RuhakanaR, RwandaGov, SlovakiaMFA, StateDept, StateHouseKenya, StateHouseUg, UKenyatta, UrugwiroVillage, WhiteHouse, foreignoffice, hagegeingob, namibia_mfa, narendramodi, netanyahu, realDonaldTrump</t>
  </si>
  <si>
    <t>AlgeriaMFA, ArgentinaMFA, BelarusMID, CanadaFP, CancilleriaARG, CancilleriaEc, CancilleriaPeru, ChileMFA, DutchMFA, GermanyDiplo, GreeceMFA, GudlaugurThor, IndianDiplomacy, Iraqimofa, ItamaratyGovBr, Itamaraty_EN, Itamaraty_ES, MDVForeign, MEAIndia, MFAEcuador, MFAKOSOVO, MFASriLanka, MFA_Austria, MFA_KZ, MFA_Ukraine, MFAsg, MID_RF, MOFAVietNam, MZZRS, MeGovernment, MiguelVargasM, MinCanadaAE, MinCanadaFA, TunisieDiplo, Utrikesdep, VNGovtPortal, cancilleriasv, eu_eeas, ministerBlok, pacollibehgjet</t>
  </si>
  <si>
    <t>BelarusMFA, CyprusMFA, DanishMFA, Diplomacy_RM, ForeignOfficeKE, IsraelMFA, Latvian_MFA, LithuaniaMFA, MAECgob, MFAIceland, MFA_LI, MFA_Mongolia, MFA_SriLanka, MFAofArmenia, MIACBW, MIREXRD, NorwayMFA, RwandaMFA, SeychellesMFA, SpainMFA, SweMFA, UgandaMediaCent, Ulkoministerio, VensonMoitoi, foreigntanzania, mfa_russia, mfaethiopia</t>
  </si>
  <si>
    <t>https://periscope.tv/UgandaMFA</t>
  </si>
  <si>
    <t>Zambia</t>
  </si>
  <si>
    <t>President Edgar Lungu</t>
  </si>
  <si>
    <t>EdgarCLungu</t>
  </si>
  <si>
    <t>https://twitter.com/EdgarCLungu</t>
  </si>
  <si>
    <t>Edgar Chagwa Lungu</t>
  </si>
  <si>
    <t>Official Twitter account of President Edgar Chagwa Lungu, Republic of Zambia</t>
  </si>
  <si>
    <t>Tue Jun 14 12:43:46 +0000 2016</t>
  </si>
  <si>
    <t>@EdgarCLungu</t>
  </si>
  <si>
    <t>https://twitter.com/EdgarCLungu/lists</t>
  </si>
  <si>
    <t>https://twitter.com/EdgarCLungu/moments</t>
  </si>
  <si>
    <t>EmmanuelMacron, IsraelMFA, KagutaMuseveni, MBuhari, MagufuliJP, NAkufoAddo, NGRPresident, POTUS, PresidentABO, StateHouseKenya, UKenyatta, UrugwiroVillage</t>
  </si>
  <si>
    <t>CyprusMFA, PresidenceMada, pacollibehgjet</t>
  </si>
  <si>
    <t>https://periscope.tv/EdgarCLungu</t>
  </si>
  <si>
    <t>HonEdgarCLungu</t>
  </si>
  <si>
    <t>https://twitter.com/HonEdgarCLungu</t>
  </si>
  <si>
    <t>Hon. Edgar. C. Lungu</t>
  </si>
  <si>
    <t>Wed Jan 07 10:36:29 +0000 2015</t>
  </si>
  <si>
    <t>Dormant since 26.02.2015</t>
  </si>
  <si>
    <t>@HonEdgarCLungu</t>
  </si>
  <si>
    <t>https://twitter.com/HonEdgarCLungu/lists</t>
  </si>
  <si>
    <t>https://twitter.com/HonEdgarCLungu/moments</t>
  </si>
  <si>
    <t>https://periscope.tv/HonEdgarCLungu</t>
  </si>
  <si>
    <t>StateHousePress</t>
  </si>
  <si>
    <t>https://twitter.com/StateHousePress</t>
  </si>
  <si>
    <t>StateHouse PressZM</t>
  </si>
  <si>
    <t>The State House Press Office is one of the offices of Five Special Assistants attending to the President of Zambia.</t>
  </si>
  <si>
    <t>Thu Mar 15 07:09:31 +0000 2012</t>
  </si>
  <si>
    <t>Lusaka, Zambia</t>
  </si>
  <si>
    <t>Dormant since 29.08.2012</t>
  </si>
  <si>
    <t>@StateHousePress</t>
  </si>
  <si>
    <t>https://twitter.com/StateHousePress/lists</t>
  </si>
  <si>
    <t>https://twitter.com/StateHousePress/moments</t>
  </si>
  <si>
    <t>CancilleriaPeru, GouvGabon, StateHouseSey, SweMFA, VladaRH</t>
  </si>
  <si>
    <t>https://periscope.tv/StateHousePress</t>
  </si>
  <si>
    <t>Zimbabwe</t>
  </si>
  <si>
    <t>President Emmerson Dambudzo Mnangagwa</t>
  </si>
  <si>
    <t>http://twiplomacy.com/info/africa/Zimbabwe</t>
  </si>
  <si>
    <t>edmnangagwa</t>
  </si>
  <si>
    <t>https://twitter.com/edmnangagwa</t>
  </si>
  <si>
    <t>President of Zimbabwe</t>
  </si>
  <si>
    <t>Official Twitter account of Emmerson Dambudzo Mnangagwa, President of the Republic of Zimbabwe 🇿🇼</t>
  </si>
  <si>
    <t>Tue Dec 27 11:26:29 +0000 2011</t>
  </si>
  <si>
    <t>@edmnangagwa</t>
  </si>
  <si>
    <t>https://twitter.com/edmnangagwa/lists</t>
  </si>
  <si>
    <t>https://twitter.com/edmnangagwa/moments</t>
  </si>
  <si>
    <t>BorisJohnson, CyrilRamaphosa, FNyusi, PaulKagame</t>
  </si>
  <si>
    <t>https://periscope.tv/edmnangagwa</t>
  </si>
  <si>
    <t>Asia</t>
  </si>
  <si>
    <t>Afghanistan</t>
  </si>
  <si>
    <t>President Ashraf Ghani</t>
  </si>
  <si>
    <t>ashrafghani</t>
  </si>
  <si>
    <t>https://twitter.com/ashrafghani</t>
  </si>
  <si>
    <t>Ashraf Ghani</t>
  </si>
  <si>
    <t>President of the Islamic Republic of Afghanistan. Personal tweets from Dr. Ashraf Ghani are signed - AG.</t>
  </si>
  <si>
    <t>Thu Jun 11 12:34:40 +0000 2009</t>
  </si>
  <si>
    <t>Kabul</t>
  </si>
  <si>
    <t>@ashrafghani</t>
  </si>
  <si>
    <t>https://twitter.com/ashrafghani/lists</t>
  </si>
  <si>
    <t>https://twitter.com/ashrafghani/moments</t>
  </si>
  <si>
    <t>WhiteHouse, afgexecutive, realDonaldTrump</t>
  </si>
  <si>
    <t>BorisJohnson, CancilleriaPeru, DutchMFA, GMICafghanistan, ItamaratyGovBr, KhawajaMAsif, KolindaGK, KvirikashviliGi, MEAIndia, MFASriLanka, MFA_Austria, MFA_Tajikistan, MID_RF, MID_Tajikistan, MeGovernment, OAAInformation, PMOIndia, PresidentKE, SweMFA, VladaRH, eu_eeas, foreignoffice, mfa_afghanistan, mfa_russia, pacollibehgjet, prezydentpl</t>
  </si>
  <si>
    <t>ARG_AFG, narendramodi</t>
  </si>
  <si>
    <t>https://periscope.tv/ashrafghani</t>
  </si>
  <si>
    <t>ARG_AFG</t>
  </si>
  <si>
    <t>https://twitter.com/ARG_AFG</t>
  </si>
  <si>
    <t>ارگ</t>
  </si>
  <si>
    <t>Official Account of the Office of the President of Afghanistan - ARG Presidential Palace.</t>
  </si>
  <si>
    <t>Wed Nov 16 06:45:37 +0000 2011</t>
  </si>
  <si>
    <t>ولسمشرۍ ماڼۍ</t>
  </si>
  <si>
    <t>@ARG_AFG</t>
  </si>
  <si>
    <t>https://twitter.com/ARG_AFG/lists</t>
  </si>
  <si>
    <t>https://twitter.com/ARG_AFG/moments</t>
  </si>
  <si>
    <t>CancilleriaPeru, GMICafghanistan, ItamaratyGovBr, MID_RF, OAAInformation, PMOIndia, Palazzo_Chigi, PresidenciaRD, SalahRabbani, SweMFA, Utrikesdep, VladaRH, mfa_afghanistan, mfa_russia, narendramodi, pacollibehgjet</t>
  </si>
  <si>
    <t>https://periscope.tv/ARG_AFG</t>
  </si>
  <si>
    <t>Chief Executive Officer</t>
  </si>
  <si>
    <t>Chief Executive Officer Abdullah Abdullah</t>
  </si>
  <si>
    <t>afgexecutive</t>
  </si>
  <si>
    <t>https://twitter.com/afgexecutive</t>
  </si>
  <si>
    <t>Dr. Abdullah</t>
  </si>
  <si>
    <t>This is the official account of Dr. Abdullah Abdullah the Chief Executive of the Islamic Republic of Afghanistan.</t>
  </si>
  <si>
    <t>Mon Nov 10 12:03:32 +0000 2014</t>
  </si>
  <si>
    <t>@afgexecutive</t>
  </si>
  <si>
    <t>https://twitter.com/afgexecutive/lists</t>
  </si>
  <si>
    <t>https://twitter.com/afgexecutive/moments</t>
  </si>
  <si>
    <t>BorisJohnson, CancilleriaPeru, FedericaMog, GMICafghanistan, HashimThaciRKS, MFASriLanka, PMOIndia, PrimeMinisterEn, ashrafghani, mfa_afghanistan, narendramodi, prezydentpl, primeministerkz</t>
  </si>
  <si>
    <t>https://periscope.tv/afgexecutive</t>
  </si>
  <si>
    <t>GMICafghanistan</t>
  </si>
  <si>
    <t>https://twitter.com/GMICafghanistan</t>
  </si>
  <si>
    <t>GMIC Afghanistan</t>
  </si>
  <si>
    <t>GMIC fosters a relationship of trust between the Government, the media, and the people, thereby strengthening the Democracy of our country.</t>
  </si>
  <si>
    <t>Sat Oct 02 06:15:53 +0000 2010</t>
  </si>
  <si>
    <t>Kabul-Afghanistan</t>
  </si>
  <si>
    <t>@GMICafghanistan</t>
  </si>
  <si>
    <t>https://twitter.com/GMICafghanistan/lists</t>
  </si>
  <si>
    <t>https://twitter.com/GMICafghanistan/moments</t>
  </si>
  <si>
    <t>ARG_AFG, SalahRabbani, afgexecutive, ashrafghani</t>
  </si>
  <si>
    <t>CancilleriaPeru, MFASriLanka, OAAInformation, SweMFA</t>
  </si>
  <si>
    <t>mfa_afghanistan</t>
  </si>
  <si>
    <t>https://periscope.tv/GMICafghanistan</t>
  </si>
  <si>
    <t>OAAInformation</t>
  </si>
  <si>
    <t>https://twitter.com/OAAInformation</t>
  </si>
  <si>
    <t>Cabinet Office Afg</t>
  </si>
  <si>
    <t>Official Twitter Page for OAA - Afghanistan's Office of Administrative Affairs &amp; Cabinet Secretariat. The 1st source of information for Cabinet and Government.</t>
  </si>
  <si>
    <t>Mon Sep 24 03:55:55 +0000 2012</t>
  </si>
  <si>
    <t>Marble Palace, Kabul</t>
  </si>
  <si>
    <t>Dormant since 18.05.2014</t>
  </si>
  <si>
    <t>@OAAInformation</t>
  </si>
  <si>
    <t>https://twitter.com/OAAInformation/lists</t>
  </si>
  <si>
    <t>https://twitter.com/OAAInformation/moments</t>
  </si>
  <si>
    <t>10DowningStreet, ARG_AFG, ForeignOfficePk, GMICafghanistan, PMOIndia, StateDept, WhiteHouse, ashrafghani, khamenei_ir</t>
  </si>
  <si>
    <t>https://periscope.tv/OAAInformation</t>
  </si>
  <si>
    <t>Foreign Minister Salahuddin Rabbani</t>
  </si>
  <si>
    <t>SalahRabbani</t>
  </si>
  <si>
    <t>https://twitter.com/SalahRabbani</t>
  </si>
  <si>
    <t>Salahuddin Rabbani</t>
  </si>
  <si>
    <t>The Official Twitter account of Salahuddin Rabbani, Minister of Foreign Affairs and Head of Jamiat-e Islami Afghanistan.</t>
  </si>
  <si>
    <t>Sat Jun 04 19:28:03 +0000 2011</t>
  </si>
  <si>
    <t>@SalahRabbani</t>
  </si>
  <si>
    <t>https://twitter.com/SalahRabbani/moments</t>
  </si>
  <si>
    <t>ARG_AFG, BorisJohnson, GermanyDiplo, KSAMOFA, MFATurkey, PMOIndia, PaoloGentiloni, PutinRF_Eng, RT_Erdogan, StateDept, SushmaSwaraj, WhiteHouse, foreignoffice, realDonaldTrump</t>
  </si>
  <si>
    <t>BelarusMFA, BelarusMID, CancilleriaPeru, DanishMFA, DutchMFA, GMICafghanistan, GudlaugurThor, ItamaratyGovBr, Itamaraty_EN, Itamaraty_ES, MFAIceland, MFAKOSOVO, MFAgovge, MID_RF, NikosKotzias, SpainMFA, SweMFA, Utrikesdep, eu_eeas, mfa_afghanistan, ministerBlok, pacollibehgjet</t>
  </si>
  <si>
    <t>https://periscope.tv/SalahRabbani</t>
  </si>
  <si>
    <t>https://twitter.com/mfa_afghanistan</t>
  </si>
  <si>
    <t>MFA Afghanistan 🇦🇫</t>
  </si>
  <si>
    <t>The Ministry of Foreign Affairs of the Islamic Republic of Afghanistan Official Twitter.</t>
  </si>
  <si>
    <t>Wed Jan 04 06:02:00 +0000 2012</t>
  </si>
  <si>
    <t>@mfa_afghanistan</t>
  </si>
  <si>
    <t>https://twitter.com/MFA_Afghanistan/lists</t>
  </si>
  <si>
    <t>https://twitter.com/MFA_Afghanistan/moments</t>
  </si>
  <si>
    <t>ARG_AFG, BelgiumMFA, KSAMOFA, MofaQatar_EN, SalahRabbani, StateDept, afgexecutive, ashrafghani</t>
  </si>
  <si>
    <t>AlgeriaMFA, ArgentinaMFA, BelarusMFA, BelarusMID, CanadaFP, CanadaPE, CancilleriaARG, CancilleriaPeru, ChileMFA, DanishMFA, Diplomacy_RM, DutchMFA, GudlaugurThor, IndianDiplomacy, ItalyMFA, ItamaratyGovBr, Itamaraty_EN, Itamaraty_ES, Latvian_MFA, LinkeviciusL, LithuaniaMFA, MAECgob, MDVForeign, MEAIndia, MFAIceland, MFAKOSOVO, MFASriLanka, MFA_Austria, MFA_Kyrgyzstan, MFA_Lu, MFA_Mongolia, MID_RF, MOFAVietNam, MVEP_hr, MinCanadaAE, MinCanadaFA, NorwayMFA, Russia_AR, SpainMFA, SweMFA, TunisieDiplo, Ulkoministerio, Utenriksdept, eu_eeas, francediplo, mfa_russia, ministerBlok, namibia_mfa</t>
  </si>
  <si>
    <t>AzerbaijanMFA, GMICafghanistan, MFA_KZ, MFA_SriLanka, MZZRS</t>
  </si>
  <si>
    <t>https://periscope.tv/mfa_afghanistan</t>
  </si>
  <si>
    <t>Armenia</t>
  </si>
  <si>
    <t>PresidentAM_arm</t>
  </si>
  <si>
    <t>https://twitter.com/PresidentAM_arm</t>
  </si>
  <si>
    <t>President.am Press</t>
  </si>
  <si>
    <t>Հայաստանի Հանրապետության Նախագահի մամլո ծառայություն</t>
  </si>
  <si>
    <t>Thu Apr 05 08:28:37 +0000 2012</t>
  </si>
  <si>
    <t>Երևան, Հայաստան</t>
  </si>
  <si>
    <t>Dormant since 30.11.2013</t>
  </si>
  <si>
    <t>@PresidentAM_arm</t>
  </si>
  <si>
    <t>https://twitter.com/PresidentAM_arm/lists</t>
  </si>
  <si>
    <t>https://twitter.com/PresidentAM_arm/moments</t>
  </si>
  <si>
    <t>CancilleriaPeru, SweMFA, press_president</t>
  </si>
  <si>
    <t>MFAofArmenia, PresidentAM_eng, PresidentAM_rus</t>
  </si>
  <si>
    <t>https://periscope.tv/PresidentAM_arm</t>
  </si>
  <si>
    <t>PresidentAM_eng</t>
  </si>
  <si>
    <t>https://twitter.com/PresidentAM_eng</t>
  </si>
  <si>
    <t>Press Office of the President of the Republic of Armenia</t>
  </si>
  <si>
    <t>Wed Nov 28 11:28:44 +0000 2012</t>
  </si>
  <si>
    <t>Yerevan, Armenia</t>
  </si>
  <si>
    <t>@PresidentAM_eng</t>
  </si>
  <si>
    <t>https://twitter.com/PresidentAM_eng/lists</t>
  </si>
  <si>
    <t>https://twitter.com/PresidentAM_eng/moments</t>
  </si>
  <si>
    <t>SweMFA, VladaRH, press_president</t>
  </si>
  <si>
    <t>PresidentAM_arm, PresidentAM_rus</t>
  </si>
  <si>
    <t>https://periscope.tv/PresidentAM_eng</t>
  </si>
  <si>
    <t>PresidentAM_rus</t>
  </si>
  <si>
    <t>https://twitter.com/PresidentAM_rus</t>
  </si>
  <si>
    <t>Пресс служба Президента Республики Армения</t>
  </si>
  <si>
    <t>Wed Nov 28 11:38:26 +0000 2012</t>
  </si>
  <si>
    <t>Ереван, Армения</t>
  </si>
  <si>
    <t>@PresidentAM_rus</t>
  </si>
  <si>
    <t>https://twitter.com/PresidentAM_rus/lists</t>
  </si>
  <si>
    <t>https://twitter.com/PresidentAM_rus/moments</t>
  </si>
  <si>
    <t>SweMFA, press_president</t>
  </si>
  <si>
    <t>PresidentAM_arm, PresidentAM_eng</t>
  </si>
  <si>
    <t>https://periscope.tv/PresidentAM_rus</t>
  </si>
  <si>
    <t>press_president</t>
  </si>
  <si>
    <t>https://twitter.com/press_president</t>
  </si>
  <si>
    <t>Press Office</t>
  </si>
  <si>
    <t>Follow @PresidentAM_eng, @PresidentAM_rus and @PresidentAM_arm for updates</t>
  </si>
  <si>
    <t>Wed Nov 28 11:54:44 +0000 2012</t>
  </si>
  <si>
    <t>Yerevan</t>
  </si>
  <si>
    <t>@press_president</t>
  </si>
  <si>
    <t>https://twitter.com/press_president/lists</t>
  </si>
  <si>
    <t>https://twitter.com/press_president/moments</t>
  </si>
  <si>
    <t>PresidentAM_arm, PresidentAM_eng, PresidentAM_rus</t>
  </si>
  <si>
    <t>https://periscope.tv/press_president</t>
  </si>
  <si>
    <t>Prime Minister Karen Karapetyan</t>
  </si>
  <si>
    <t>primeministerAM</t>
  </si>
  <si>
    <t>https://twitter.com/primeministerAM</t>
  </si>
  <si>
    <t>Karen Karapetyan</t>
  </si>
  <si>
    <t>Prime minister of the Republic of Armenia</t>
  </si>
  <si>
    <t>Thu May 04 13:44:30 +0000 2017</t>
  </si>
  <si>
    <t>@primeministerAM</t>
  </si>
  <si>
    <t>https://twitter.com/primeministerAM/lists</t>
  </si>
  <si>
    <t>https://twitter.com/primeministerAM/moments</t>
  </si>
  <si>
    <t>https://periscope.tv/primeministerAM</t>
  </si>
  <si>
    <t>MFAofArmenia</t>
  </si>
  <si>
    <t>https://twitter.com/MFAofArmenia</t>
  </si>
  <si>
    <t>MFA of Armenia🇦🇲</t>
  </si>
  <si>
    <t>#Հայաստան'ի արտաքին գործերի նախարարության պաշտոնական էջ | Official account of the Ministry of Foreign Affairs of @Armenia</t>
  </si>
  <si>
    <t>Wed Mar 21 10:45:52 +0000 2012</t>
  </si>
  <si>
    <t>@MFAofArmenia</t>
  </si>
  <si>
    <t>https://twitter.com/MFAofArmenia/lists</t>
  </si>
  <si>
    <t>https://twitter.com/MFAofArmenia/lists/arm-diplomatic-missions/members</t>
  </si>
  <si>
    <t>https://twitter.com/MFAofArmenia/moments</t>
  </si>
  <si>
    <t>BelgiumMFA, CancilleriaCol, CzechMFA, EUCouncilPress, EU_Commission, Elysee, EmmanuelMacron, FedericaMog, ForeignMinistry, ForeignOfficeKE, HRabaryNjaka, HassanRouhani, JY_LeDrian, JZarif, JustinTrudeau, MOFAkr_eng, MofaJapan_en, MofaQatar_EN, OFMUAE, POTUS, PolandMFA, Pontifex, Pontifex_fr, SerbianPM, StateDept, SushmaSwaraj, VladaCG, WhiteHouse, dfatirl, eucopresident, narendramodi, predsednikrs</t>
  </si>
  <si>
    <t>AlgeriaMFA, CanadaFP, LT_MFA_Stratcom, MFAEcuador, MFAKOSOVO, MiguelVargasM, MinexGt, Utenriksdept, Utrikesdep, VNGovtPortal, VladaRH, filip_pavel, govSlovenia, namibia_mfa, pacollibehgjet</t>
  </si>
  <si>
    <t>AlbanianDiplo, ArgentinaMFA, AuswaertigesAmt, BelarusMFA, BelarusMID, CancilleriaARG, CancilleriaEc, CancilleriaPeru, CancilleriaPma, ChileMFA, CubaMINREX, CyprusMFA, DanishMFA, Diplomacy_RM, DutchMFA, GermanyDiplo, GovCyprus, GreeceMFA, GudlaugurThor, IndianDiplomacy, Iraqimofa, Israel, IsraelMFA, ItalyMFA, ItamaratyGovBr, Itamaraty_EN, Itamaraty_ES, Kemlu_RI, Latvian_MFA, LithuaniaMFA, MAECgob, MAERomania, MDVForeign, MEAIndia, MFABulgaria, MFAIceland, MFASriLanka, MFA_Austria, MFA_KZ, MFA_Kyrgyzstan, MFA_LI, MFA_Lu, MFA_Macedonia, MFA_Mongolia, MFA_SriLanka, MFA_Ukraine, MFAestonia, MFAgovge, MFAsg, MID_RF, MIREXRD, MOFAVietNam, MVEP_hr, MZZRS, MeGovernment, MinCanadaAE, MinCanadaFA, Minrel_Chile, MofaNepal, MongolDiplomacy, NorwayMFA, PresidenceMada, PresidentAM_arm, RwandaMFA, SlovakiaMFA, SpainMFA, SweMFA, TunisieDiplo, USAUrdu, UgandaMFA, Ulkoministerio, avucic, dfat, edgarsrinkevics, eu_eeas, foreignoffice, francediplo, francediplo_EN, francediplo_RU, mfa_russia, mfaethiopia, ministerBlok, primeministerkz, sebastiankurz</t>
  </si>
  <si>
    <t>https://periscope.tv/MFAofArmenia</t>
  </si>
  <si>
    <t>Azerbaijan</t>
  </si>
  <si>
    <t>President Ilham Aliyev</t>
  </si>
  <si>
    <t>azpresident</t>
  </si>
  <si>
    <t>https://twitter.com/azpresident</t>
  </si>
  <si>
    <t>İlham Əliyev</t>
  </si>
  <si>
    <t>Azərbaycan Respublikasının Prezidenti İlham Əliyevin rəsmi twitter kanalı.</t>
  </si>
  <si>
    <t>Tue Jul 27 04:39:13 +0000 2010</t>
  </si>
  <si>
    <t>Bakı, Azərbaycan</t>
  </si>
  <si>
    <t>@azpresident</t>
  </si>
  <si>
    <t>https://twitter.com/azpresident/lists</t>
  </si>
  <si>
    <t>https://twitter.com/azpresident/moments</t>
  </si>
  <si>
    <t>AzerbaijanMFA, BasbakanlikKDK, Byegm, ByegmENG, ByegmRU, CancilleriaEc, CancilleriaPeru, CancilleriaVE, DutchMFA, IsraelMFA, JanelidzeMkh, MFAEcuador, MFA_Mongolia, MFAgovge, MeGovernment, MevlutCavusoglu, NovruzMammadov, PDTurkeyArabic, SweMFA, VladaRH, primeministerkz</t>
  </si>
  <si>
    <t>AzerbaijanPA, presidentaz</t>
  </si>
  <si>
    <t>https://periscope.tv/azpresident</t>
  </si>
  <si>
    <t>presidentaz</t>
  </si>
  <si>
    <t>https://twitter.com/presidentaz</t>
  </si>
  <si>
    <t>Ilham Aliyev</t>
  </si>
  <si>
    <t>Official twitter channel of the President of the Republic of Azerbaijan - Ilham Aliyev.</t>
  </si>
  <si>
    <t>Fri May 14 08:19:48 +0000 2010</t>
  </si>
  <si>
    <t>Baku, Azerbaijan</t>
  </si>
  <si>
    <t>@presidentaz</t>
  </si>
  <si>
    <t>https://twitter.com/presidentaz/lists</t>
  </si>
  <si>
    <t>https://twitter.com/presidentaz/moments</t>
  </si>
  <si>
    <t>AzerbaijanMFA, BasbakanlikKDK, BelarusMID, BorutPahor, Byegm, ByegmENG, ByegmRU, CancilleriaEc, CancilleriaPeru, CancilleriaVE, DFAPHL, DutchMFA, HassanalBolkia2, ItamaratyGovBr, Itamaraty_EN, Itamaraty_ES, MFAEcuador, MFAKOSOVO, MFA_Austria, MFA_Mongolia, MFA_Ukraine, MID_RF, MargvelashviliG, MeGovernment, MevlutCavusoglu, Minrel_Chile, MiroCerar, NovruzMammadov, PDTurkeyArabic, PresidenceMali, SweMFA, TROfficeofPD, edgarsrinkevics, jaarreaza, mfa_russia, primeministerkz</t>
  </si>
  <si>
    <t>AzerbaijanPA, azpresident</t>
  </si>
  <si>
    <t>https://periscope.tv/presidentaz</t>
  </si>
  <si>
    <t>AzerbaijanPA</t>
  </si>
  <si>
    <t>https://twitter.com/AzerbaijanPA</t>
  </si>
  <si>
    <t>Prezident Administrasiyası / Azərbaycan Respublikası / Rəsmi Twitter səhifəsi - Administration of the President / Republic of Azerbaijan / Official Twitter page</t>
  </si>
  <si>
    <t>Thu Apr 07 12:52:03 +0000 2011</t>
  </si>
  <si>
    <t>@AzerbaijanPA</t>
  </si>
  <si>
    <t>https://twitter.com/AzerbaijanPA/lists</t>
  </si>
  <si>
    <t>https://twitter.com/AzerbaijanPA/moments</t>
  </si>
  <si>
    <t>AzerbaijanMFA, CancilleriaPeru, DutchMFA, ItamaratyGovBr, Itamaraty_EN, Itamaraty_ES, MID_RF, MeGovernment, NovruzMammadov, SweMFA, VladaRH, primeministerkz</t>
  </si>
  <si>
    <t>azpresident, presidentaz</t>
  </si>
  <si>
    <t>https://periscope.tv/AzerbaijanPA</t>
  </si>
  <si>
    <t>Prime Minister Novruz Mammadov</t>
  </si>
  <si>
    <t>NovruzMammadov</t>
  </si>
  <si>
    <t>https://twitter.com/NovruzMammadov</t>
  </si>
  <si>
    <t>Novruz Məmmədov 🇦🇿</t>
  </si>
  <si>
    <t>Azərbaycan Respublikasının Baş naziri - The Prime Minister of the Republic of Azerbaijan</t>
  </si>
  <si>
    <t>Wed Apr 06 12:34:33 +0000 2011</t>
  </si>
  <si>
    <t>@NovruzMammadov</t>
  </si>
  <si>
    <t>https://twitter.com/NovruzMammadov/lists</t>
  </si>
  <si>
    <t>https://twitter.com/NovruzMammadov/moments</t>
  </si>
  <si>
    <t>AzerbaijanPA, azpresident, presidentaz</t>
  </si>
  <si>
    <t>AzerbaijanMFA, KvirikashviliGi, MID_RF, edgarsrinkevics</t>
  </si>
  <si>
    <t>https://periscope.tv/NovruzMammadov</t>
  </si>
  <si>
    <t>AzerbaijanMFA</t>
  </si>
  <si>
    <t>https://twitter.com/AzerbaijanMFA</t>
  </si>
  <si>
    <t>MFA Azerbaijan🇦🇿</t>
  </si>
  <si>
    <t>Welcome to the Official Twitter channel of the Ministry of Foreign Affairs of the Republic of Azerbaijan</t>
  </si>
  <si>
    <t>Wed Jan 11 10:37:36 +0000 2012</t>
  </si>
  <si>
    <t>@AzerbaijanMFA</t>
  </si>
  <si>
    <t>https://twitter.com/AzerbaijanMFA/lists</t>
  </si>
  <si>
    <t>https://twitter.com/AzerbaijanMFA/moments</t>
  </si>
  <si>
    <t>AzerbaijanPA, BelgiumMFA, CRcancilleria, CanadaPE, EU_Commission, ForeignMinistry, ForeignStrategy, IranMFA, KSAMOFA, MAERomania, MFABulgaria, MFA_Lu, MFAestonia, MOFAkr_eng, MSZ_RP, MevlutCavusoglu, MofaJapan_en, MofaQatar_EN, NovruzMammadov, TC_Disisleri, azpresident, bahdiplomatic, dfatirl, foreignoffice, presidentaz</t>
  </si>
  <si>
    <t>AlgeriaMFA, Arlietas, AuswaertigesAmt, CancilleriaEc, CancilleriaVE, CyprusMFA, GudlaugurThor, Iraqimofa, ItamaratyGovBr, Itamaraty_ES, JanelidzeMkh, MAECgob, MDVForeign, MEAIndia, MFAEcuador, MFAKOSOVO, MFASriLanka, MFA_Kyrgyzstan, MFA_Macedonia, MFA_SriLanka, MRE_Bolivia, MeGovernment, MinexGt, MiroslavLajcak, RwandaMFA, Utrikesdep, VNGovtPortal, edgarsrinkevics, filip_pavel, marianorajoy, mfaethiopia, ministerBlok, primeministerkz</t>
  </si>
  <si>
    <t>AlbanianDiplo, ArgentinaMFA, BelarusMFA, BelarusMID, CanadaFP, CancilleriaARG, CancilleriaPeru, ChileMFA, CubaMINREX, CzechMFA, DanishMFA, Diplomacy_RM, DutchMFA, GermanyDiplo, GreeceMFA, IndianDiplomacy, Israel, IsraelMFA, ItalyMFA, Itamaraty_EN, Latvian_MFA, LithuaniaMFA, MFAIceland, MFATurkey, MFA_Austria, MFA_KZ, MFA_LI, MFA_Mongolia, MFA_Ukraine, MFAgovge, MFAsg, MID_RF, MIREXRD, MOFAUAE, MOFAVietNam, MVEP_hr, MZZRS, Minrel_Chile, MofaNepal, NorwayMFA, OFMUAE, PolandMFA, SlovakiaMFA, SpainMFA, SweMFA, TunisieDiplo, Ulkoministerio, Utenriksdept, dfat, eu_eeas, francediplo, francediplo_EN, mfa_afghanistan, mfa_russia</t>
  </si>
  <si>
    <t>https://periscope.tv/AzerbaijanMFA</t>
  </si>
  <si>
    <t>Bahrain</t>
  </si>
  <si>
    <t>Royal Court</t>
  </si>
  <si>
    <t>BahrainCPnews</t>
  </si>
  <si>
    <t>https://twitter.com/BahrainCPnews</t>
  </si>
  <si>
    <t>اخبار سمو ولي العهد</t>
  </si>
  <si>
    <t>يتبع هذا الحساب ديوان ولي العهد.This account is run by the Court of the Crown Prince.مملكة البحرين - Kingdom of Bahrain</t>
  </si>
  <si>
    <t>Wed May 09 23:42:10 +0000 2012</t>
  </si>
  <si>
    <t>@BahrainCPnews</t>
  </si>
  <si>
    <t>https://twitter.com/BahrainCPnews/moments</t>
  </si>
  <si>
    <t>CancilleriaPeru, FCOArabic, PresidentKE, iGABahrain, khalidalkhalifa</t>
  </si>
  <si>
    <t>https://periscope.tv/BahrainCPnews</t>
  </si>
  <si>
    <t>iGABahrain</t>
  </si>
  <si>
    <t>https://twitter.com/iGABahrain</t>
  </si>
  <si>
    <t>iGA Bahrain</t>
  </si>
  <si>
    <t>الحساب الرسمي لهيئة المعلومات والحكومة الإلكترونية،مملكة البحرين | The Official Twitter Account for the Information &amp; eGovernment Authority, Kingdom of Bahrain</t>
  </si>
  <si>
    <t>Fri Oct 16 03:31:29 +0000 2009</t>
  </si>
  <si>
    <t>@iGABahrain</t>
  </si>
  <si>
    <t>https://twitter.com/iGABahrain/lists</t>
  </si>
  <si>
    <t>https://twitter.com/iGABahrain/moments</t>
  </si>
  <si>
    <t>BahrainCPnews, HHShkMohd, bahdiplomatic, khalidalkhalifa</t>
  </si>
  <si>
    <t>HukoomiQatar, Saudiegov, UAEmGov</t>
  </si>
  <si>
    <t>https://periscope.tv/iGABahrain</t>
  </si>
  <si>
    <t>Foreign Minister Khalid Alkhalifa</t>
  </si>
  <si>
    <t>khalidalkhalifa</t>
  </si>
  <si>
    <t>https://twitter.com/khalidalkhalifa</t>
  </si>
  <si>
    <t>خالد بن ‏أحمد</t>
  </si>
  <si>
    <t>Diplomat,Ambassador,Foreign Minister of Bahrain,Reader,World traveler,Bon Vivant</t>
  </si>
  <si>
    <t>Fri Oct 23 15:43:23 +0000 2009</t>
  </si>
  <si>
    <t>Kingdom of Bahrain</t>
  </si>
  <si>
    <t>@khalidalkhalifa</t>
  </si>
  <si>
    <t>https://twitter.com/khalidalkhalifa/lists</t>
  </si>
  <si>
    <t>https://twitter.com/khalidalkhalifa/moments</t>
  </si>
  <si>
    <t>10DowningStreet, AymanHsafadi, BahrainCPnews, FedericaMog, ForeignMinistry, HHShkMohd, JZarif, JulieBishopMP, KingAbdullahII, KingSalman, MEAIndia, MevlutCavusoglu, MohamedBinZayed, PaoloGentiloni, Pontifex_ar, QueenRania, StateDept, SushmaSwaraj, VivianBala, WhiteHouse, ahmedbindaghar, dreynders, foreignoffice, realDonaldTrump, rterdogan_ar</t>
  </si>
  <si>
    <t>AdelAljubeir, BelarusMFA, CanadaFP, CanadaPE, CancilleriaPeru, DanishMFA, DutchMFA, FCOArabic, GudlaugurThor, Iraqimofa, IsraelMFA, ItamaratyGovBr, Itamaraty_EN, Itamaraty_ES, LithuaniaMFA, MAECgob, MFAIceland, MFAKOSOVO, MFA_Kyrgyzstan, MFA_Mongolia, MID_RF, MZZRS, MinCanadaAE, NorwayMFA, OFMUAE, PakDiplomacy, PresidenceMali, PresidentKE, SpainMFA, SweMFA, UKUrdu, USAbilAraby, Utrikesdep, VladaRH, eu_eeas, iGABahrain, mfa_russia, ministerBlok</t>
  </si>
  <si>
    <t>ABZayed, BorisJohnson, MBA_AlThani_, Messahel_MAE, MinCanadaFA, almekhlafi52, angealfa, bahdiplomatic, saadhariri</t>
  </si>
  <si>
    <t>https://periscope.tv/khalidalkhalifa</t>
  </si>
  <si>
    <t>bahdiplomatic</t>
  </si>
  <si>
    <t>https://twitter.com/bahdiplomatic</t>
  </si>
  <si>
    <t>وزارة الخارجية</t>
  </si>
  <si>
    <t>The Official Twitter Account of The Ministry of Foreign Affairs. Instagram @bahdiplomatic</t>
  </si>
  <si>
    <t>Tue Nov 24 19:22:46 +0000 2009</t>
  </si>
  <si>
    <t>@bahdiplomatic</t>
  </si>
  <si>
    <t>https://twitter.com/bahdiplomatic/moments</t>
  </si>
  <si>
    <t>AlbanianDiplo, AlgeriaMFA, AzerbaijanMFA, BelarusMFA, BelarusMID, CanadaFP, CanadaPE, CancilleriaARG, CancilleriaPeru, ChileMFA, CyprusMFA, DanishMFA, DutchMFA, FCOArabic, GermanyDiplo, GreeceMFA, GudlaugurThor, IndianDiplomacy, Iraqimofa, Israel, IsraelMFA, ItalyMFA, ItamaratyGovBr, Itamaraty_EN, Itamaraty_ES, KSAMOFA, Latvian_MFA, LithuaniaMFA, MAECgob, MEAIndia, MFABulgaria, MFAIceland, MFAKOSOVO, MFA_Austria, MFA_KZ, MFA_Kyrgyzstan, MFA_Mongolia, MFA_SriLanka, MFA_Ukraine, MID_RF, MIREXRD, MOFAUAE, MfaEgypt, MinCanadaAE, MinCanadaFA, NorwayMFA, OFMUAE, PakDiplomacy, PolandMFA, RwandaMFA, SpainMFA, StateDept, SweMFA, TunisieDiplo, USAbilAraby, Ulkoministerio, almekhlafi52, dfat, eu_eeas, francediplo, francediplo_AR, francediplo_EN, iGABahrain, mfa_russia, mfaethiopia, mfagovtt, ministerBlok, pacollibehgjet</t>
  </si>
  <si>
    <t>https://periscope.tv/bahdiplomatic</t>
  </si>
  <si>
    <t>Bangladesh</t>
  </si>
  <si>
    <t>MoFA_Bangladesh</t>
  </si>
  <si>
    <t>https://twitter.com/MoFA_Bangladesh</t>
  </si>
  <si>
    <t>MoFA, Bangladesh</t>
  </si>
  <si>
    <t>Ministry of Foreign Affairs Bangladesh</t>
  </si>
  <si>
    <t>Mon Nov 06 14:35:34 +0000 2017</t>
  </si>
  <si>
    <t>Dhaka, Bangladesh</t>
  </si>
  <si>
    <t>@MoFA_Bangladesh</t>
  </si>
  <si>
    <t>https://twitter.com/MoFA_Bangladesh/lists</t>
  </si>
  <si>
    <t>https://twitter.com/MoFA_Bangladesh/moments</t>
  </si>
  <si>
    <t>MDVForeign, MFA_SriLanka</t>
  </si>
  <si>
    <t>https://periscope.tv/MoFA_Bangladesh</t>
  </si>
  <si>
    <t>http://twiplomacy.com/info/asia/Bangladesh</t>
  </si>
  <si>
    <t>A2IBangladesh</t>
  </si>
  <si>
    <t>https://twitter.com/A2IBangladesh</t>
  </si>
  <si>
    <t>A2I Programme</t>
  </si>
  <si>
    <t>to increase transparency, improve governance, reduce time, difficulties and costs of obtaining government services for under-served communities of Bangladesh.</t>
  </si>
  <si>
    <t>Mon Feb 11 11:56:11 +0000 2013</t>
  </si>
  <si>
    <t>@A2IBangladesh</t>
  </si>
  <si>
    <t>https://twitter.com/A2IBangladesh/lists</t>
  </si>
  <si>
    <t>https://twitter.com/A2IBangladesh/moments</t>
  </si>
  <si>
    <t>https://periscope.tv/A2IBangladesh</t>
  </si>
  <si>
    <t>Bhutan</t>
  </si>
  <si>
    <t>Prime Minister Tshering Tobgay</t>
  </si>
  <si>
    <t>tsheringtobgay</t>
  </si>
  <si>
    <t>https://twitter.com/tsheringtobgay</t>
  </si>
  <si>
    <t>Tshering Tobgay</t>
  </si>
  <si>
    <t>PM</t>
  </si>
  <si>
    <t>Tue May 05 06:00:44 +0000 2009</t>
  </si>
  <si>
    <t>@tsheringtobgay</t>
  </si>
  <si>
    <t>https://twitter.com/tsheringtobgay/lists</t>
  </si>
  <si>
    <t>https://twitter.com/tsheringtobgay/moments</t>
  </si>
  <si>
    <t>POTUS, SushmaSwaraj, leehsienloong</t>
  </si>
  <si>
    <t>AlbanianDiplo, CanadaFP, CancilleriaPeru, JPN_PMO, MFASriLanka, MFAsg, PMOBhutan, SweMFA, VladaRH, alain_berset, pacollibehgjet</t>
  </si>
  <si>
    <t>BhutanGov, MEAIndia, MaithripalaS, PMBhutan, PMOIndia, narendramodi</t>
  </si>
  <si>
    <t>https://periscope.tv/tsheringtobgay</t>
  </si>
  <si>
    <t>http://twiplomacy.com/info/asia/Bhutan</t>
  </si>
  <si>
    <t>PMBhutan</t>
  </si>
  <si>
    <t>https://twitter.com/PMBhutan</t>
  </si>
  <si>
    <t>PM Bhutan</t>
  </si>
  <si>
    <t>Prime Minister of Bhutan</t>
  </si>
  <si>
    <t>Mon Nov 17 07:27:34 +0000 2014</t>
  </si>
  <si>
    <t>@PMBhutan</t>
  </si>
  <si>
    <t>https://twitter.com/PMBhutan/moments</t>
  </si>
  <si>
    <t>BhutanGov, MEAIndia, MaithripalaS, PMOIndia, POTUS, RW_UNP, SushmaSwaraj, govsingapore, leehsienloong, narendramodi, realDonaldTrump</t>
  </si>
  <si>
    <t>CancilleriaPeru, MDVForeign, MFASriLanka, MeGovernment, PMOBhutan, eu_eeas, namibia_mfa, pacollibehgjet</t>
  </si>
  <si>
    <t>alain_berset, tsheringtobgay</t>
  </si>
  <si>
    <t>https://periscope.tv/PMBhutan</t>
  </si>
  <si>
    <t>BhutanGov</t>
  </si>
  <si>
    <t>https://twitter.com/BhutanGov</t>
  </si>
  <si>
    <t>Bhutan Government</t>
  </si>
  <si>
    <t>Wed Oct 30 16:46:09 +0000 2013</t>
  </si>
  <si>
    <t>Thimphu, Bhutan</t>
  </si>
  <si>
    <t>Dormant since 04.06.2014</t>
  </si>
  <si>
    <t>@BhutanGov</t>
  </si>
  <si>
    <t>https://twitter.com/BhutanGov/moments</t>
  </si>
  <si>
    <t>10DowningStreet, PMOIndia, narendramodi</t>
  </si>
  <si>
    <t>PMOBhutan, tsheringtobgay</t>
  </si>
  <si>
    <t>https://periscope.tv/BhutanGov</t>
  </si>
  <si>
    <t>PMOBhutan</t>
  </si>
  <si>
    <t>https://twitter.com/PMOBhutan</t>
  </si>
  <si>
    <t>Bhutan Cabinet</t>
  </si>
  <si>
    <t>Mon Jul 29 04:32:58 +0000 2013</t>
  </si>
  <si>
    <t>Gyalyong Tshogkhang, Thimphu</t>
  </si>
  <si>
    <t>Dormant since 11.07.2014</t>
  </si>
  <si>
    <t>@PMOBhutan</t>
  </si>
  <si>
    <t>https://twitter.com/PMOBhutan/moments</t>
  </si>
  <si>
    <t>10DowningStreet, IndianDiplomacy, PMBhutan, PMOIndia, QueenRania, SushmaSwaraj, WhiteHouse, narendramodi, tsheringtobgay</t>
  </si>
  <si>
    <t>https://periscope.tv/PMOBhutan</t>
  </si>
  <si>
    <t>Brunei</t>
  </si>
  <si>
    <t>Sultan</t>
  </si>
  <si>
    <t>Sultan Hassanal Bolkiah</t>
  </si>
  <si>
    <t>HassanalBolkia2</t>
  </si>
  <si>
    <t>https://twitter.com/HassanalBolkia2</t>
  </si>
  <si>
    <t>Hassanal Bolkiah</t>
  </si>
  <si>
    <t>This twitter account is controlled by a spokesman for the sultan Brunei Darussalam</t>
  </si>
  <si>
    <t>Sat Feb 01 12:10:52 +0000 2014</t>
  </si>
  <si>
    <t>Dormant since 05.02.2014</t>
  </si>
  <si>
    <t>@HassanalBolkia2</t>
  </si>
  <si>
    <t>https://twitter.com/HassanalBolkia2/lists</t>
  </si>
  <si>
    <t>https://twitter.com/HassanalBolkia2/moments</t>
  </si>
  <si>
    <t>IstanaRakyat, presidentaz, trpresidency</t>
  </si>
  <si>
    <t>https://periscope.tv/HassanalBolkia2</t>
  </si>
  <si>
    <t>brunei_pmo</t>
  </si>
  <si>
    <t>https://twitter.com/brunei_pmo</t>
  </si>
  <si>
    <t>Brunei PMO</t>
  </si>
  <si>
    <t>The Official twitter account of Prime Minister's Office of Brunei Darussalam.</t>
  </si>
  <si>
    <t>Sat Jan 26 04:35:10 +0000 2013</t>
  </si>
  <si>
    <t>Brunei Darussalam</t>
  </si>
  <si>
    <t>@brunei_pmo</t>
  </si>
  <si>
    <t>https://twitter.com/brunei_pmo/lists</t>
  </si>
  <si>
    <t>https://twitter.com/brunei_pmo/moments</t>
  </si>
  <si>
    <t>CancilleriaPeru, SweMFA, VladaRH</t>
  </si>
  <si>
    <t>GOV_BN</t>
  </si>
  <si>
    <t>https://periscope.tv/brunei_pmo</t>
  </si>
  <si>
    <t>https://twitter.com/GOV_BN</t>
  </si>
  <si>
    <t>GOVBN</t>
  </si>
  <si>
    <t>Your first stop for the latest official information, announcements and news on the Government of Brunei DarussalamFacebook: https://t.co/jNwg6fEtAaIG: @govbn</t>
  </si>
  <si>
    <t>Thu Aug 28 07:06:41 +0000 2014</t>
  </si>
  <si>
    <t>@GOV_BN</t>
  </si>
  <si>
    <t>https://twitter.com/GOV_BN/moments</t>
  </si>
  <si>
    <t>https://periscope.tv/GOV_BN</t>
  </si>
  <si>
    <t>Cambodia</t>
  </si>
  <si>
    <t>Prime Minister Hun Sen</t>
  </si>
  <si>
    <t>hunsencambodia</t>
  </si>
  <si>
    <t>https://twitter.com/hunsencambodia</t>
  </si>
  <si>
    <t>Hun Sen</t>
  </si>
  <si>
    <t>Prime Minister of Cambodia</t>
  </si>
  <si>
    <t>Sat Jun 19 23:21:40 +0000 2010</t>
  </si>
  <si>
    <t>@hunsencambodia</t>
  </si>
  <si>
    <t>https://twitter.com/hunsencambodia/lists</t>
  </si>
  <si>
    <t>https://twitter.com/hunsencambodia/moments</t>
  </si>
  <si>
    <t>https://periscope.tv/hunsencambodia</t>
  </si>
  <si>
    <t>China</t>
  </si>
  <si>
    <t>http://twiplomacy.com/info/asia/China</t>
  </si>
  <si>
    <t>chinascio</t>
  </si>
  <si>
    <t>https://twitter.com/chinascio</t>
  </si>
  <si>
    <t>China SCIO</t>
  </si>
  <si>
    <t>For more visit https://t.co/JyD97QOrOx, official website of the State Council Information Office. Search China SCIO on Facebook &amp; Youtube.请多转发、常点赞，谢谢关注！</t>
  </si>
  <si>
    <t>Tue Sep 01 02:55:07 +0000 2015</t>
  </si>
  <si>
    <t>Beijing</t>
  </si>
  <si>
    <t>zh-cn</t>
  </si>
  <si>
    <t>@chinascio</t>
  </si>
  <si>
    <t>https://twitter.com/chinascio/lists</t>
  </si>
  <si>
    <t>https://twitter.com/chinascio/moments</t>
  </si>
  <si>
    <t>https://periscope.tv/chinascio</t>
  </si>
  <si>
    <t>East Timor</t>
  </si>
  <si>
    <t>PRepublicaTL</t>
  </si>
  <si>
    <t>https://twitter.com/PRepublicaTL</t>
  </si>
  <si>
    <t>Taur Matan Ruak</t>
  </si>
  <si>
    <t>Tue Sep 25 07:25:56 +0000 2012</t>
  </si>
  <si>
    <t>Presidencia Perú</t>
  </si>
  <si>
    <t>@prensapalacio</t>
  </si>
  <si>
    <t>https://twitter.com/prensapalacio</t>
  </si>
  <si>
    <t>https://twitter.com/PRepublicaTL/lists</t>
  </si>
  <si>
    <t>https://twitter.com/PRepublicaTL/moments</t>
  </si>
  <si>
    <t>CancilleriaPeru, PresidenceMali, SweMFA</t>
  </si>
  <si>
    <t>https://periscope.tv/PRepublicaTL</t>
  </si>
  <si>
    <t>Prime Minister Mari Alkatiri</t>
  </si>
  <si>
    <t>http://twiplomacy.com/info/asia/East-Timor</t>
  </si>
  <si>
    <t>PMofTimorLeste</t>
  </si>
  <si>
    <t>https://twitter.com/PMofTimorLeste</t>
  </si>
  <si>
    <t>Dr. Mari Alkatiri</t>
  </si>
  <si>
    <t>This account is run by staff of the Office of the Prime Minister of Timor-Leste.</t>
  </si>
  <si>
    <t>Fri Apr 03 02:48:53 +0000 2015</t>
  </si>
  <si>
    <t>Dili, Timor-Leste</t>
  </si>
  <si>
    <t>@PMofTimorLeste</t>
  </si>
  <si>
    <t>https://twitter.com/PMofTimorLeste/lists</t>
  </si>
  <si>
    <t>https://twitter.com/PMofTimorLeste/moments</t>
  </si>
  <si>
    <t>https://periscope.tv/PMofTimorLeste</t>
  </si>
  <si>
    <t>Georgia</t>
  </si>
  <si>
    <t>President Giorgi Margvelashvili</t>
  </si>
  <si>
    <t>MargvelashviliG</t>
  </si>
  <si>
    <t>https://twitter.com/MargvelashviliG</t>
  </si>
  <si>
    <t>President Of Georgia</t>
  </si>
  <si>
    <t>President of Georgia Giorgi Margvelashvili was elected on October 27, 2013 with more than 62% of the vote</t>
  </si>
  <si>
    <t>Fri Dec 13 06:47:46 +0000 2013</t>
  </si>
  <si>
    <t>Tbilisi, Georgia</t>
  </si>
  <si>
    <t>@MargvelashviliG</t>
  </si>
  <si>
    <t>https://twitter.com/MargvelashviliG/lists</t>
  </si>
  <si>
    <t>https://twitter.com/MargvelashviliG/moments</t>
  </si>
  <si>
    <t>10DowningStreet, APUkraine, EUCouncil, EU_Commission, Elysee, FedericaMog, GermanyDiplo, GovernmentGeo, Grybauskaite_LT, JunckerEU, Latvian_MFA, LithuaniaMFA, MFA_Ukraine, MiroslavLajcak, MohamedBinZayed, POTUS, PavloKlimkin, PolandMFA, Pontifex, PresidentRuvi, RT_Erdogan, Rigas_pils, StateDept, USAgov, Ulkoministerio, WhiteHouse, donaldtusk, edgarsrinkevics, eucopresident, francediplo_EN, netanyahu, poroshenko, presidentaz, realDonaldTrump, theresa_may, trpresidency</t>
  </si>
  <si>
    <t>CancilleriaPeru, IsraelMFA, Minrel_Chile, MiroCerar, PremierRP_en, eu_eeas, sebastiankurz</t>
  </si>
  <si>
    <t>Andrej_Kiska, AuswaertigesAmt, BorutPahor, JanelidzeMkh, KerstiKaljulaid, KolindaGK, KvirikashviliGi, LinkeviciusL, MFAestonia, MFAgovge, NorwayMFA, PremierRP, VladaRH, prezydentpl</t>
  </si>
  <si>
    <t>https://periscope.tv/MargvelashviliG</t>
  </si>
  <si>
    <t>Prime Minister Giorgi Kvirikashvili</t>
  </si>
  <si>
    <t>KvirikashviliGi</t>
  </si>
  <si>
    <t>https://twitter.com/KvirikashviliGi</t>
  </si>
  <si>
    <t>Giorgi Kvirikashvili</t>
  </si>
  <si>
    <t>Prime Minister of Georgia</t>
  </si>
  <si>
    <t>Mon Jan 04 13:33:49 +0000 2016</t>
  </si>
  <si>
    <t>Tbilisi</t>
  </si>
  <si>
    <t>@KvirikashviliGi</t>
  </si>
  <si>
    <t>https://twitter.com/KvirikashviliGi/lists</t>
  </si>
  <si>
    <t>https://twitter.com/KvirikashviliGi/moments</t>
  </si>
  <si>
    <t>ABZayed, AndrzejDuda, BorutPahor, CharlesMichel, EUCouncil, FedericaMog, Grybauskaite_LT, HHShkMohd, HassanRouhani, ItalyMFA, JZarif, JunckerEU, KlausIohannis, LinkeviciusL, MevlutCavusoglu, MinPres, MiroslavLajcak, NikosKotzias, NovruzMammadov, POTUS, Palazzo_Chigi, PaoloGentiloni, RHCJO, RT_Erdogan, StateDept, SwedishPM, TC_Basbakan, VGroysman, WhiteHouse, angealfa, ashrafghani, atsipras, cabinetofficeuk, donaldtusk, erna_solberg, guv_ro, juhasipila, margotwallstrom, netanyahu, niinisto, poroshenko, realDonaldTrump, svenmikser, theresa_may</t>
  </si>
  <si>
    <t>CancilleriaPeru, Diplomacy_RM, IsraelMFA, KarimMassimov, KarimMassimov_E, KerstiKaljulaid, LithuanianGovt, MFAestonia, MFAgovge, MiroCerar, PrimeMinisterEn, edgarsrinkevics, eu_eeas, govgeoabkhaz, infopresidencia</t>
  </si>
  <si>
    <t>Andrej_Kiska, EPhilippePM, EU_Commission, GovernmentGeo, GreeceMFA, JanelidzeMkh, MargvelashviliG, PrimeministerGR, eucopresident, filip_pavel, ratasjuri, sebastiankurz</t>
  </si>
  <si>
    <t>https://periscope.tv/KvirikashviliGi</t>
  </si>
  <si>
    <t>GovernmentGeo</t>
  </si>
  <si>
    <t>https://twitter.com/GovernmentGeo</t>
  </si>
  <si>
    <t>Georgian Government</t>
  </si>
  <si>
    <t>Official Twitter Channel of Georgian Government</t>
  </si>
  <si>
    <t>Tue Dec 03 12:06:55 +0000 2013</t>
  </si>
  <si>
    <t>@GovernmentGeo</t>
  </si>
  <si>
    <t>https://twitter.com/GovernmentGeo/lists</t>
  </si>
  <si>
    <t>https://twitter.com/GovernmentGeo/moments</t>
  </si>
  <si>
    <t>EU_Commission, GermanyDiplo</t>
  </si>
  <si>
    <t>APUkraine, CanadaFP, CancilleriaPeru, JanelidzeMkh, MIREXRD, MargvelashviliG, MiguelVargasM, MiroCerar, VladaRH, francediplo, marianorajoy, primeministerkz, vladaRS</t>
  </si>
  <si>
    <t>KvirikashviliGi, MFAgovge, govgeoabkhaz</t>
  </si>
  <si>
    <t>https://periscope.tv/GovernmentGeo</t>
  </si>
  <si>
    <t>govtofgeorgia</t>
  </si>
  <si>
    <t>https://twitter.com/govtofgeorgia</t>
  </si>
  <si>
    <t>Republic of Georgia</t>
  </si>
  <si>
    <t>Gov. of Georgia</t>
  </si>
  <si>
    <t>Mon Apr 06 17:06:44 +0000 2009</t>
  </si>
  <si>
    <t>T'Bilisi, Georgia</t>
  </si>
  <si>
    <t>Dormant since 14.12.2009</t>
  </si>
  <si>
    <t>@govtofgeorgia</t>
  </si>
  <si>
    <t>https://twitter.com/govtofgeorgia/lists</t>
  </si>
  <si>
    <t>https://twitter.com/govtofgeorgia/moments</t>
  </si>
  <si>
    <t>StateDept</t>
  </si>
  <si>
    <t>PresidenceMali, PresidenciaRD, SweMFA, govSlovenia</t>
  </si>
  <si>
    <t>https://periscope.tv/govtofgeorgia</t>
  </si>
  <si>
    <t>GeorgianGovernm</t>
  </si>
  <si>
    <t>https://twitter.com/GeorgianGovernm</t>
  </si>
  <si>
    <t>Wed Jul 11 13:37:22 +0000 2012</t>
  </si>
  <si>
    <t>@GeorgianGovernm</t>
  </si>
  <si>
    <t>https://twitter.com/GeorgianGovernm/lists</t>
  </si>
  <si>
    <t>https://twitter.com/GeorgianGovernm/moments</t>
  </si>
  <si>
    <t>https://periscope.tv/GeorgianGovernm</t>
  </si>
  <si>
    <t>govgeoabkhaz</t>
  </si>
  <si>
    <t>https://twitter.com/govgeoabkhaz</t>
  </si>
  <si>
    <t>Қырҭтәыла Аиҳабыра</t>
  </si>
  <si>
    <t>Official Twitter Channel of Georgian Government inAbkhaz Language</t>
  </si>
  <si>
    <t>Wed Apr 30 09:02:19 +0000 2014</t>
  </si>
  <si>
    <t>@govgeoabkhaz</t>
  </si>
  <si>
    <t>https://twitter.com/govgeoabkhaz/moments</t>
  </si>
  <si>
    <t>VladaRH</t>
  </si>
  <si>
    <t>GovernmentGeo, MFAgovge</t>
  </si>
  <si>
    <t>https://periscope.tv/govgeoabkhaz</t>
  </si>
  <si>
    <t>Foreign Minister Mikheil Janelidze</t>
  </si>
  <si>
    <t>JanelidzeMkh</t>
  </si>
  <si>
    <t>https://twitter.com/JanelidzeMkh</t>
  </si>
  <si>
    <t>Mikheil Janelidze</t>
  </si>
  <si>
    <t>Vice Prime Minister, Minister of Foreign Affairs of Georgia.Account run by the Minister of Foreign Affairs of Georgia and staff</t>
  </si>
  <si>
    <t>Wed Jan 13 14:27:18 +0000 2016</t>
  </si>
  <si>
    <t>@JanelidzeMkh</t>
  </si>
  <si>
    <t>https://twitter.com/JanelidzeMkh/lists</t>
  </si>
  <si>
    <t>https://twitter.com/JanelidzeMkh/moments</t>
  </si>
  <si>
    <t>AuswaertigesAmt, AzerbaijanMFA, BelgiumMFA, BorisJohnson, EUCouncil, EU_Commission, FedericaMog, GermanyDiplo, GovernmentGeo, GreeceMFA, Grybauskaite_LT, ItalyMFA, JunckerEU, JustinTrudeau, MEAIndia, MFA_Austria, MOFAKuwait_en, MevlutCavusoglu, MinCanadaAE, MinCanadaFA, MinPres, POTUS, PaoloGentiloni, PolandMFA, Pontifex, SlovakiaMFA, StateDept, azpresident, ditmirbushati, dreynders, eucopresident, margotwallstrom, poroshenko, realDonaldTrump, simoncoveney, svenmikser</t>
  </si>
  <si>
    <t>BelarusMFA, BelarusMID, Diplomacy_RM, GudlaugurThor, LT_MFA_Stratcom, Lithuania, MAECgob, MFAKOSOVO, MFA_KZ, MFA_Kyrgyzstan, MFA_LI, MFA_Ukraine, NorwayMFA, avucic, mfaethiopia, pacollibehgjet</t>
  </si>
  <si>
    <t>AlfonsoDastisQ, DutchMFA, KvirikashviliGi, Latvian_MFA, LinkeviciusL, LithuaniaMFA, MFAestonia, MFAgovge, MargvelashviliG, NikosKotzias, SpainMFA, edgarsrinkevics, eu_eeas, ministerBlok, sebastiankurz</t>
  </si>
  <si>
    <t>https://periscope.tv/JanelidzeMkh</t>
  </si>
  <si>
    <t>MFAgovge</t>
  </si>
  <si>
    <t>https://twitter.com/MFAgovge</t>
  </si>
  <si>
    <t>MFA of Georgia</t>
  </si>
  <si>
    <t>The Official Twitter Account of the Ministry of Foreign Affairs of Georgia</t>
  </si>
  <si>
    <t>Sat May 28 19:45:06 +0000 2011</t>
  </si>
  <si>
    <t>@MFAgovge</t>
  </si>
  <si>
    <t>https://twitter.com/MFAgovge/lists</t>
  </si>
  <si>
    <t>https://twitter.com/MFAgovge/moments</t>
  </si>
  <si>
    <t>10DowningStreet, AlfonsoDastisQ, AnastasiadesCY, B_Izetbegovic, BelgiumMFA, BorisJohnson, BorutPahor, Brivibas36, CharlesMichel, Christodulides, DrZvizdic, EPhilippePM, EUCouncil, EUCouncilPress, EU_Commission, Elysee, EmmanuelMacron, FedericaMog, ForeignOfficePk, GOVUK, GjorgeIvanov, Grybauskaite_LT, IranMFA, JY_LeDrian, JZarif, JunckerEU, JustinTrudeau, KerstiKaljulaid, KolindaGK, KvirikashviliGi, Lithuania, MOFAKuwait_en, MSZ_RP, MZemanOficialni, Matignon, MevlutCavusoglu, MinBZ, MinPres, MiroCerar, MofaJapan_en, MofaQatar_EN, NikosKotzias, POTUS, Palazzo_Chigi, PaoloGentiloni, PavloKlimkin, Pontifex, Quirinale, RT_Erdogan, RegSprecher, RoyalFamily, SalahRabbani, SerbianGov, StateDept, StenbockiMaja, TC_Disisleri, TPKanslia, Tudor_Moldova, VladaMK, WhiteHouse, anderssamuelsen, azpresident, cabinetofficeuk, cafreeland, desdelamoncloa, dfatirl, ditmirbushati, donaldtusk, dreynders, ediramaal, eucopresident, foreignoffice, gouvernementFR, konotaromp, margotwallstrom, md_higgins, mzvcr, niinisto, poroshenko, realDonaldTrump, regierung_fl, simoncoveney, strakovka, svenmikser, tcbestepe, theresa_may, valtioneuvosto, vladaRS</t>
  </si>
  <si>
    <t>AlgeriaMFA, ArgentinaMFA, CanadaFP, CanadaPE, CancilleriaPeru, CancilleriaPma, ChileMFA, GudlaugurThor, Iraqimofa, Israel, ItamaratyGovBr, Itamaraty_ES, MDVForeign, MFAEcuador, MFASriLanka, MFA_Macedonia, MID_RF, MIREXRD, MOFAVietNam, MaltaGov, MeGovernment, MiguelVargasM, MinexGt, Minrel_Chile, MongolDiplomacy, TheBankova, UgandaMFA, Utrikesdep, VNGovtPortal, cancilleriasv, cidiplomatie, guv_ro, mfa_russia, mfaethiopia, ministerBlok, primeministerkz</t>
  </si>
  <si>
    <t>APUkraine, AlbanianDiplo, Arlietas, AuswaertigesAmt, AzerbaijanMFA, BelarusMFA, BelarusMID, CancilleriaARG, CyprusMFA, CzechMFA, DanishMFA, Diplomacy_RM, DutchMFA, GermanyDiplo, GovernmentGeo, GreeceMFA, IndianDiplomacy, IsraelMFA, ItalyMFA, Itamaraty_EN, JanelidzeMkh, LT_MFA_Stratcom, Latvian_MFA, LinkeviciusL, LithuaniaMFA, MAECgob, MAERomania, MEAIndia, MFABulgaria, MFAIceland, MFAKOSOVO, MFATurkey, MFA_Austria, MFA_KZ, MFA_Kyrgyzstan, MFA_LI, MFA_Lu, MFA_Mongolia, MFA_SriLanka, MFA_Ukraine, MFAestonia, MFAofArmenia, MFAsg, MIACBW, MVEP_hr, MZZRS, MargvelashviliG, MinCanadaAE, MinCanadaFA, MiroslavLajcak, NorwayMFA, PolandMFA, RwandaMFA, SeychellesMFA, SlovakiaMFA, SpainMFA, SweMFA, Ulkoministerio, Utenriksdept, VladaRH, avucic, dfat, edgarsrinkevics, eu_eeas, francediplo, francediplo_EN, govgeoabkhaz, marianorajoy, sebastiankurz</t>
  </si>
  <si>
    <t>https://periscope.tv/MFAgovge</t>
  </si>
  <si>
    <t>India</t>
  </si>
  <si>
    <t>rashtrapatibhvn</t>
  </si>
  <si>
    <t>https://twitter.com/RashtrapatiBhvn</t>
  </si>
  <si>
    <t>President of India</t>
  </si>
  <si>
    <t>This is the official Twitter account of Rashtrapati Bhavan and is run by President’s Secretariat. Tweets from the President are signed #PresidentKovind</t>
  </si>
  <si>
    <t>Thu Jul 13 13:12:17 +0000 2017</t>
  </si>
  <si>
    <t>New Delhi, India</t>
  </si>
  <si>
    <t>@rashtrapatibhvn</t>
  </si>
  <si>
    <t>https://twitter.com/rashtrapatibhvn</t>
  </si>
  <si>
    <t>https://twitter.com/RashtrapatiBhvn/moments</t>
  </si>
  <si>
    <t>BelarusMFA, CanadaFP, CancilleriaPeru, DiplomatieRdc, EUCouncilPress, Elysee, FijiPM, HashimThaciRKS, IndianDiplomacy, Israel, IsraelMFA, ItamaratyGovBr, Itamaraty_EN, Itamaraty_ES, MEAIndia, MFASriLanka, MFA_SriLanka, MFAsg, MID_RF, MIREXRD, MofaNepal, PMOEthiopia, PMOIndia, PresidenceMada, PresidenceMali, PresidenceTg, PresidentYameen, PrimeministerGR, SerbianPM, VladaRH, mfa_russia, narendramodi, ruvirivlin</t>
  </si>
  <si>
    <t>https://periscope.tv/RashtrapatiBhvn</t>
  </si>
  <si>
    <t>Prime Minister Narendra Modi</t>
  </si>
  <si>
    <t>narendramodi</t>
  </si>
  <si>
    <t>https://twitter.com/narendramodi</t>
  </si>
  <si>
    <t>Narendra Modi</t>
  </si>
  <si>
    <t>Prime Minister of India</t>
  </si>
  <si>
    <t>Sat Jan 10 17:18:56 +0000 2009</t>
  </si>
  <si>
    <t>@narendramodi</t>
  </si>
  <si>
    <t>https://twitter.com/narendramodi/lists</t>
  </si>
  <si>
    <t>https://twitter.com/narendramodi/moments</t>
  </si>
  <si>
    <t>10DowningStreet, ARG_AFG, AnastasiadesCY, EPN, FinGovernment, HHShkMohd, HassanRouhani, JZarif, KagutaMuseveni, KingAbdullahII, KremlinRussia_E, MBuhari, MinPres, MohamedBinZayed, POTUS, PaoloGentiloni, PresidenciaMX, PresidencyZA, PresidentRuvi, RT_Erdogan, RoyalFamily, SushmaSwaraj, SwedishPM, afgexecutive, jacindaardern, juhasipila, katrinjak, rashtrapatibhvn, realDonaldTrump, theresa_may, trpresidency</t>
  </si>
  <si>
    <t>ABZayed, AuswaertigesAmt, BelarusMFA, BelgiumMFA, BeninDiplomatie, BhutanGov, BorisJohnson, BorutPahor, CabinetCivilPRC, CanadaFP, CancilleriaPeru, CancilleriaPma, CancilleriaVE, DFAPHL, DIRCO_ZA, DanishMFA, DiplomatieRdc, DutchMFA, EU_Commission, FijiMFA, GermanyDiplo, HashimThaciRKS, Israel, IsraelMFA, ItamaratyGovBr, Itamaraty_EN, Itamaraty_ES, KeithRowleyPNM, Kemlu_RI, Latvian_MFA, LithuaniaMFA, MAECgob, MDVForeign, MFAFiji, MFAIceland, MFAKOSOVO, MFASriLanka, MFA_Austria, MFA_Mongolia, MFA_SriLanka, MFA_Ukraine, MFAofArmenia, MFAsg, MID_RF, MIREXRD, Macky_Sall, MaltaGov, MeGovernment, MichelTemer, MinBZ, Minrel_Chile, MiroCerar, MiroslavLajcak, MofaNepal, NorwayMFA, OfficialMasisi, PMBhutan, PMOBhutan, PMOEthiopia, PRC_Cellcom, PR_Paul_BIYA, PSCU_Digital, PalestinePMO, PresidenceMali, PresidenceNiger, PresidentYameen, PutinRF_Eng, SRE_mx, SpainMFA, StateHouseKenya, StateHouseSey, TsogtbaatarD, UgandaMFA, Zoran_Zaev, avucic, cafreeland, dfatirl, eu_eeas, foreignoffice, forsaetisradun, francediplo_EN, jaarreaza, kallaankourao, kpsharmaoli, merrionstreet, mfa_russia, mfaethiopia, nyamitwe, pjugnauth, prensapalacio, rochkaborepf, sebastiankurz, thepmo</t>
  </si>
  <si>
    <t>AbeShinzo, CharlesMichel, Elysee, EmmanuelMacron, FijiPM, IndianDiplomacy, IsraeliPM, JPN_PMO, JapanGov, JulieBishopMP, JustinTrudeau, MEAIndia, MagufuliJP, MaithripalaS, MedvedevRussiaE, PMOIndia, PresidentKE, RW_UNP, SeychellesMFA, TurnbullMalcolm, UKenyatta, alain_berset, antoniocostapm, ashrafghani, erna_solberg, larsloekke, leehsienloong, marianorajoy, mauriciomacri, netanyahu, tsheringtobgay</t>
  </si>
  <si>
    <t>https://periscope.tv/narendramodi</t>
  </si>
  <si>
    <t>PMOIndia</t>
  </si>
  <si>
    <t>https://twitter.com/PMOIndia</t>
  </si>
  <si>
    <t>PMO India</t>
  </si>
  <si>
    <t>Office of the Prime Minister of India</t>
  </si>
  <si>
    <t>Mon Jan 23 06:24:52 +0000 2012</t>
  </si>
  <si>
    <t>@PMOIndia</t>
  </si>
  <si>
    <t>https://twitter.com/PMOIndia/lists</t>
  </si>
  <si>
    <t>https://twitter.com/PMOIndia/moments</t>
  </si>
  <si>
    <t>10DowningStreet, ARG_AFG, AbeShinzo, AnastasiadesCY, EPN, EmmanuelMacron, HHShkMohd, JustinTrudeau, KagutaMuseveni, KremlinRussia_E, MBuhari, MagufuliJP, MaithripalaS, MedvedevRussiaE, MinPres, MofaJapan_en, MohamedBinZayed, POTUS, PresidenciaMX, PresidencyZA, SushmaSwaraj, TurnbullMalcolm, UKenyatta, UrugwiroVillage, WhiteHouse, afgexecutive, ashrafghani, desdelamoncloa, netanyahu, rashtrapatibhvn, realDonaldTrump, theresa_may</t>
  </si>
  <si>
    <t>BattulgaKh, BhutanGov, CanadaFP, CancilleriaPeru, CancilleriaPma, CancilleriaVE, DFAPHL, DIRCO_ZA, DanishMFA, DiplomatieRdc, DutchMFA, FijiPM, Israel, IsraelMFA, ItamaratyGovBr, Itamaraty_EN, Itamaraty_ES, JuanManSantos, JulieBishopMP, Latvian_MFA, LithuaniaMFA, MDVForeign, MFAKOSOVO, MFASriLanka, MFA_Austria, MFA_Kyrgyzstan, MFA_SriLanka, MFAsg, MID_RF, MIREXRD, MaltaGov, MeGovernment, MichelTemer, MinBZ, Minrel_Chile, MofaNepal, OAAInformation, PMBhutan, PMOBhutan, PM_Nepal, PMcanadien, PSCU_Digital, PakDiplomacy, Palazzo_Chigi, PalestinePMO, PresidenceMada, PresidenceMali, PresidenciaRD, PresidentYameen, RepSouthSudan, Republic_Nauru, RwandaMFA, SalahRabbani, SarukaaruKhabar, SeychellesMFA, SpainMFA, StateHouseSey, SweMFA, VladaRH, cafreeland, dfatirl, ediramaal, eu_eeas, eucopresident, foreignMV, foreignoffice, foreigntanzania, forsaetisradun, francediplo, jaarreaza, katrinjak, merrionstreet, mfa_russia, mfaethiopia, pacollibehgjet, thepmo, ygaraad</t>
  </si>
  <si>
    <t>CanadianPM, Elysee, IndianDiplomacy, IsraeliPM, JPN_PMO, JapanGov, MEAIndia, PresidentKE, RW_UNP, RoyalFamily, antoniocostapm, francediplo_EN, leehsienloong, marianorajoy, narendramodi, tsheringtobgay</t>
  </si>
  <si>
    <t>https://periscope.tv/PMOIndia</t>
  </si>
  <si>
    <t>Foreign Minister Sushma Swaraj</t>
  </si>
  <si>
    <t>SushmaSwaraj</t>
  </si>
  <si>
    <t>https://twitter.com/SushmaSwaraj</t>
  </si>
  <si>
    <t>Sushma Swaraj</t>
  </si>
  <si>
    <t>Minister of External affairs, Government of India,</t>
  </si>
  <si>
    <t>Thu Nov 25 11:10:09 +0000 2010</t>
  </si>
  <si>
    <t>@SushmaSwaraj</t>
  </si>
  <si>
    <t>https://twitter.com/SushmaSwaraj/moments</t>
  </si>
  <si>
    <t>AuswaertigesAmt, BelarusMFA, BelarusMID, CanadaFP, CancilleriaEc, CancilleriaPeru, DFAPHL, DanishMFA, DiplomatieRdc, DutchMFA, FedericaMog, ForeignOfficePk, GudlaugurThor, IndianDiplomacy, Israel, IsraelMFA, ItamaratyGovBr, Itamaraty_EN, Itamaraty_ES, LinkeviciusL, LithuaniaMFA, MAECgob, MDVForeign, MEAIndia, MFAIceland, MFAKOSOVO, MFASriLanka, MFA_KZ, MFA_Mongolia, MFA_SriLanka, MFAofArmenia, MID_RF, MinCanadaAE, MinCanadaFA, MinisterMOFA, MofaNepal, PMBhutan, PMOBhutan, PMOIndia, PaoloGentiloni, RwandaMFA, SalahRabbani, SpainMFA, Utrikesdep, VladaRH, cafreeland, dfat, edgarsrinkevics, eu_eeas, francediplo, khalidalkhalifa, margotwallstrom, mfa_russia, ministerBlok, narendramodi, pacollibehgjet, sebastiankurz, tsheringtobgay</t>
  </si>
  <si>
    <t>https://periscope.tv/SushmaSwaraj</t>
  </si>
  <si>
    <t>IndianDiplomacy</t>
  </si>
  <si>
    <t>https://twitter.com/IndianDiplomacy</t>
  </si>
  <si>
    <t>Indian Diplomacy</t>
  </si>
  <si>
    <t>Official Account of #India's Public Diplomacy, Ministry of External Affairs @MEAIndia. Engagement through #digitaldiplomacy.</t>
  </si>
  <si>
    <t>Thu Jul 08 09:23:06 +0000 2010</t>
  </si>
  <si>
    <t>New Delhi</t>
  </si>
  <si>
    <t>@IndianDiplomacy</t>
  </si>
  <si>
    <t>https://twitter.com/IndianDiplomacy/lists/indian-missions-posts/members</t>
  </si>
  <si>
    <t>https://twitter.com/IndianDiplomacy/moments</t>
  </si>
  <si>
    <t>10DowningStreet, AbeShinzo, BelgiumMFA, CyprusMFA, FijiMFA, ForeignMinistry, ForeignOfficePk, ForeignStrategy, GovernmentZA, IraqMFA, IsraeliPM, JulieBishopMP, KremlinRussia_E, LMushikiwabo, MAERomania, MFAThai_PR_EN, MFAThai_Pol, MFATurkey, MFAestonia, MIACBW, MOFAEGYPT, MOFAkr_eng, MarocDiplomatie, MfaEgypt, MoFA_Indonesia, MofaJapan_en, MofaQatar_EN, MofaSomalia, PaulKagame, PolandMFA, PresidencyZA, PresidentRuvi, RHCJO, RepSouthSudan, SlovakiaMFA, StateDeptLive, SushmaSwaraj, UgandaMFA, WhiteHouse, bahdiplomatic, cancilleriacrc, deplu, dfatirl, foreignMV, foreignoffice, govpt, govsingapore, leehsienloong, mfa_afghanistan, mofa_uae, rashtrapatibhvn, thepmo</t>
  </si>
  <si>
    <t>AlgeriaMFA, ArgentinaMFA, CancilleriaARG, CancilleriaPeru, ChileMFA, DIRCO_ZA, DiplomatieRdc, EUCouncilPress, GeoffreyOnyeama, Iraqimofa, ItamaratyGovBr, KeithRowleyPNM, MFAFiji, MFASriLanka, MFAThai, MFA_Kyrgyzstan, MFA_Macedonia, MID_RF, MIREXRD, MOFAVietNam, MiguelVargasM, Minrel_Chile, MiroslavLajcak, MofaNepal, PMOBhutan, PresidenceMada, Republic_Nauru, TunisieDiplo, Utenriksdept, VNGovtPortal, VladaRH, alain_berset, cancilleriasv, govSlovenia, marianorajoy, sebastiankurz</t>
  </si>
  <si>
    <t>AlbanianDiplo, AuswaertigesAmt, AzerbaijanMFA, BelarusMFA, BelarusMID, CanadaFP, CancilleriaPma, CzechMFA, DFAPHL, DanishMFA, Diplomacy_RM, DutchMFA, ForeignOfficeKE, GermanyDiplo, GreeceMFA, Israel, IsraelMFA, Itamaraty_EN, Itamaraty_ES, KSAMOFA, Latvian_MFA, LithuaniaMFA, MAECgob, MEAIndia, MFABulgaria, MFAIceland, MFAKOSOVO, MFA_Austria, MFA_KZ, MFA_Mongolia, MFA_SriLanka, MFA_Ukraine, MFAgovge, MFAofArmenia, MFAsg, MOFAUAE, MVEP_hr, MZZRS, MeGovernment, NorwayMFA, OFMUAE, PMOIndia, PakDiplomacy, PresidenceMali, RwandaMFA, SpainMFA, StateDept, SweMFA, USAHindiMein, Ulkoministerio, dfat, eu_eeas, francediplo, francediplo_EN, mfa_russia, mfaethiopia, mfagovtt, narendramodi</t>
  </si>
  <si>
    <t>https://periscope.tv/IndianDiplomacy</t>
  </si>
  <si>
    <t>MEAIndia</t>
  </si>
  <si>
    <t>https://twitter.com/MEAIndia</t>
  </si>
  <si>
    <t>Raveesh Kumar</t>
  </si>
  <si>
    <t>Official Spokesperson, Ministry of External Affairs, India. #Alert : #Passport issues may kindly be addressed to → @CPVIndia @passportsevamea</t>
  </si>
  <si>
    <t>Tue Dec 20 08:31:03 +0000 2011</t>
  </si>
  <si>
    <t>@MEAIndia</t>
  </si>
  <si>
    <t>https://twitter.com/MEAIndia/moments</t>
  </si>
  <si>
    <t>AdelAljubeir, AlbanianDiplo, AzerbaijanMFA, BattulgaKh, BelgiumMFA, CanadaPE, CancilleriaCol, CancilleriaEc, CancilleriaPA, CancilleriaVE, CubaMINREX, CyprusMFA, CzechMFA, DFAPHL, DutchMFA, EPN, EstonianGovt, ForeignMinistry, ForeignOfficeKE, ForeignStrategy, IraqMFA, ItalyMFA, JustinTrudeau, KSAMOFA, Kemlu_RI, LMushikiwabo, Latvian_MFA, MAERomania, MAE_Haiti, MFAThai_PR_EN, MFAThai_Pol, MFATurkey, MFA_Austria, MFA_Kyrgyzstan, MFA_Mongolia, MFAestonia, MIACBW, MOFAEGYPT, MOFAKuwait, MOFAUAE, MOFAkr_eng, MSZ_RP, MVEP_hr, MZZRS, MagufuliJP, MaithripalaS, MfaEgypt, MinBZ, MinPres, MinexGt, MoFA_Indonesia, MofaJapan_en, MofaJapan_jp, MofaQatar_EN, MofaSomalia, MongolDiplomacy, NorwayMFA, OFMUAE, PM_Nepal, POTUS, PresidencyZA, RW_UNP, RepSouthSudan, Russia, SRECIHonduras, SRE_mx, SeychellesMFA, SlovakiaMFA, StateDept, StateDeptLive, SushmaSwaraj, SweMFA, TC_Disisleri, TerzaLoggia, TsogtbaatarD, TurnbullMalcolm, UgandaMFA, Ulkoministerio, Utenriksdept, Utrikesdep, WhiteHouse, ashrafghani, bahdiplomatic, cafreeland, cancilleriacrc, deplu, dfat, dfatirl, eu_eeas, foreignMV, foreigntanzania, francediplo, francediplo_AR, francediplo_ES, govpt, mfa_afghanistan, mfaethiopia, mfagovtt, mofa_kr, mofa_uae, mreparaguay, presidencymv, rashtrapatibhvn, realDonaldTrump, theresa_may</t>
  </si>
  <si>
    <t>AlgeriaMFA, BelarusMID, ChileMFA, DIRCO_ZA, DiplomatieRdc, Itamaraty_EN, JPN_PMO, JanelidzeMkh, MOFAVietNam, MinCanadaAE, Minrel_Chile, MofaNepal, PMBhutan, PresidenceMada, PresidenceMali, Republic_Nauru, SpainMFA, StateHouseSey, VNGovtPortal, jaarreaza, khalidalkhalifa</t>
  </si>
  <si>
    <t>Arlietas, AuswaertigesAmt, BelarusMFA, CanadaFP, CancilleriaARG, CancilleriaPeru, DanishMFA, Diplomacy_RM, FijiMFA, ForeignOfficePk, GermanyDiplo, GreeceMFA, IndianDiplomacy, Israel, IsraelMFA, ItamaratyGovBr, Itamaraty_ES, LithuaniaMFA, MAECgob, MDVForeign, MFABulgaria, MFAIceland, MFAKOSOVO, MFASriLanka, MFAThai, MFA_KZ, MFA_LI, MFA_SriLanka, MFA_Ukraine, MFAgovge, MFAofArmenia, MFAsg, MID_RF, MIREXRD, MinCanadaFA, PMOIndia, PakDiplomacy, PolandMFA, RwandaMFA, TunisieDiplo, USAHindiMein, cancilleriasv, foreignoffice, francediplo_EN, mfa_russia, narendramodi, sebastiankurz, tsheringtobgay</t>
  </si>
  <si>
    <t>https://periscope.tv/MEAIndia</t>
  </si>
  <si>
    <t>Indonesia</t>
  </si>
  <si>
    <t>President Joko Widodo</t>
  </si>
  <si>
    <t>jokowi</t>
  </si>
  <si>
    <t>https://twitter.com/jokowi</t>
  </si>
  <si>
    <t>Joko Widodo</t>
  </si>
  <si>
    <t>Akun resmi Joko Widodo, Presiden Republik Indonesia</t>
  </si>
  <si>
    <t>Sat Sep 03 05:21:21 +0000 2011</t>
  </si>
  <si>
    <t>Jakarta</t>
  </si>
  <si>
    <t>@jokowi</t>
  </si>
  <si>
    <t>https://twitter.com/jokowi/lists</t>
  </si>
  <si>
    <t>https://twitter.com/jokowi/moments</t>
  </si>
  <si>
    <t>CancilleriaPeru, DFAPHL, HashimThaciRKS, MFASriLanka, MFA_SriLanka, MFAsg, Menlu_RI, Minrel_Chile, NGRPresident, NorwayMFA, PMOMalaysia, PresidenRI, PresidenceNiger, VladaRH, eu_eeas, kallaankourao, leehsienloong, marianorajoy, mfaethiopia</t>
  </si>
  <si>
    <t>KSPgoid, Kemlu_RI, setkabgoid</t>
  </si>
  <si>
    <t>https://periscope.tv/presidenjokowidodo</t>
  </si>
  <si>
    <t>KSPgoid</t>
  </si>
  <si>
    <t>https://twitter.com/KSPgoid</t>
  </si>
  <si>
    <t>Kantor Staf Presiden #AsianGamesKita</t>
  </si>
  <si>
    <t>Akun Twitter Resmi Kantor Staf Presiden</t>
  </si>
  <si>
    <t>Mon Sep 05 06:55:36 +0000 2016</t>
  </si>
  <si>
    <t>Republik Indonesia</t>
  </si>
  <si>
    <t>@KSPgoid</t>
  </si>
  <si>
    <t>https://twitter.com/KSPgoid/lists</t>
  </si>
  <si>
    <t>https://twitter.com/KSPgoid/moments</t>
  </si>
  <si>
    <t>Menlu_RI</t>
  </si>
  <si>
    <t>MIREXRD</t>
  </si>
  <si>
    <t>Kemlu_RI, jokowi, setkabgoid</t>
  </si>
  <si>
    <t>https://periscope.tv/KSPgoid</t>
  </si>
  <si>
    <t>IstanaRakyat</t>
  </si>
  <si>
    <t>https://twitter.com/IstanaRakyat</t>
  </si>
  <si>
    <t>Istana untuk Rakyat</t>
  </si>
  <si>
    <t>Istura adalah Akun resmi Istana untuk Rakyat. Sebuah wahana komunikasi dan berbagi informasi dari Istana Kepresidenan untuk mendekatkan rakyat dengan istananya.</t>
  </si>
  <si>
    <t>Sat Mar 30 08:04:22 +0000 2013</t>
  </si>
  <si>
    <t>Dormant since 20.10.2014</t>
  </si>
  <si>
    <t xml:space="preserve">Istana untuk Rakyat </t>
  </si>
  <si>
    <t>@IstanaRakyat</t>
  </si>
  <si>
    <t>https://twitter.com/IstanaRakyat/lists</t>
  </si>
  <si>
    <t>https://twitter.com/IstanaRakyat/moments</t>
  </si>
  <si>
    <t>Kemlu_RI, setkabgoid</t>
  </si>
  <si>
    <t>CancilleriaPeru, HassanalBolkia2, ItamaratyGovBr, MoFA_Indonesia, SweMFA</t>
  </si>
  <si>
    <t>https://periscope.tv/IstanaRakyat</t>
  </si>
  <si>
    <t>PresidenRI</t>
  </si>
  <si>
    <t>https://twitter.com/PresidenRI</t>
  </si>
  <si>
    <t>Presiden RI</t>
  </si>
  <si>
    <t>Akun Resmi Situs Web Kepresidenan</t>
  </si>
  <si>
    <t>Mon Dec 07 09:19:10 +0000 2015</t>
  </si>
  <si>
    <t>Jakarta Capital Region</t>
  </si>
  <si>
    <t>@PresidenRI</t>
  </si>
  <si>
    <t>https://twitter.com/PresidenRI/lists</t>
  </si>
  <si>
    <t>https://twitter.com/PresidenRI/moments</t>
  </si>
  <si>
    <t>https://periscope.tv/PresidenRI</t>
  </si>
  <si>
    <t>setkabgoid</t>
  </si>
  <si>
    <t>https://twitter.com/setkabgoid</t>
  </si>
  <si>
    <t>Sekretariat Kabinet</t>
  </si>
  <si>
    <t>Akun Twitter resmi milik Sekretariat Kabinet RI. Kontak:humaslem@setkab.go.id, Facebook:Setkab RI, Instagram:sekretariat.kabinet, Youtube:Sekretariat Kabinet RI</t>
  </si>
  <si>
    <t>Fri Mar 04 11:27:52 +0000 2011</t>
  </si>
  <si>
    <t>@setkabgoid</t>
  </si>
  <si>
    <t>https://twitter.com/setkabgoid/moments</t>
  </si>
  <si>
    <t>CancilleriaPeru, IstanaRakyat, PresidenRI, SweMFA</t>
  </si>
  <si>
    <t>KSPgoid, Kemlu_RI, jokowi</t>
  </si>
  <si>
    <t>https://periscope.tv/setkabgoid</t>
  </si>
  <si>
    <t>Foreign Minister Retno Marsudi</t>
  </si>
  <si>
    <t>https://twitter.com/Menlu_RI</t>
  </si>
  <si>
    <t>Menteri Luar Negeri Republik Indonesia</t>
  </si>
  <si>
    <t>Retno Marsudi, Foreign Minister of Indonesia. All tweets signed -Ret are from Minister herself.</t>
  </si>
  <si>
    <t>Mon Feb 05 05:19:55 +0000 2018</t>
  </si>
  <si>
    <t>@Menlu_RI</t>
  </si>
  <si>
    <t>https://twitter.com/Menlu_RI/lists</t>
  </si>
  <si>
    <t>https://twitter.com/Menlu_RI/moments</t>
  </si>
  <si>
    <t>BelarusMFA, KSPgoid, MFAKOSOVO</t>
  </si>
  <si>
    <t>Kemlu_RI</t>
  </si>
  <si>
    <t>https://periscope.tv/Menlu_RI</t>
  </si>
  <si>
    <t>https://twitter.com/Kemlu_RI</t>
  </si>
  <si>
    <t>MoFA Indonesia</t>
  </si>
  <si>
    <t>Akun twitter resmi Kementerian Luar Negeri Republik Indonesia. The Official Twitter Account of the Ministry of Foreign Affairs of the Republic of Indonesia 🇮🇩</t>
  </si>
  <si>
    <t>Tue Jun 29 09:04:08 +0000 2010</t>
  </si>
  <si>
    <t>@Kemlu_RI</t>
  </si>
  <si>
    <t>https://twitter.com/Kemlu_RI/lists</t>
  </si>
  <si>
    <t>https://twitter.com/Kemlu_RI/moments</t>
  </si>
  <si>
    <t>10DowningStreet, ArgentinaMFA, CancilleriaCol, DFAPHL, EmmanuelMacron, ItalyMFA, JZarif, LVidegaray, POTUS, StateDept, TurnbullMalcolm, narendramodi, realDonaldTrump</t>
  </si>
  <si>
    <t>CancilleriaPeru, DanishMFA, GudlaugurThor, HashimThaciRKS, IsraelMFA, IstanaRakyat, ItamaratyGovBr, Itamaraty_ES, MEAIndia, MFAKOSOVO, MFASriLanka, MID_RF, MIREXRD, MOFAVietNam, MZZRS, MinisterMOFA, PresidenRI, Russia_AR, Ulkoministerio, VladaRH, cancilleriasv, edgarsrinkevics, francediplo, kaminajsmith, mfaethiopia, ministerBlok, pacollibehgjet</t>
  </si>
  <si>
    <t>AlbanianDiplo, BelarusMFA, ChileMFA, Diplomacy_RM, DutchMFA, GreeceMFA, Itamaraty_EN, JulieBishopMP, KSPgoid, Latvian_MFA, LithuaniaMFA, MAERomania, MFAIceland, MFA_KZ, MFA_SriLanka, MFA_Ukraine, MFAofArmenia, MFAsg, Menlu_RI, MinCanadaFA, NorwayMFA, SpainMFA, dfat, eu_eeas, foreignoffice, jokowi, mfa_russia, setkabgoid</t>
  </si>
  <si>
    <t>https://periscope.tv/Kemlu_RI</t>
  </si>
  <si>
    <t>deplu</t>
  </si>
  <si>
    <t>https://twitter.com/deplu</t>
  </si>
  <si>
    <t>Deplu</t>
  </si>
  <si>
    <t>Tweets from the Department of Foreign Affairs of Indonesia</t>
  </si>
  <si>
    <t>Wed Jul 29 08:28:27 +0000 2009</t>
  </si>
  <si>
    <t>Dormant since 28.01.2013</t>
  </si>
  <si>
    <t>@deplu</t>
  </si>
  <si>
    <t>https://twitter.com/deplu/lists</t>
  </si>
  <si>
    <t>https://twitter.com/deplu/moments</t>
  </si>
  <si>
    <t>DutchMFA, GudlaugurThor, HashimThaciRKS, IndianDiplomacy, LithuaniaMFA, MAECgob, MEAIndia, MFAIceland, MFAKOSOVO, MFA_SriLanka, MFA_Ukraine, MID_RF, MIREXRD, NorwayMFA, SweMFA, VladaRH, mfa_russia</t>
  </si>
  <si>
    <t>https://periscope.tv/deplu</t>
  </si>
  <si>
    <t>MoFA_Indonesia</t>
  </si>
  <si>
    <t>https://twitter.com/MoFA_Indonesia</t>
  </si>
  <si>
    <t>MoFA of Indonesia</t>
  </si>
  <si>
    <t>The official Tweet from the Ministry of Foreign Affairs of Indonesia</t>
  </si>
  <si>
    <t>Mon Jul 12 04:29:15 +0000 2010</t>
  </si>
  <si>
    <t>Dormant since 02.01.2015</t>
  </si>
  <si>
    <t>@MoFA_Indonesia</t>
  </si>
  <si>
    <t>https://twitter.com/MoFA_Indonesia/lists</t>
  </si>
  <si>
    <t>https://twitter.com/MoFA_Indonesia/moments</t>
  </si>
  <si>
    <t>AlbanianDiplo, AlgeriaMFA, ArgentinaMFA, BelarusMFA, CancilleriaARG, CancilleriaEc, CancilleriaPeru, CyprusMFA, DFAPHL, DanishMFA, DutchMFA, EUCouncilPress, GreeceMFA, GudlaugurThor, IndianDiplomacy, ItalyMFA, ItamaratyGovBr, Itamaraty_EN, Itamaraty_ES, Latvian_MFA, LithuaniaMFA, MAECgob, MAERomania, MEAIndia, MFABulgaria, MFAIceland, MFAKOSOVO, MFASriLanka, MFA_Austria, MFA_Kyrgyzstan, MFA_Mongolia, MFA_SriLanka, MFA_Ukraine, MID_RF, MIREXRD, MOFAVietNam, MVEP_hr, MZZRS, MeGovernment, MinCanadaAE, MinCanadaFA, NorwayMFA, PolandMFA, PresidenceMali, RwandaMFA, SpainMFA, SweMFA, TunisieDiplo, Ulkoministerio, VNGovtPortal, cancilleriasv, dfat, edgarsrinkevics, eu_eeas, foreignoffice, francediplo, francediplo_EN, mfa_russia</t>
  </si>
  <si>
    <t>https://periscope.tv/MoFA_Indonesia</t>
  </si>
  <si>
    <t>Iran</t>
  </si>
  <si>
    <t>Religious Leader</t>
  </si>
  <si>
    <t>Ayatollah Seyyed Ali Khamenei</t>
  </si>
  <si>
    <t>khamenei_ir</t>
  </si>
  <si>
    <t>https://twitter.com/khamenei_ir</t>
  </si>
  <si>
    <t>Khamenei.ir</t>
  </si>
  <si>
    <t>Follow for regular updates and news about Ayatollah Seyed Ali Khamenei, Iran's Supreme Leader --- Arabic Account: @ar_khamenei</t>
  </si>
  <si>
    <t>Tue Mar 31 21:25:18 +0000 2009</t>
  </si>
  <si>
    <t>Tehran</t>
  </si>
  <si>
    <t>@khamenei_ir</t>
  </si>
  <si>
    <t>https://twitter.com/khamenei_ir/lists</t>
  </si>
  <si>
    <t>https://twitter.com/khamenei_ir/moments</t>
  </si>
  <si>
    <t>CancilleriaPeru, DiplomatieRdc, DutchMFA, HassanRouhani, IranMFA, JZarif, OAAInformation, PaoloGentiloni, PrimeministerGR, SweMFA, USAdarFarsi, VladaRH, govgr</t>
  </si>
  <si>
    <t>Khamenei_Fra, Khamenei_es, ar_khamenei</t>
  </si>
  <si>
    <t>https://periscope.tv/khamenei_ir</t>
  </si>
  <si>
    <t>ar_khamenei</t>
  </si>
  <si>
    <t>https://twitter.com/ar_khamenei</t>
  </si>
  <si>
    <t>الإمام الخامنئي</t>
  </si>
  <si>
    <t>الحساب الرسمي لموقع الإمام الخامنئي</t>
  </si>
  <si>
    <t>Sun Apr 23 06:57:40 +0000 2017</t>
  </si>
  <si>
    <t>Tehran, I.R.IRAN</t>
  </si>
  <si>
    <t>ar</t>
  </si>
  <si>
    <t>@ar_khamenei</t>
  </si>
  <si>
    <t>https://twitter.com/ar_khamenei/lists</t>
  </si>
  <si>
    <t>https://twitter.com/ar_khamenei/moments</t>
  </si>
  <si>
    <t>Khamenei_Fra, Khamenei_es, khamenei_ir</t>
  </si>
  <si>
    <t>https://periscope.tv/ar_khamenei</t>
  </si>
  <si>
    <t>Khamenei_Fra</t>
  </si>
  <si>
    <t>https://twitter.com/Khamenei_Fra</t>
  </si>
  <si>
    <t>Ayatollah Khamenei</t>
  </si>
  <si>
    <t>Suivez les mises à jour régulières et les nouvelles concernant l'ayatollah Seyed Ali Khamenei, le Guide Suprême de l'Iran</t>
  </si>
  <si>
    <t>Fri Jul 24 19:40:37 +0000 2015</t>
  </si>
  <si>
    <t>Islamic Republic of Iran</t>
  </si>
  <si>
    <t>@Khamenei_Fra</t>
  </si>
  <si>
    <t>https://twitter.com/Khamenei_Fra/lists</t>
  </si>
  <si>
    <t>https://twitter.com/Khamenei_Fra/moments</t>
  </si>
  <si>
    <t>Khamenei_es, ar_khamenei, khamenei_ir</t>
  </si>
  <si>
    <t>https://periscope.tv/Khamenei_Fra</t>
  </si>
  <si>
    <t>Khamenei_es</t>
  </si>
  <si>
    <t>https://twitter.com/Khamenei_es</t>
  </si>
  <si>
    <t>Ayatolá Jamenei</t>
  </si>
  <si>
    <t>Síguenos por las actualizaciones regulares y noticias sobre el Ayatolá Seyyed Ali Jamenei, el Líder Supremo de Irán----- Cuenta Inglés:@khamenei_ir</t>
  </si>
  <si>
    <t>Wed Oct 22 11:34:09 +0000 2014</t>
  </si>
  <si>
    <t>Teherán</t>
  </si>
  <si>
    <t>@Khamenei_es</t>
  </si>
  <si>
    <t>https://twitter.com/Khamenei_es/moments</t>
  </si>
  <si>
    <t>IranMFA</t>
  </si>
  <si>
    <t>Khamenei_Fra, ar_khamenei, khamenei_ir</t>
  </si>
  <si>
    <t>https://periscope.tv/Khamenei_es</t>
  </si>
  <si>
    <t>President Hassan Rouhani</t>
  </si>
  <si>
    <t>Rouhani_ir</t>
  </si>
  <si>
    <t>https://twitter.com/Rouhani_ir</t>
  </si>
  <si>
    <t>حسن روحانی</t>
  </si>
  <si>
    <t>حساب رسمی پایگاه اطلاع‌رسانی حسن روحانی | رییس جمهوری اسلامی ایران 🇮🇷 | حساب انگلیسی: @HassanRouhani | حساب اینستاگرام: https://t.co/FdAR4kQyQK |</t>
  </si>
  <si>
    <t>Mon Apr 22 08:25:02 +0000 2013</t>
  </si>
  <si>
    <t>تهران، ایران</t>
  </si>
  <si>
    <t>@Rouhani_ir</t>
  </si>
  <si>
    <t>https://twitter.com/Rouhani_ir/lists</t>
  </si>
  <si>
    <t>https://twitter.com/Rouhani_ir/moments</t>
  </si>
  <si>
    <t>JZarif</t>
  </si>
  <si>
    <t>IranMFA, ItamaratyGovBr, Itamaraty_EN, Itamaraty_ES, SweMFA, USAdarFarsi</t>
  </si>
  <si>
    <t>HassanRouhani</t>
  </si>
  <si>
    <t>https://periscope.tv/Rouhani_ir</t>
  </si>
  <si>
    <t>https://twitter.com/HassanRouhani</t>
  </si>
  <si>
    <t>Hassan Rouhani</t>
  </si>
  <si>
    <t>President of the Islamic Republic of Iran 🇮🇷 | Persian @Rouhani_ir</t>
  </si>
  <si>
    <t>Sun May 05 09:26:33 +0000 2013</t>
  </si>
  <si>
    <t>Tehran, Iran</t>
  </si>
  <si>
    <t>@HassanRouhani</t>
  </si>
  <si>
    <t>https://twitter.com/HassanRouhani/lists</t>
  </si>
  <si>
    <t>https://twitter.com/HassanRouhani/moments</t>
  </si>
  <si>
    <t>AuswaertigesAmt, BelarusMFA, BorutPahor, CancilleriaPeru, CancilleriaVE, DiplomatieRdc, DutchMFA, FCOArabic, IranMFA, ItalyMFA, ItamaratyGovBr, Itamaraty_EN, Itamaraty_ES, JuanManSantos, KvirikashviliGi, MFASriLanka, MFA_Austria, MFA_KZ, MFAofArmenia, MID_RF, MeGovernment, MiroCerar, MiroslavLajcak, NorwayMFA, Palazzo_Chigi, PaoloGentiloni, PresidenceMali, PresidentOfBg, PrimeministerGR, SpainMFA, StateDept, SweMFA, USAdarFarsi, cafreeland, dfatirl, edgarsrinkevics, eu_eeas, eucopresident, francediplo, francediplo_EN, jaarreaza, mauriciomacri, mfa_russia, narendramodi, rdussey, sebastiankurz, vanderbellen, vladaRS</t>
  </si>
  <si>
    <t>JZarif, Rouhani_ir</t>
  </si>
  <si>
    <t>https://periscope.tv/HassanRouhani</t>
  </si>
  <si>
    <t>Foreign Minister Javad Zarif</t>
  </si>
  <si>
    <t>https://twitter.com/Jzarif</t>
  </si>
  <si>
    <t>Javad Zarif</t>
  </si>
  <si>
    <t>Foreign Minister of Islamic Republic of Iran</t>
  </si>
  <si>
    <t>Wed Jun 17 01:54:58 +0000 2009</t>
  </si>
  <si>
    <t>@JZarif</t>
  </si>
  <si>
    <t>https://twitter.com/JZarif</t>
  </si>
  <si>
    <t>https://twitter.com/JZarif/lists</t>
  </si>
  <si>
    <t>https://twitter.com/JZarif/moments</t>
  </si>
  <si>
    <t>AlfonsoDastisQ, Arlietas, AuswaertigesAmt, BelarusMFA, BelarusMID, CanadaFP, CancilleriaEc, CancilleriaPeru, CancilleriaVE, ChileMFA, DFAPHL, DanishMFA, Diplomacy_RM, DiplomatieRdc, DutchMFA, FCOArabic, GudlaugurThor, HashimThaciRKS, IranMFA, Iraqimofa, IsraelArabic, ItalyMFA, ItamaratyGovBr, Itamaraty_EN, Itamaraty_ES, Kemlu_RI, KhawajaMAsif, KvirikashviliGi, LithuaniaMFA, MAECgob, MAERomania, MFAEcuador, MFAIceland, MFAKOSOVO, MFASriLanka, MFA_Austria, MFA_Lu, MFAgovge, MFAofArmenia, MID_RF, MRE_Bolivia, MZZRS, MeGovernment, MinCanadaAE, MinCanadaFA, MinisterMOFA, MiroslavLajcak, NorwayMFA, Rouhani_ir, SpainMFA, StateDept, SyriaMOFA, edgarsrinkevics, eu_eeas, francediplo, francediplo_EN, govSlovenia, jaarreaza, khalidalkhalifa, margotwallstrom, mfa_russia, ministerBlok, narendramodi, nyamitwe, pacollibehgjet, sebastiankurz</t>
  </si>
  <si>
    <t>https://periscope.tv/Jzarif</t>
  </si>
  <si>
    <t>https://twitter.com/IranMFA</t>
  </si>
  <si>
    <t>Iran MFA</t>
  </si>
  <si>
    <t>Iran's Ministry of Foreign Affairs</t>
  </si>
  <si>
    <t>Tue Sep 02 06:04:48 +0000 2014</t>
  </si>
  <si>
    <t>@IranMFA</t>
  </si>
  <si>
    <t>https://twitter.com/IranMFA/moments</t>
  </si>
  <si>
    <t>HassanRouhani, JZarif, Khamenei_es, Rouhani_ir, khamenei_ir</t>
  </si>
  <si>
    <t>AlgeriaMFA, AzerbaijanMFA, BelarusMFA, BelarusMID, CancilleriaARG, CancilleriaPeru, DIRCO_ZA, DanishMFA, Diplomacy_RM, DutchMFA, GermanyDiplo, GreeceMFA, GudlaugurThor, ItalyMFA, ItamaratyGovBr, Itamaraty_EN, Itamaraty_ES, LithuaniaMFA, MAECgob, MFAEcuador, MFAKOSOVO, MFASriLanka, MFA_Lu, MFAgovge, MID_RF, MIREXRD, MOFAVietNam, MinCanadaAE, MinCanadaFA, TunisieDiplo, Ulkoministerio, VNGovtPortal, eu_eeas, mfa_russia, ministerBlok, namibia_mfa</t>
  </si>
  <si>
    <t>https://periscope.tv/IranMFA</t>
  </si>
  <si>
    <t>Iraq</t>
  </si>
  <si>
    <t>http://twiplomacy.com/info/asia/Iraq</t>
  </si>
  <si>
    <t>IraqiPMO</t>
  </si>
  <si>
    <t>https://twitter.com/IraqiPMO</t>
  </si>
  <si>
    <t>PM Media Office</t>
  </si>
  <si>
    <t>The Media Office of Iraqi Prime Minister Dr. Haider Al-Abadi. الحساب الرسمي للمكتب الاعلامي لرئيس الوزراء العراقي الدكتور حيدر العبادي.</t>
  </si>
  <si>
    <t>Mon Jan 12 16:48:51 +0000 2015</t>
  </si>
  <si>
    <t>@IraqiPMO</t>
  </si>
  <si>
    <t>https://twitter.com/IraqiPMO/lists</t>
  </si>
  <si>
    <t>https://twitter.com/IraqiPMO/moments</t>
  </si>
  <si>
    <t>HaiderAlAbadi</t>
  </si>
  <si>
    <t>CancilleriaPeru, DOTArabic, Iraqimofa, Russia_AR</t>
  </si>
  <si>
    <t>https://periscope.tv/IraqiPMO</t>
  </si>
  <si>
    <t>Prime Minister Haider Al-Abadi</t>
  </si>
  <si>
    <t>https://twitter.com/HaiderAlAbadi</t>
  </si>
  <si>
    <t>Haider Al-Abadi</t>
  </si>
  <si>
    <t>Prime Minister - Republic of Iraq</t>
  </si>
  <si>
    <t>Thu Oct 08 10:28:56 +0000 2009</t>
  </si>
  <si>
    <t>Baghdad, Iraq</t>
  </si>
  <si>
    <t>@HaiderAlAbadi</t>
  </si>
  <si>
    <t>https://twitter.com/HaiderAlAbadi/moments</t>
  </si>
  <si>
    <t>CancilleriaPeru, DanishMFA, FCOArabic, HashimThaciRKS, IraqiPMO, Iraqimofa, JulieBishopMP, MeGovernment, Minrel_Chile, NorwayMFA, SweMFA, USAbilAraby, francediplo, francediplo_AR, francediplo_EN, sebastiankurz</t>
  </si>
  <si>
    <t>https://periscope.tv/HaiderAlAbadi</t>
  </si>
  <si>
    <t>Foreign Minister Ibrahim al-Jaafari</t>
  </si>
  <si>
    <t>al_jaffaary</t>
  </si>
  <si>
    <t>https://twitter.com/al_jaffaary</t>
  </si>
  <si>
    <t>إبراهيم الجعفري</t>
  </si>
  <si>
    <t>أعرف جيداً متى بدأت المسؤولية في حياتي.. وأستطيع أن أؤرخ متى تحملتها.. ولكنني لا يمكن أن أؤرخ متى ستنتهي.. لأن المسؤولية ستنتهي بإنتهاء حياتي..</t>
  </si>
  <si>
    <t>Fri Oct 21 10:07:15 +0000 2011</t>
  </si>
  <si>
    <t>Iraq, Baghdad</t>
  </si>
  <si>
    <t>@al_jaffaary</t>
  </si>
  <si>
    <t>https://twitter.com/al_jaffaary/lists</t>
  </si>
  <si>
    <t>https://twitter.com/al_jaffaary/moments</t>
  </si>
  <si>
    <t>DanishMFA, FCOArabic, Iraqimofa, TunisieDiplo</t>
  </si>
  <si>
    <t>https://periscope.tv/al_jaffaary</t>
  </si>
  <si>
    <t>Iraqimofa</t>
  </si>
  <si>
    <t>https://twitter.com/Iraqimofa</t>
  </si>
  <si>
    <t>الخارجية العراقية</t>
  </si>
  <si>
    <t>الحساب الرسمي لوزارة الخارجية العراقية Official account of Iraqi ministry of foreign affairs</t>
  </si>
  <si>
    <t>Wed Feb 24 09:53:45 +0000 2016</t>
  </si>
  <si>
    <t>@Iraqimofa</t>
  </si>
  <si>
    <t>https://twitter.com/Iraqimofa/lists</t>
  </si>
  <si>
    <t>https://twitter.com/Iraqimofa/moments</t>
  </si>
  <si>
    <t>ABZayed, AdelAljubeir, AlbanianDiplo, AlfonsoDastisQ, ArgentinaMFA, AymanHsafadi, AzerbaijanMFA, BelarusMFA, BelgiumMFA, BorisJohnson, CanadaFP, ChileMFA, CyprusMFA, CzechMFA, DOTArabic, Diplomacy_RM, DutchMFA, EmmanuelMacron, FCOArabic, FedericaMog, ForeignMinistry, ForeignOfficeKE, Gebran_Bassil, GermanyDiplo, HaiderAlAbadi, IndianDiplomacy, IraqiPMO, ItalyMFA, JZarif, Jhinaoui_MAE, KSAMOFA, LithuaniaMFA, MAERomania, MBA_AlThani_, MFABulgaria, MFAIceland, MFATurkey, MFATurkeyArabic, MFA_Austria, MFA_KZ, MFA_Lu, MFA_SriLanka, MFA_Ukraine, MFAestonia, MFAgovge, MOFAKuwait, MOFAKuwait_en, MOFAUAE, MOFAkr_eng, MZZRS, MarocDiplomatie, Messahel_MAE, MevlutCavusoglu, MfaEgypt, MofaJapan_en, MofaOman, MofaQatar_AR, MofaQatar_EN, NorwayMFA, OFMUAE, PDTurkeyArabic, PolandMFA, Presidency_Sy, SeychellesMFA, SlovakiaMFA, SpainMFA, StateDept, SweMFA, USAbilAraby, UgandaMFA, WhiteHouse, al_jaffaary, angealfa, bahdiplomatic, cafreeland, dfat, dreynders, foreignoffice, francediplo_AR, francediplo_EN, khalidalkhalifa, mfaethiopia, mofasudan</t>
  </si>
  <si>
    <t>CancilleriaPeru, GreeceMFA, MID_RF, Russia_AR, Ulkoministerio, cancilleriasv, eu_eeas</t>
  </si>
  <si>
    <t>AlgeriaMFA, DanishMFA, GudlaugurThor, Latvian_MFA, MFAKOSOVO, MFAofArmenia, TunisieDiplo, mfa_russia</t>
  </si>
  <si>
    <t>https://periscope.tv/Iraqimofa</t>
  </si>
  <si>
    <t>IEmbassy</t>
  </si>
  <si>
    <t>https://twitter.com/Iembassy</t>
  </si>
  <si>
    <t>Iraq Embassy</t>
  </si>
  <si>
    <t>Tue Oct 09 07:08:19 +0000 2012</t>
  </si>
  <si>
    <t>Dormant since 15.03.2013</t>
  </si>
  <si>
    <t xml:space="preserve">Iraq Embassy </t>
  </si>
  <si>
    <t>@IEmbassy</t>
  </si>
  <si>
    <t>https://twitter.com/IEmbassy</t>
  </si>
  <si>
    <t>https://twitter.com/IEmbassy/lists</t>
  </si>
  <si>
    <t>https://twitter.com/IEmbassy/moments</t>
  </si>
  <si>
    <t>IraqMFA</t>
  </si>
  <si>
    <t>https://periscope.tv/Iembassy</t>
  </si>
  <si>
    <t>https://twitter.com/IraqMFA</t>
  </si>
  <si>
    <t>Iraq MFA</t>
  </si>
  <si>
    <t>Mon Mar 25 12:21:49 +0000 2013</t>
  </si>
  <si>
    <t>Baghdad</t>
  </si>
  <si>
    <t>Dormant since 21.06.2014</t>
  </si>
  <si>
    <t>@IraqMFA</t>
  </si>
  <si>
    <t>https://twitter.com/IraqMFA/lists</t>
  </si>
  <si>
    <t>https://twitter.com/IraqMFA/moments</t>
  </si>
  <si>
    <t>CancilleriaCol</t>
  </si>
  <si>
    <t>AlbanianDiplo, AlgeriaMFA, CanadaFP, CanadaPE, CancilleriaARG, CancilleriaPeru, CyprusMFA, DanishMFA, DutchMFA, FCOArabic, IEmbassy, IndianDiplomacy, IsraelMFA, ItalyMFA, ItamaratyGovBr, Itamaraty_EN, Itamaraty_ES, LithuaniaMFA, MAECgob, MEAIndia, MFA_Mongolia, MFA_SriLanka, MinCanadaAE, NorwayMFA, SpainMFA, TunisieDiplo, Ulkoministerio, foreignoffice, govSlovenia</t>
  </si>
  <si>
    <t>Diplomacy_RM, MFAIceland, MID_RF, MZZRS, PolandMFA, SweMFA, eu_eeas, francediplo</t>
  </si>
  <si>
    <t>https://periscope.tv/IraqMFA</t>
  </si>
  <si>
    <t>Israel</t>
  </si>
  <si>
    <t>President Reuven Rivlin</t>
  </si>
  <si>
    <t>PresidentRuvi</t>
  </si>
  <si>
    <t>https://twitter.com/PresidentRuvi</t>
  </si>
  <si>
    <t>Reuven Rivlin</t>
  </si>
  <si>
    <t>Follow for live updates from the 10th President of the State of Israel - Official Account</t>
  </si>
  <si>
    <t>Tue Nov 04 09:22:14 +0000 2014</t>
  </si>
  <si>
    <t>Jerusalem, Israel</t>
  </si>
  <si>
    <t>@PresidentRuvi</t>
  </si>
  <si>
    <t>https://twitter.com/PresidentRuvi/moments</t>
  </si>
  <si>
    <t>IsraelArabic, Israelipm_ar, israelipm_farsi</t>
  </si>
  <si>
    <t>AlfonsoDastisQ, AuswaertigesAmt, CancilleriaEc, CancilleriaPeru, CharlesMichel, CyprusMFA, DutchMFA, GreeceMFA, Grybauskaite_LT, HeikoMaas, IndianDiplomacy, KlausIohannis, MFA_Austria, MIREXRD, MargvelashviliG, MiroCerar, NorwayMFA, PresidenciaPy, Republic_Nauru, VladaMK, VladaRH, Zoran_Zaev, eu_eeas, govgr, narendramodi, prezydentpl, rdussey, thepmo</t>
  </si>
  <si>
    <t>Israel, IsraelHebrew, IsraelMFA, IsraelPersian, IsraelRussian, IsraeliPM, IsraeliPM_heb, IsraelinSpanish, marianorajoy, ruvirivlin</t>
  </si>
  <si>
    <t>https://periscope.tv/PresidentRuvi</t>
  </si>
  <si>
    <t>ruvirivlin</t>
  </si>
  <si>
    <t>https://twitter.com/ruvirivlin</t>
  </si>
  <si>
    <t>ראובן (רובי) ריבלין</t>
  </si>
  <si>
    <t>נשיא המדינה. ירושלמי דור שביעי. נשוי לנחמה</t>
  </si>
  <si>
    <t>Wed Oct 17 07:48:14 +0000 2012</t>
  </si>
  <si>
    <t>@ruvirivlin</t>
  </si>
  <si>
    <t>https://twitter.com/ruvirivlin/lists</t>
  </si>
  <si>
    <t>https://twitter.com/ruvirivlin/moments</t>
  </si>
  <si>
    <t>POTUS, netanyahu, rashtrapatibhvn</t>
  </si>
  <si>
    <t>IsraelHebrew, IsraelPersian, IsraelRussian</t>
  </si>
  <si>
    <t>https://periscope.tv/ruvirivlin</t>
  </si>
  <si>
    <t>Prime Minister Benjamin Netanyahu</t>
  </si>
  <si>
    <t>netanyahu</t>
  </si>
  <si>
    <t>https://twitter.com/netanyahu</t>
  </si>
  <si>
    <t>Benjamin Netanyahu</t>
  </si>
  <si>
    <t>ראש ממשלת ישראל ויו''ר הליכוד. נשוי לשרה ואב לשלושה • Prime Minister of Israel, Chairman of the Likud Party, husband of Sara, father of three.</t>
  </si>
  <si>
    <t>Thu Oct 30 06:40:51 +0000 2008</t>
  </si>
  <si>
    <t>@netanyahu</t>
  </si>
  <si>
    <t>https://twitter.com/netanyahu/lists</t>
  </si>
  <si>
    <t>https://twitter.com/netanyahu/moments</t>
  </si>
  <si>
    <t>IsraeliPM, IsraeliPM_heb, TurnbullMalcolm, israelipm_farsi, realDonaldTrump</t>
  </si>
  <si>
    <t>AlbanianDiplo, AndrejBabis, Arlietas, BorisJohnson, BoykoBorissov, CabinetCivilPRC, CanadaFP, CanadaPE, CancilleriaPeru, CancilleriaPma, CyprusMFA, DFAPHL, DIRCO_ZA, DutchMFA, GeoffreyOnyeama, GermanyDiplo, GreeceMFA, Grybauskaite_LT, GuvernulRMD, HashimThaciRKS, IsabelStMalo, IsraelPersian, IsraelRussian, IsraeliPM_Rus, IsraelinSpanish, ItamaratyGovBr, Itamaraty_EN, JulieBishopMP, KlausIohannis, KvirikashviliGi, Latvian_MFA, LinkeviciusL, MFABulgaria, MFASriLanka, MFA_Ukraine, MFAsg, MVEP_hr, MZZRS, MargvelashviliG, MeGovernment, MinexGt, MiroCerar, NorwayMFA, OfficialMasisi, PMOEthiopia, PMOIndia, PRC_Cellcom, PR_Paul_BIYA, Palazzo_Chigi, PresidenciaCV, PresidenciaPy, PresidentKE, RwandaGov, RwandaMFA, SpainMFA, SweMFA, TheBankova, UgandaMFA, VladaMK, Zoran_Zaev, avucic, cancilleriacrc, edgarsrinkevics, ethpresident, eu_eeas, govSlovenia, govgr, mauriciomacri, mfaethiopia, prezydentpl, rdussey, ruvirivlin, strakovka, teodormelescanu, thepmo, totisova, vanderbellen</t>
  </si>
  <si>
    <t>Israel, IsraelMFA, narendramodi, sebastiankurz</t>
  </si>
  <si>
    <t>https://periscope.tv/netanyahu</t>
  </si>
  <si>
    <t>https://twitter.com/IsraeliPM</t>
  </si>
  <si>
    <t>PM of Israel</t>
  </si>
  <si>
    <t>The official Twitter account of the Office of the Prime Minister of Israel</t>
  </si>
  <si>
    <t>Fri May 07 04:27:13 +0000 2010</t>
  </si>
  <si>
    <t>@IsraeliPM</t>
  </si>
  <si>
    <t>https://twitter.com/IsraeliPM/lists</t>
  </si>
  <si>
    <t>https://twitter.com/IsraeliPM/moments</t>
  </si>
  <si>
    <t>10DowningStreet, AbeShinzo, AnastasiadesCY, AndrewHolnessJM, CYpresidency, CanadianPM, Horacio_Cartes, KolindaGK, KremlinRussia_E, MedvedevRussiaE, POTUS, PalestinePMO, Pontifex, StateDept, UKenyatta, WhiteHouse, jimmymoralesgt, leehsienloong, realDonaldTrump, tsipras_eu</t>
  </si>
  <si>
    <t>APUkraine, AlbanianDiplo, Arlietas, CanadaFP, CanadaPE, CancilleriaPeru, CancilleriaPma, CharlesMichel, CyprusMFA, DutchMFA, EdNgirente, FijiPM, GeoffreyOnyeama, GermanyDiplo, GreeceMFA, GuvernulRMD, HashimThaciRKS, HeikoMaas, IndianDiplomacy, IsabelStMalo, IsraelPersian, IsraelRussian, IsraelinSpanish, Itamaraty_EN, Itamaraty_ES, JuanManSantos, Latvian_MFA, LithuaniaMFA, MAECgob, MFASriLanka, MFA_Austria, MFA_Ukraine, MFAsg, MID_RF, MIREXRD, MVEP_hr, MeGovernment, MiroCerar, NorwayMFA, Palazzo_Chigi, PolandMFA, PresidenceTg, PresidenciaCV, RegSprecher, RwandaMFA, SRECIHonduras, SpainMFA, SweMFA, TheBankova, UgandaMFA, VladaMK, avucic, edgarsrinkevics, eucopresident, filip_pavel, govgr, mfaethiopia, netanyahu, presidenciacr, rdussey, thepmo, togodiplomatie, ygaraad</t>
  </si>
  <si>
    <t>AndrejPlenkovic, Elysee, Israel, IsraelArabic, IsraelHebrew, IsraelMFA, IsraeliPM_Rus, IsraeliPM_heb, Israelipm_ar, PMOIndia, PresidentRuvi, PrimeministerGR, TurnbullMalcolm, israelipm_farsi, narendramodi, sebastiankurz</t>
  </si>
  <si>
    <t>https://periscope.tv/IsraeliPM</t>
  </si>
  <si>
    <t>IsraeliPM_heb</t>
  </si>
  <si>
    <t>https://twitter.com/IsraeliPM_heb</t>
  </si>
  <si>
    <t>ראש ממשלת ישראל</t>
  </si>
  <si>
    <t>החשבון הרשמי של משרד ראש הממשלה בעברית</t>
  </si>
  <si>
    <t>Sun Dec 16 13:02:52 +0000 2012</t>
  </si>
  <si>
    <t>ירושלים</t>
  </si>
  <si>
    <t>@IsraeliPM_heb</t>
  </si>
  <si>
    <t>https://twitter.com/IsraeliPM_heb/lists</t>
  </si>
  <si>
    <t>https://twitter.com/IsraeliPM_heb/moments</t>
  </si>
  <si>
    <t>JPN_PMO, WhiteHouse</t>
  </si>
  <si>
    <t>CanadaFP, IsraeliPM_Rus, SweMFA, netanyahu</t>
  </si>
  <si>
    <t>Israel, IsraelHebrew, IsraelMFA, IsraelPersian, IsraeliPM, Israelipm_ar, PresidentRuvi, israelipm_farsi</t>
  </si>
  <si>
    <t>https://periscope.tv/IsraeliPM_heb</t>
  </si>
  <si>
    <t>Israelipm_ar</t>
  </si>
  <si>
    <t>https://twitter.com/Israelipm_ar</t>
  </si>
  <si>
    <t>بنيامين نتنياهو</t>
  </si>
  <si>
    <t>الحساب الرسمي لرئيس الوزراء الاسرائيلي بنيامين نتنياهو باللغة العربية</t>
  </si>
  <si>
    <t>Thu Dec 13 18:26:51 +0000 2012</t>
  </si>
  <si>
    <t>أورشليم القدس, اسرائيل</t>
  </si>
  <si>
    <t>@Israelipm_ar</t>
  </si>
  <si>
    <t>https://twitter.com/Israelipm_ar/lists</t>
  </si>
  <si>
    <t>https://twitter.com/Israelipm_ar/moments</t>
  </si>
  <si>
    <t>Israel, IsraelArabic, IsraelMFA, IsraelPersian, PresidentRuvi, SweMFA, VladaRH, israelipm_farsi</t>
  </si>
  <si>
    <t>IsraeliPM, IsraeliPM_heb</t>
  </si>
  <si>
    <t>https://periscope.tv/Israelipm_ar</t>
  </si>
  <si>
    <t>israelipm_farsi</t>
  </si>
  <si>
    <t>https://twitter.com/israelipm_farsi</t>
  </si>
  <si>
    <t>نخست‌وزیر اسرائيل</t>
  </si>
  <si>
    <t>حساب رسمی توئیتر دفتر نخست‌وزیری اسرائیل</t>
  </si>
  <si>
    <t>Mon Jul 13 12:38:47 +0000 2015</t>
  </si>
  <si>
    <t>اورشلیم، اسرائیل</t>
  </si>
  <si>
    <t>@israelipm_farsi</t>
  </si>
  <si>
    <t>https://twitter.com/israelipm_farsi/lists</t>
  </si>
  <si>
    <t>https://twitter.com/israelipm_farsi/moments</t>
  </si>
  <si>
    <t>IsraelHebrew, IsraelMFA, IsraelPersian, PresidentRuvi, netanyahu</t>
  </si>
  <si>
    <t>Israel, IsraeliPM, IsraeliPM_heb</t>
  </si>
  <si>
    <t>https://periscope.tv/israelipm_farsi</t>
  </si>
  <si>
    <t>IsraeliPM_Rus</t>
  </si>
  <si>
    <t>https://twitter.com/IsraeliPM_Rus</t>
  </si>
  <si>
    <t>ПМ Израиля</t>
  </si>
  <si>
    <t>Официальная твиттер-страница  премьер-министра Израиля Биньямина Нетаниягу</t>
  </si>
  <si>
    <t>Wed Jun 26 14:27:41 +0000 2013</t>
  </si>
  <si>
    <t>he</t>
  </si>
  <si>
    <t>@IsraeliPM_Rus</t>
  </si>
  <si>
    <t>https://twitter.com/IsraeliPM_Rus/lists</t>
  </si>
  <si>
    <t>https://twitter.com/IsraeliPM_Rus/moments</t>
  </si>
  <si>
    <t>GovernmentRF, IsraeliPM_heb, KremlinRussia, KremlinRussia_E, MID_RF, MedvedevRussia, MedvedevRussiaE, Pravitelstvo_RF, PutinRF, PutinRF_Eng, mfa_russia, netanyahu</t>
  </si>
  <si>
    <t>PrimeMinisterEn, primeministerkz</t>
  </si>
  <si>
    <t>IsraelRussian, IsraeliPM</t>
  </si>
  <si>
    <t>https://periscope.tv/IsraeliPM_Rus</t>
  </si>
  <si>
    <t>https://twitter.com/IsraelMFA</t>
  </si>
  <si>
    <t>Israel Foreign Min.</t>
  </si>
  <si>
    <t>Official channel of Israel's Ministry of Foreign Affairs (MFA) Maintained by the Digital Diplomacy Team.Follow us also on Telegram: https://t.co/8TWrY6DmpF</t>
  </si>
  <si>
    <t>Wed Oct 28 11:30:50 +0000 2009</t>
  </si>
  <si>
    <t>Jerusalem</t>
  </si>
  <si>
    <t>@IsraelMFA</t>
  </si>
  <si>
    <t>https://twitter.com/IsraelMFA/moments</t>
  </si>
  <si>
    <t>10DowningStreet, AbeShinzo, AkordaPress, AlfonsoDastisQ, AlsisiOfficial, AnastasiadesCY, Andrej_Kiska, AndrzejDuda, AsoRock, BdiPresidence, BeninDiplomatie, BorisJohnson, BoykoBorissov, BurkinaMae, ByegmENG, CRcancilleria, CYpresidency, CaboVerde_Gov, CanadianPM, CancilleriaCol, CancilleriaPA, CancilleriaVE, CasaReal, DFAPHL, DaniloMedina, DeptEstadoPR, Dimitrov_Nikola, EPN, EUCouncil, EUCouncilPress, EU_Commission, Elysee, EmmanuelMacron, FEGnassingbe, FedericaMog, FijiMFA, FijiPM, FijiRepublic, FinGovernment, ForeignMinistry, ForeignOfficeKE, ForeignStrategy, French_Gov, GobiernodeChile, GouvGN, Gouvci, GovMonaco, GovernmentRF, GovernmentZA, Grybauskaite_LT, GuatemalaGob, GvtMonaco, HHShkMohd, Horacio_Cartes, IraqMFA, Israelipm_ar, JC_Varela, JuanManSantos, JunckerEU, JustinTrudeau, KSAMOFA, KagutaMuseveni, KarimMassimov_E, Kemlu_RI, KingAbdullahII, KolindaGK, KremlinRussia_E, KvirikashviliGi, LMushikiwabo, LafontantGuy, Lithuania, LithuanianGovt, LuisRiveraMarin, MAECHaiti, MAE_Haiti, MBuhari, MDVForeign, MFAFiji, MFAThai, MFAThai_PR_EN, MFAThai_Pol, MFATurkey, MFA_Lu, MFAupdate, MIACBW, MOFAEGYPT, MOFAKuwait, MOFA_RL, MOFAkr_eng, MSZ_RP, Macky_Sall, MaithripalaS, MaltaGov, MamadyYoula, MargvelashviliG, MarocDiplomatie, MedvedevRussiaE, MfaEgypt, MinPres, MiroCerar, MofaJapan_en, MofaNepal, MofaOman, MofaSomalia, MonarchieBe, NikosKotzias, PMOIndia, POTUS, PR_Senegal, PaulKagame, PavloKlimkin, Pontifex, PremierRP_en, PresidenceGA, PresidenceMada, PresidenceMali, PresidenceTg, PresidenciaMX, PresidenciaPma, PresidenciaPy, PresidenciaRD, Presidencia_Ec, PresidencyZA, PresidentABO, PresidentIRL, PresidentOfBg, President_Heine, PrimatureRwanda, PrimeMinistry, PrimeministerGR, PutinRF_Eng, QueenRania, RHCJO, RT_Erdogan, RavikOfficial, RegSprecher, RepSouthSudan, RoyalFamily, Russia, SRE_mx, SecPompeo, SegrEsteriRsm, SerbianPM, SlovakiaMFA, StateDeptLive, StateHouseSL, Statsmin, SushmaSwaraj, SwedishPM, TROfficeofPD, TheVillaSomalia, TurnbullMalcolm, UKenyatta, USAemPortugues, USAgov, UrugwiroVillage, VGroysman, VladaCG, VladaRH, WhiteHouse, anderssamuelsen, antoniocostapm, azpresident, bahdiplomatic, dfatirl, eucopresident, filip_pavel, foreignoffice, foreigntanzania, gobmx, gouvbenin, govgr, govpt, govsingapore, guv_ro, infopresidencia, israelipm_farsi, khalidalkhalifa, larsloekke, leehsienloong, mauriciomacri, mfapresskenya, mfarighana, mfespinosaEC, mreparaguay, mzvcr, narendramodi, pnkurunziza, poroshenko, prensapalacio, rashtrapatibhvn, republicoftogo, sebastianpinera, simoncoveney, stropnickym, tcbestepe, teodormelescanu, theresa_may, tsipras_eu</t>
  </si>
  <si>
    <t>APUkraine, CharlesMichel, EZaharievaMFA, EdgarCLungu, GovCyprus, GudlaugurThor, MFABelize, MinCanadaAE, TheBankova, Utrikesdep, VNGovtPortal, VensonMoitoi, VladaMK, francediplo_de, govSlovenia, pacollibehgjet</t>
  </si>
  <si>
    <t>AlbanianDiplo, ArgentinaMFA, AuswaertigesAmt, AzerbaijanMFA, BelarusMFA, BelarusMID, BelgiumMFA, BorutPahor, CanadaFP, CanadaPE, CancilleriaARG, CancilleriaEc, CancilleriaPeru, CancilleriaPma, ChileMFA, Christodulides, CyprusMFA, CzechMFA, DIRCO_ZA, DanishMFA, Diplomacy_RM, DutchMFA, GeoffreyOnyeama, GermanyDiplo, GreeceMFA, IndianDiplomacy, Israel, IsraelArabic, IsraelHebrew, IsraelPersian, IsraelRussian, IsraeliPM, IsraeliPM_heb, IsraelinSpanish, ItalyMFA, ItamaratyGovBr, Itamaraty_EN, Itamaraty_ES, JPN_PMO, JapanGov, JulieBishopMP, Latvian_MFA, LinkeviciusL, LithuaniaMFA, MAECgob, MAERomania, MEAIndia, MFABulgaria, MFAEcuador, MFAIceland, MFAKOSOVO, MFASriLanka, MFATgovtNZ, MFA_Austria, MFA_KZ, MFA_Kyrgyzstan, MFA_LI, MFA_MNE, MFA_Macedonia, MFA_Mongolia, MFA_SriLanka, MFA_Ukraine, MFAestonia, MFAgovge, MFAofArmenia, MFAsg, MID_RF, MIREXRD, MOFAVietNam, MVEP_hr, MZZRS, MeGovernment, MinCanadaFA, MinexGt, Minrel_Chile, MiroslavLajcak, MongolDiplomacy, NorwayMFA, Palazzo_Chigi, PolandMFA, PresidentKE, PresidentRuvi, PrimeMinisterEn, Republic_Nauru, RwandaGov, RwandaMFA, SRECIHonduras, SerbianGov, SeychellesMFA, SpainMFA, StateDept, SweMFA, UgandaMFA, Ulkoministerio, Utenriksdept, alain_berset, cancilleriacrc, cancilleriasv, dfat, ditmirbushati, edgarsrinkevics, eu_eeas, francediplo, francediplo_EN, marianorajoy, mfa_russia, mfaethiopia, mfagovtt, ministerBlok, mofa_kr, netanyahu, rdussey, sebastiankurz, thepmo, togodiplomatie</t>
  </si>
  <si>
    <t>https://periscope.tv/IsraelMFA</t>
  </si>
  <si>
    <t>IsraelinSpanish</t>
  </si>
  <si>
    <t>https://twitter.com/IsraelinSpanish</t>
  </si>
  <si>
    <t>Israel en Español</t>
  </si>
  <si>
    <t>La Cuenta Oficial de Twitter del Estado de Israel en Español</t>
  </si>
  <si>
    <t>Wed May 18 14:34:21 +0000 2011</t>
  </si>
  <si>
    <t>es</t>
  </si>
  <si>
    <t>@IsraelinSpanish</t>
  </si>
  <si>
    <t>https://twitter.com/IsraelinSpanish/lists</t>
  </si>
  <si>
    <t>https://twitter.com/IsraelinSpanish/moments</t>
  </si>
  <si>
    <t>CRcancilleria, CasaRosada, IsraelArabic, IsraeliPM, PresidenciaMX, mauriciomacri, mfespinosaEC, netanyahu</t>
  </si>
  <si>
    <t>CancilleriaPeru, DanishMFA, marianorajoy</t>
  </si>
  <si>
    <t>CancilleriaARG, Israel, IsraelHebrew, IsraelMFA, MIREXRD, MinexGt, PresidentRuvi</t>
  </si>
  <si>
    <t>https://periscope.tv/IsraelinSpanish</t>
  </si>
  <si>
    <t>https://twitter.com/Israel</t>
  </si>
  <si>
    <t>Israel ישראל</t>
  </si>
  <si>
    <t>The State of Israel's official twitter channel, maintained by @IsraelMFA's Digital Diplomacy Team. Follow us also on Telegram: https://t.co/1THkzMyxCx</t>
  </si>
  <si>
    <t>Wed Jul 01 07:15:30 +0000 2009</t>
  </si>
  <si>
    <t>@Israel</t>
  </si>
  <si>
    <t>https://twitter.com/Israel/moments</t>
  </si>
  <si>
    <t>10DowningStreet, AbeShinzo, AnastasiadesCY, ArgentinaMFA, BdiPresidence, BelgiumMFA, ByegmENG, CYpresidency, CancilleriaEc, CasaReal, ChileMFA, Christodulides, CzechMFA, DFAPHL, EPN, EUCouncil, EUCouncilPress, EU_Commission, Elysee, FinGovernment, ForeignMinistry, French_Gov, GeoffreyOnyeama, GobiernodeChile, GovMonaco, GovernmentRF, Grybauskaite_LT, GuatemalaGob, GvtMonaco, HHShkMohd, Horacio_Cartes, Israelipm_ar, JPN_PMO, JuanManSantos, JustinTrudeau, KagutaMuseveni, KolindaGK, KremlinRussia_E, MAECgob, MBuhari, MFAThai_PR_EN, MFATurkey, MFA_Austria, MFA_Lu, MFA_Tajikistan, MFAestonia, MFAgovge, MOFAEGYPT, MOFAkr_eng, MZZRS, MaithripalaS, MedvedevRussiaE, MfaEgypt, MofaJapan_en, MonarchieBe, PMOIndia, POTUS, PaulKagame, Pontifex, PresidenceGA, PresidenceMada, PresidenciaMX, Presidencia_Ec, PresidencyZA, PresidentABO, PresidentKE, PrimeministerGR, PutinRF_Eng, QueenRania, RHCJO, RT_Erdogan, RoyalFamily, RwandaGov, SRE_mx, SerbianPM, StateDept, SushmaSwaraj, UKenyatta, USAbilAraby, Utenriksdept, WhiteHouse, bahdiplomatic, denmarkdotdk, dfat, dfatirl, edgarsrinkevics, eucopresident, foreignoffice, gobmx, gouv_lu, govgd, leehsienloong, marianorajoy, mofa_kr, narendramodi, poroshenko, presidentMT, rashtrapatibhvn, realDonaldTrump, sebastianpinera, tcbestepe, theresa_may, tsipras_eu</t>
  </si>
  <si>
    <t>AlfonsoDastisQ, DanishMFA, Itamaraty_EN, MFASriLanka, MiroslavLajcak, SeychellesMFA, UgandaMFA, VNGovtPortal, cafreeland, rdussey</t>
  </si>
  <si>
    <t>AlbanianDiplo, AuswaertigesAmt, AzerbaijanMFA, BelarusMFA, BelarusMID, BoykoBorissov, CanadaFP, CancilleriaARG, CancilleriaPeru, CancilleriaPma, CyprusMFA, DIRCO_ZA, Diplomacy_RM, DutchMFA, GermanyDiplo, GreeceMFA, IndianDiplomacy, IsraelArabic, IsraelHebrew, IsraelMFA, IsraelPersian, IsraelRussian, IsraeliPM, IsraeliPM_heb, IsraelinSpanish, ItamaratyGovBr, Itamaraty_ES, JapanGov, Latvian_MFA, Lithuania, LithuaniaMFA, MAERomania, MEAIndia, MFABulgaria, MFAEcuador, MFAIceland, MFAKOSOVO, MFATgovtNZ, MFA_KZ, MFA_SriLanka, MFA_Ukraine, MFAofArmenia, MFAsg, MID_RF, MIREXRD, MVEP_hr, MeGovernment, MinCanadaFA, Minrel_Chile, MiroCerar, NorwayMFA, Palazzo_Chigi, PolandMFA, PresidenceMali, PresidenciaPy, PresidentRuvi, RepSouthSudan, Republic_Nauru, Russia, SerbianGov, SlovakiaMFA, SpainMFA, SweMFA, Ulkoministerio, VladaRH, cancilleriacrc, cancilleriasv, eu_eeas, francediplo, francediplo_EN, govgr, israelipm_farsi, mfa_russia, mreparaguay, netanyahu, thepmo</t>
  </si>
  <si>
    <t>https://periscope.tv/Israel</t>
  </si>
  <si>
    <t>IsraelRussian</t>
  </si>
  <si>
    <t>https://twitter.com/IsraelRussian</t>
  </si>
  <si>
    <t>Израиль по-русски</t>
  </si>
  <si>
    <t>добро пожаловать на официальную страницу Государства Израиль в Twitter!</t>
  </si>
  <si>
    <t>Tue Apr 26 11:26:44 +0000 2011</t>
  </si>
  <si>
    <t>@IsraelRussian</t>
  </si>
  <si>
    <t>https://twitter.com/IsraelRussian/lists</t>
  </si>
  <si>
    <t>https://twitter.com/IsraelRussian/moments</t>
  </si>
  <si>
    <t>IsraeliPM, KremlinRussia, MID_RF, MedvedevRussia, MedvedevRussiaE, Pravitelstvo_RF, PutinRF, PutinRF_Eng, StateDept, WhiteHouse, netanyahu, realDonaldTrump, ruvirivlin</t>
  </si>
  <si>
    <t>BelarusMFA, BelarusMID, DanishMFA, Israel, IsraelArabic, IsraelHebrew, IsraelMFA, IsraeliPM_Rus, PresidentRuvi, mfa_russia</t>
  </si>
  <si>
    <t>https://periscope.tv/IsraelRussian</t>
  </si>
  <si>
    <t>IsraelArabic</t>
  </si>
  <si>
    <t>https://twitter.com/IsraelArabic</t>
  </si>
  <si>
    <t>إسرائيل بالعربية</t>
  </si>
  <si>
    <t>مرحبا بكم في حساب تويتر الرسمي بالعربية لدولة إسرائيل  @Israel MFA created this Twitter feed as a resource of information on the State of Israel in Arabic</t>
  </si>
  <si>
    <t>Thu Jan 13 12:19:04 +0000 2011</t>
  </si>
  <si>
    <t>@IsraelArabic</t>
  </si>
  <si>
    <t>https://twitter.com/IsraelArabic/lists</t>
  </si>
  <si>
    <t>https://twitter.com/IsraelArabic/moments</t>
  </si>
  <si>
    <t>AlsisiOfficial, Israelipm_ar, JZarif, KingSalman, StateDept, USAbilAraby, WhiteHouse, rterdogan_ar</t>
  </si>
  <si>
    <t>CancilleriaPeru, DanishMFA, IsraelinSpanish, PresidentRuvi</t>
  </si>
  <si>
    <t>FCOArabic, Israel, IsraelHebrew, IsraelMFA, IsraelPersian, IsraelRussian, IsraeliPM, francediplo_AR</t>
  </si>
  <si>
    <t>https://periscope.tv/IsraelArabic</t>
  </si>
  <si>
    <t>IsraelPersian</t>
  </si>
  <si>
    <t>https://twitter.com/IsraelPersian</t>
  </si>
  <si>
    <t>اسرائیل به فارسی</t>
  </si>
  <si>
    <t>اسرائیل به فارسی در تلگرام</t>
  </si>
  <si>
    <t>Wed Dec 15 13:02:20 +0000 2010</t>
  </si>
  <si>
    <t>@IsraelPersian</t>
  </si>
  <si>
    <t>https://twitter.com/IsraelPersian/lists</t>
  </si>
  <si>
    <t>https://twitter.com/IsraelPersian/moments</t>
  </si>
  <si>
    <t>IsraeliPM, Israelipm_ar, USAdarFarsi, foreignoffice, israelipm_farsi, netanyahu, ruvirivlin</t>
  </si>
  <si>
    <t>Israel, IsraelArabic, IsraelHebrew, IsraelMFA, IsraeliPM_heb, PresidentRuvi</t>
  </si>
  <si>
    <t>https://periscope.tv/IsraelPersian</t>
  </si>
  <si>
    <t>IsraelHebrew</t>
  </si>
  <si>
    <t>https://twitter.com/IsraelHebrew</t>
  </si>
  <si>
    <t>משרד החוץ</t>
  </si>
  <si>
    <t>‏הערוץ הרשמי של משרד החוץ בעברית. עיקבו אחרינו גם בטלגרם: https://t.co/1THkzMyxCx</t>
  </si>
  <si>
    <t>Thu Aug 18 11:42:00 +0000 2011</t>
  </si>
  <si>
    <t>ירושלים, ישראל</t>
  </si>
  <si>
    <t>@IsraelHebrew</t>
  </si>
  <si>
    <t>https://twitter.com/IsraelHebrew/lists</t>
  </si>
  <si>
    <t>https://twitter.com/IsraelHebrew/moments</t>
  </si>
  <si>
    <t>StateDept, israelipm_farsi, ruvirivlin</t>
  </si>
  <si>
    <t>Israel, IsraelArabic, IsraelMFA, IsraelPersian, IsraelRussian, IsraeliPM, IsraeliPM_heb, IsraelinSpanish, PresidentRuvi</t>
  </si>
  <si>
    <t>https://periscope.tv/IsraelHebrew</t>
  </si>
  <si>
    <t>Japan</t>
  </si>
  <si>
    <t>Prime Minister Abe Shinzo</t>
  </si>
  <si>
    <t>AbeShinzo</t>
  </si>
  <si>
    <t>https://twitter.com/AbeShinzo</t>
  </si>
  <si>
    <t>安倍晋三</t>
  </si>
  <si>
    <t>衆議院議員安倍晋三（あべしんぞう）の公式twitterです。 Prime Minister of Japan. Leader of Liberal Democratic Party.</t>
  </si>
  <si>
    <t>Thu Jan 19 06:02:29 +0000 2012</t>
  </si>
  <si>
    <t>ja</t>
  </si>
  <si>
    <t>@AbeShinzo</t>
  </si>
  <si>
    <t>https://twitter.com/AbeShinzo/lists</t>
  </si>
  <si>
    <t>https://twitter.com/AbeShinzo/moments</t>
  </si>
  <si>
    <t>POTUS, WhiteHouse, realDonaldTrump</t>
  </si>
  <si>
    <t>BattulgaKh, CanadaFP, CancilleriaPeru, CancilleriaPma, DFAPHL, EUCouncilPress, EmmanuelMacron, HashimThaciRKS, IndianDiplomacy, Israel, IsraelMFA, IsraeliPM, ItamaratyGovBr, JPN_PMO, JapanGov, JulieBishopMP, KlausIohannis, LinkeviciusL, MFASriLanka, MFA_Mongolia, MFA_SriLanka, MFA_Ukraine, MFAsg, MID_RF, MichelTemer, Minrel_Chile, MofaJapan_ITPR, NorwayMFA, PMOEthiopia, PMOIndia, PM_GOV_PG, Palazzo_Chigi, PresidenceMada, PresidentKE, PresidentOfBg, SkerritR, SweMFA, UKenyatta, VNGovtPortal, alain_berset, eu_eeas, francediplo, mauriciomacri, mfa_russia, nyamitwe, pacollibehgjet, prensapalacio, presidencia_cl, samoagovt, thepmo</t>
  </si>
  <si>
    <t>CharlesMichel, eucopresident, narendramodi</t>
  </si>
  <si>
    <t>https://periscope.tv/AbeShinzo</t>
  </si>
  <si>
    <t>JapanGov</t>
  </si>
  <si>
    <t>https://twitter.com/JapanGov</t>
  </si>
  <si>
    <t>The Gov't of Japan</t>
  </si>
  <si>
    <t>The Official Twitter account of the Government of @Japan. @JPN_PMO. Facebook: https://t.co/QWcPjJrFOJ</t>
  </si>
  <si>
    <t>Sat Apr 05 12:07:19 +0000 2014</t>
  </si>
  <si>
    <t>@JapanGov</t>
  </si>
  <si>
    <t>https://twitter.com/JapanGov/moments</t>
  </si>
  <si>
    <t>AbeShinzo, EmmanuelMacron, GobiernodeChile, Kantei_Saigai, MOFAkr_eng, MeGovernment, MofaJapan_Intls, MofaJapan_jp, VladaRH, foreignoffice, kantei, konotaromp</t>
  </si>
  <si>
    <t>AuswaertigesAmt, EstonianGovt, GudlaugurThor, HashimThaciRKS, ItamaratyGovBr, Itamaraty_ES, MFASriLanka, MFA_Mongolia, MinexGt, PresidenceMada, TheBankova, VNGovtPortal, mubachfont</t>
  </si>
  <si>
    <t>APUkraine, AlbanianDiplo, CCMofa_Japan, CancilleriaPeru, CancilleriaPma, CharlesMichel, EU_Commission, Israel, IsraelMFA, Itamaraty_EN, JPN_PMO, MDVForeign, MFA_Macedonia, MFAsg, MinisterMOFA, MiroCerar, MofaJapan_ITPR, MofaJapan_en, NorwayMFA, PMOIndia, PolandMFA, PresidenceMali, SpainMFA, alain_berset, japan, narendramodi, samoagovt, thepmo</t>
  </si>
  <si>
    <t>https://periscope.tv/JapanGov</t>
  </si>
  <si>
    <t>kantei</t>
  </si>
  <si>
    <t>https://twitter.com/kantei</t>
  </si>
  <si>
    <t>首相官邸</t>
  </si>
  <si>
    <t>本アカウントは首相官邸の公式アカウントです。日々の総理に関する情報や内閣の重要政策についての情報などをお届けします。</t>
  </si>
  <si>
    <t>Tue Nov 15 09:24:43 +0000 2011</t>
  </si>
  <si>
    <t>@kantei</t>
  </si>
  <si>
    <t>https://twitter.com/kantei/lists</t>
  </si>
  <si>
    <t>https://twitter.com/kantei/moments</t>
  </si>
  <si>
    <t>CCMofa_Japan, CancilleriaPeru, EU_Commission, JapanGov, JuanManSantos, SweMFA, eu_eeas, konotarogomame</t>
  </si>
  <si>
    <t>JPN_PMO, Kantei_Saigai, MofaJapan_ITPR, MofaJapan_jp</t>
  </si>
  <si>
    <t>https://periscope.tv/kantei</t>
  </si>
  <si>
    <t>Kantei_Saigai</t>
  </si>
  <si>
    <t>https://twitter.com/Kantei_Saigai</t>
  </si>
  <si>
    <t>首相官邸(災害・危機管理情報)</t>
  </si>
  <si>
    <t>本アカウントは首相官邸の公式アカウントです。首相官邸から災害・危機管理関連の政府活動情報をお届けいたします。</t>
  </si>
  <si>
    <t>Sun Mar 13 05:22:07 +0000 2011</t>
  </si>
  <si>
    <t>@Kantei_Saigai</t>
  </si>
  <si>
    <t>https://twitter.com/Kantei_Saigai/lists</t>
  </si>
  <si>
    <t>https://twitter.com/Kantei_Saigai/moments</t>
  </si>
  <si>
    <t>CanadaFP, CancilleriaPeru, JapanGov, MIREXRD, MofaJapan_ITPR, SweMFA, VladaRH, japan, konotarogomame</t>
  </si>
  <si>
    <t>JPN_PMO, MofaJapan_jp, kantei</t>
  </si>
  <si>
    <t>https://periscope.tv/Kantei_Saigai</t>
  </si>
  <si>
    <t>japan</t>
  </si>
  <si>
    <t>https://twitter.com/japan</t>
  </si>
  <si>
    <t>This account has been managed by the Government of Japan @JapanGov since March 10, 2015.</t>
  </si>
  <si>
    <t>Sat Mar 10 13:28:19 +0000 2007</t>
  </si>
  <si>
    <t>@japan</t>
  </si>
  <si>
    <t>https://twitter.com/japan/moments</t>
  </si>
  <si>
    <t>Kantei_Saigai, foreignoffice</t>
  </si>
  <si>
    <t>MDVForeign, MFASriLanka, MID_RF, Minrel_Chile, MiroCerar, PalestinePMO, mubachfont</t>
  </si>
  <si>
    <t>DanishMFA, JPN_PMO, JapanGov, Lithuania, MFAsg, MofaJapan_ITPR, MofaJapan_en, Russia, alain_berset, eu_eeas, thepmo</t>
  </si>
  <si>
    <t>https://periscope.tv/japan</t>
  </si>
  <si>
    <t>JPN_PMO</t>
  </si>
  <si>
    <t>https://twitter.com/JPN_PMO</t>
  </si>
  <si>
    <t>PM's Office of Japan</t>
  </si>
  <si>
    <t>The official English account of Prime Minister's Office of @Japan. @JapanGov. Facebook: https://t.co/IZ4XbQmdo6</t>
  </si>
  <si>
    <t>Wed Mar 16 04:27:34 +0000 2011</t>
  </si>
  <si>
    <t>Tokyo, Japan</t>
  </si>
  <si>
    <t>@JPN_PMO</t>
  </si>
  <si>
    <t>https://twitter.com/JPN_PMO/lists</t>
  </si>
  <si>
    <t>https://twitter.com/JPN_PMO/moments</t>
  </si>
  <si>
    <t>10DowningStreet, AbeShinzo, ChileMFA, EU_Commission, GermanyDiplo, JunckerEU, KremlinRussia_E, MEAIndia, MaithripalaS, MedvedevRussiaE, PutinRF_Eng, StateDept, TurnbullMalcolm, WhiteHouse, cabinetofficeuk, dfat, foreignoffice, francediplo_EN, leehsienloong, pcoogov, theresa_may, tsheringtobgay</t>
  </si>
  <si>
    <t>APUkraine, AuswaertigesAmt, BWGovernment, CanadaPE, CancilleriaPeru, CharlesMichel, EUCouncilPress, EUCouncilTVNews, HashimThaciRKS, Israel, IsraeliPM_heb, ItamaratyGovBr, Itamaraty_EN, Itamaraty_ES, JC_Varela, LithuanianGovt, MFASriLanka, MFA_Mongolia, MID_RF, MVEP_hr, MinexGt, MinisterMOFA, MiroCerar, PSCU_Digital, Palazzo_Chigi, PalestinePMO, PresidenceMada, PresidenceMali, PresidenciaCV, PrimeministerGR, SeychellesMFA, StateHouseSey, SweMFA, TheBankova, VNGovtPortal, VladaRH, ediramaal, eu_eeas, eucopresident, govpt, mubachfont, samoagovt, ygaraad</t>
  </si>
  <si>
    <t>AlbanianDiplo, CCMofa_Japan, CanadaFP, CancilleriaPma, Elysee, IsraelMFA, JapanGov, Kantei_Saigai, MDVForeign, MFA_Macedonia, MFA_SriLanka, MFAsg, MOFAkr_eng, MeGovernment, MofaJapan_ITPR, MofaJapan_en, MofaJapan_jp, NorwayMFA, PMOIndia, PolandMFA, alain_berset, avucic, japan, kantei, konotarogomame, narendramodi, thepmo</t>
  </si>
  <si>
    <t>https://periscope.tv/JPN_PMO</t>
  </si>
  <si>
    <t>Foreign Minister Kono Taro</t>
  </si>
  <si>
    <t>konotarogomame</t>
  </si>
  <si>
    <t>https://twitter.com/konotarogomame</t>
  </si>
  <si>
    <t>河野太郎</t>
  </si>
  <si>
    <t>衆議院議員 湘南ベルマーレ元代表取締役 湘南国際マラソン大会会長 https://t.co/8vqXuhoXmD  @konotaromp for tweets in English.</t>
  </si>
  <si>
    <t>Wed Jan 13 05:13:06 +0000 2010</t>
  </si>
  <si>
    <t>湘南</t>
  </si>
  <si>
    <t>@konotarogomame</t>
  </si>
  <si>
    <t>https://twitter.com/konotarogomame/lists</t>
  </si>
  <si>
    <t>https://twitter.com/konotarogomame/moments</t>
  </si>
  <si>
    <t>CCMofa_Japan, Kantei_Saigai, MofaJapan_ITPR, MofaJapan_en, MofaJapan_jp, POTUS, SecPompeo, chedetofficial, kantei, realDonaldTrump, theresa_may</t>
  </si>
  <si>
    <t>DanishMFA, MFAKOSOVO, MFA_SriLanka</t>
  </si>
  <si>
    <t>JPN_PMO, MofaJapan_Intls, konotaromp</t>
  </si>
  <si>
    <t>https://periscope.tv/konotarogomame</t>
  </si>
  <si>
    <t>konotaromp</t>
  </si>
  <si>
    <t>https://twitter.com/konotaromp</t>
  </si>
  <si>
    <t>KONO Taro</t>
  </si>
  <si>
    <t>Foreign Minister of Japan; Member, House of Representatives, Parliament of Japan; Liberal Democratic Party (LDP).  For tweets in Japanese @konotarogomame</t>
  </si>
  <si>
    <t>Wed Jan 06 09:37:58 +0000 2010</t>
  </si>
  <si>
    <t>@konotaromp</t>
  </si>
  <si>
    <t>https://twitter.com/konotaromp/lists</t>
  </si>
  <si>
    <t>https://twitter.com/konotaromp/moments</t>
  </si>
  <si>
    <t>10DowningStreet, HHShkMohd, MofaJapan_en, POTUS</t>
  </si>
  <si>
    <t>AlbanianDiplo, BelarusMFA, ChileMFA, DanishMFA, Dimitrov_Nikola, DutchMFA, IsabelStMalo, JY_LeDrian, JapanGov, LinkeviciusL, MAECgob, MFAKOSOVO, MFASriLanka, MFA_SriLanka, MFAgovge, Minrel_Chile, MofaJapan_Intls, MohamedAsim_mdv, PalestinePMO, SpainMFA, TsogtbaatarD, angealfa, edgarsrinkevics, eu_eeas, ministerBlok, pacollibehgjet</t>
  </si>
  <si>
    <t>https://periscope.tv/konotaromp</t>
  </si>
  <si>
    <t>MofaJapan_jp</t>
  </si>
  <si>
    <t>https://twitter.com/MofaJapan_jp</t>
  </si>
  <si>
    <t>外務省</t>
  </si>
  <si>
    <t>このアカウントは外務省公式アカウントです。外務省ホームページの新着情報を中心に情報を発信しています。運用方針は以下URLからご覧いただけますhttps://t.co/jUI7C2A7Uk</t>
  </si>
  <si>
    <t>Mon May 23 10:17:04 +0000 2011</t>
  </si>
  <si>
    <t>東京都千代田区</t>
  </si>
  <si>
    <t>@MofaJapan_jp</t>
  </si>
  <si>
    <t>https://twitter.com/MofaJapan_jp/lists</t>
  </si>
  <si>
    <t>https://twitter.com/MofaJapan_jp/moments</t>
  </si>
  <si>
    <t>CancilleriaPeru, ChileMFA, DanishMFA, ItamaratyGovBr, JapanGov, LithuaniaMFA, MEAIndia, MFAIceland, MFAKOSOVO, Minrel_Chile, SpainMFA, eu_eeas, francediplo, konotarogomame, mfa_russia</t>
  </si>
  <si>
    <t>CCMofa_Japan, JPN_PMO, Kantei_Saigai, MofaJapan_ITPR, MofaJapan_Intls, MofaJapan_en, kantei</t>
  </si>
  <si>
    <t>https://periscope.tv/MofaJapan_jp</t>
  </si>
  <si>
    <t>MofaJapan_en</t>
  </si>
  <si>
    <t>https://twitter.com/MofaJapan_en</t>
  </si>
  <si>
    <t>MOFA of Japan</t>
  </si>
  <si>
    <t>Welcome to the official Twitter of the Ministry of Foreign Affairs of Japan! The Social Media Moderation Policy is below.https://t.co/Bo4rTBJ6r6</t>
  </si>
  <si>
    <t>Mon May 23 10:32:05 +0000 2011</t>
  </si>
  <si>
    <t>Tokyo</t>
  </si>
  <si>
    <t>@MofaJapan_en</t>
  </si>
  <si>
    <t>https://twitter.com/MofaJapan_en/lists</t>
  </si>
  <si>
    <t>https://twitter.com/MofaJapan_en/moments</t>
  </si>
  <si>
    <t>AlbanianDiplo, AlgeriaMFA, ArgentinaMFA, AuswaertigesAmt, AzerbaijanMFA, BelarusMFA, BelarusMID, BelgiumMFA, CanadaFP, CanadaPE, CancilleriaARG, CancilleriaEc, CancilleriaPeru, CancilleriaPma, ChileMFA, CyprusMFA, CzechMFA, DanishMFA, Diplomacy_RM, Dragan_Covic, DutchMFA, EUCouncilPress, GermanyDiplo, GreeceMFA, GudlaugurThor, IndianDiplomacy, Iraqimofa, IsabelStMalo, Israel, IsraelMFA, ItalyMFA, ItamaratyGovBr, Itamaraty_EN, Itamaraty_ES, JulieBishopMP, KSAMOFA, Latvian_MFA, LinkeviciusL, LithuaniaMFA, MAECgob, MAERomania, MDVForeign, MEAIndia, MFAIceland, MFAKOSOVO, MFASriLanka, MFA_Austria, MFA_KZ, MFA_Kyrgyzstan, MFA_LI, MFA_Lu, MFA_Macedonia, MFA_Mongolia, MFA_SriLanka, MFA_Ukraine, MFAestonia, MFAgovge, MFAofArmenia, MFAupdate, MID_RF, MIREXRD, MOFAUAE, MOFAVietNam, MVEP_hr, MZZRS, MeGovernment, MfaEgypt, MinCanadaAE, MinCanadaFA, MinexGt, Minrel_Chile, MofaNepal, NorwayMFA, OFMUAE, PMOIndia, PakDiplomacy, PolandMFA, PresidenceMali, RwandaMFA, SRECIHonduras, SRE_mx, SlovakiaMFA, SpainMFA, StateDept, SweMFA, TunisieDiplo, Ulkoministerio, Utenriksdept, VNGovtPortal, VladaCG, cancilleriasv, dfat, dfatirl, edgarsrinkevics, eu_eeas, francediplo, francediplo_EN, govSlovenia, konotarogomame, konotaromp, mfa_russia, mfaethiopia, ministerBlok, mubachfont, sebastiankurz, thepmo</t>
  </si>
  <si>
    <t>CCMofa_Japan, JPN_PMO, JapanGov, MofaJapan_ITPR, MofaJapan_Intls, MofaJapan_jp, japan</t>
  </si>
  <si>
    <t>https://periscope.tv/MofaJapan_en</t>
  </si>
  <si>
    <t>CCMofa_Japan</t>
  </si>
  <si>
    <t>https://twitter.com/CCMofa_Japan</t>
  </si>
  <si>
    <t>外務省 気候変動課</t>
  </si>
  <si>
    <t>Official acount of Climate Change Division of Japan's Foreign Ministry. RT not endorsement. 外務省気候変動課の公式アカウント。COPをはじめ，主に気候変動政策に関する情報等を発信・紹介。RTは賛意の表明とは限りません。</t>
  </si>
  <si>
    <t>Fri Nov 25 00:12:57 +0000 2011</t>
  </si>
  <si>
    <t>@CCMofa_Japan</t>
  </si>
  <si>
    <t>https://twitter.com/CCMofa_Japan/lists</t>
  </si>
  <si>
    <t>https://twitter.com/CCMofa_Japan/moments</t>
  </si>
  <si>
    <t>JPN_PMO, JapanGov, MofaJapan_ITPR, MofaJapan_Intls, MofaJapan_en, MofaJapan_jp</t>
  </si>
  <si>
    <t>https://periscope.tv/CCMofa_Japan</t>
  </si>
  <si>
    <t>MofaJapan_ITPR</t>
  </si>
  <si>
    <t>https://twitter.com/MofaJapan_ITPR</t>
  </si>
  <si>
    <t>外務省やわらかツイート</t>
  </si>
  <si>
    <t>外務省IT広報室です。10代、20代の皆さんに向けてやわらかく親しみやすい情報を発信しています。運用方針は以下ＵＲＬからご覧いただけます。https://t.co/jUI7C2RJiU</t>
  </si>
  <si>
    <t>Tue May 01 07:03:42 +0000 2012</t>
  </si>
  <si>
    <t>@MofaJapan_ITPR</t>
  </si>
  <si>
    <t>https://twitter.com/MofaJapan_ITPR/lists</t>
  </si>
  <si>
    <t>https://twitter.com/MofaJapan_ITPR/lists/%E5%A4%96%E5%8B%99%E7%9C%81%E3%83%BB%E5%9C%A8%E5%A4%96%E5%85%AC%E9%A4%A8/members</t>
  </si>
  <si>
    <t>https://twitter.com/MofaJapan_ITPR/moments</t>
  </si>
  <si>
    <t>AbeShinzo, Kantei_Saigai</t>
  </si>
  <si>
    <t>CancilleriaPeru, konotarogomame</t>
  </si>
  <si>
    <t>CCMofa_Japan, JPN_PMO, JapanGov, MofaJapan_Intls, MofaJapan_en, MofaJapan_jp, japan, kantei</t>
  </si>
  <si>
    <t>https://periscope.tv/MofaJapan_ITPR</t>
  </si>
  <si>
    <t>MofaJapan_Intls</t>
  </si>
  <si>
    <t>https://twitter.com/MofaJapan_Intls</t>
  </si>
  <si>
    <t>外務省経済安全保障課</t>
  </si>
  <si>
    <t>外務省経済安全保障課（通称けいあん）の公式アカウントです。エネルギー・鉱物資源・食料に関連する各種情報を発信します。 -Economic Security Division, Economic Affairs Bureau, Ministry of Foreign Affairs of Japan-</t>
  </si>
  <si>
    <t>Mon Feb 20 07:02:09 +0000 2012</t>
  </si>
  <si>
    <t>東京 千代田区</t>
  </si>
  <si>
    <t>@MofaJapan_Intls</t>
  </si>
  <si>
    <t>https://twitter.com/MofaJapan_Intls/lists</t>
  </si>
  <si>
    <t>https://twitter.com/MofaJapan_Intls/moments</t>
  </si>
  <si>
    <t>CCMofa_Japan, MofaJapan_ITPR, MofaJapan_en, MofaJapan_jp, konotarogomame</t>
  </si>
  <si>
    <t>https://periscope.tv/MofaJapan_Intls</t>
  </si>
  <si>
    <t>Jordan</t>
  </si>
  <si>
    <t>King</t>
  </si>
  <si>
    <t>King Abdullah II</t>
  </si>
  <si>
    <t>http://twiplomacy.com/info/asia/Jordan</t>
  </si>
  <si>
    <t>KingAbdullahII</t>
  </si>
  <si>
    <t>https://twitter.com/KingAbdullahII</t>
  </si>
  <si>
    <t>عبدالله بن الحسين</t>
  </si>
  <si>
    <t>عبدالله بن الحسين، ملك المملكة الأردنية الهاشميةAbdullah bin AlHussein, King of Jordan</t>
  </si>
  <si>
    <t>Mon Mar 13 08:58:35 +0000 2017</t>
  </si>
  <si>
    <t>Hashemite Kingdom of Jordan</t>
  </si>
  <si>
    <t>@KingAbdullahII</t>
  </si>
  <si>
    <t>https://twitter.com/KingAbdullahII/lists</t>
  </si>
  <si>
    <t>https://twitter.com/KingAbdullahII/moments</t>
  </si>
  <si>
    <t>ABZayed, AlgeriaMFA, AymanHsafadi, DanishMFA, DrEnsour, FCOArabic, ForeignMinistry, HashimThaciRKS, IsraelMFA, LithuanianGovt, MIREXRD, PalestinePMO, PrimeMinistry, QueenRania, RHCJO, SpainMFA, USAbilAraby, eu_eeas, khalidalkhalifa, narendramodi, pacollibehgjet, vanderbellen</t>
  </si>
  <si>
    <t>https://periscope.tv/KingAbdullahII</t>
  </si>
  <si>
    <t>Queen</t>
  </si>
  <si>
    <t>Queen Rania</t>
  </si>
  <si>
    <t>QueenRania</t>
  </si>
  <si>
    <t>https://twitter.com/QueenRania</t>
  </si>
  <si>
    <t>Rania Al Abdullah</t>
  </si>
  <si>
    <t>A mum and a wife with a really cool day job الملكة رانيا العبدالله - المملكة الأردنية الهاشمية</t>
  </si>
  <si>
    <t>Wed Apr 29 17:18:31 +0000 2009</t>
  </si>
  <si>
    <t>Amman, Jordan</t>
  </si>
  <si>
    <t>@QueenRania</t>
  </si>
  <si>
    <t>https://twitter.com/QueenRania/moments</t>
  </si>
  <si>
    <t>KingAbdullahII, RHCJO</t>
  </si>
  <si>
    <t>ABZayed, AymanHsafadi, CRcancilleria, CanadaFP, CancilleriaPeru, CharlesMichel, CourGrandDucale, DFAPHL, DanishMFA, DrEnsour, DutchMFA, FCOArabic, HashimThaciRKS, Israel, IsraelMFA, ItamaratyGovBr, JuanManSantos, KeithRowleyPNM, Kronprinsparet, MFASriLanka, MIREXRD, MVEP_hr, Macky_Sall, MeGovernment, MiguelVargasM, NorwayMFA, PMOBhutan, PresidenceMada, PresidenciaRD, PrimeMinistry, RepSouthSudan, RwandaMFA, SweMFA, UKUrdu, USAbilAraby, UrugwiroVillage, almekhlafi52, dreynders, ediramaal, eucopresident, khalidalkhalifa, marianorajoy, mauriciomacri, pacollibehgjet, palaismonaco, pmc_gov_au, saadhariri, ygaraad</t>
  </si>
  <si>
    <t>https://periscope.tv/QueenRania</t>
  </si>
  <si>
    <t>RHCJO</t>
  </si>
  <si>
    <t>https://twitter.com/RHCJO</t>
  </si>
  <si>
    <t>RHC</t>
  </si>
  <si>
    <t>الديوان الملكي الهاشمي - The Royal Hashemite Court</t>
  </si>
  <si>
    <t>Thu Apr 18 15:15:27 +0000 2013</t>
  </si>
  <si>
    <t>Jordan - الأردن</t>
  </si>
  <si>
    <t>@RHCJO</t>
  </si>
  <si>
    <t>https://twitter.com/RHCJO/lists</t>
  </si>
  <si>
    <t>https://twitter.com/RHCJO/moments</t>
  </si>
  <si>
    <t>APUkraine, AuswaertigesAmt, AymanHsafadi, BorutPahor, CancilleriaPeru, CharlesMichel, CyprusMFA, DrEnsour, DutchMFA, FCOArabic, HashimThaciRKS, IndianDiplomacy, Israel, IsraelMFA, JC_Varela, KvirikashviliGi, MOFAUAE, NorwayMFA, PrimeMinistry, QueenRania, Russia_AR, SweMFA, eu_eeas, mfa_russia, pacollibehgjet, presidentMT, vanderbellen</t>
  </si>
  <si>
    <t>https://periscope.tv/RHCJO</t>
  </si>
  <si>
    <t>Prime Minister Abdullah Ensour</t>
  </si>
  <si>
    <t>DrEnsour</t>
  </si>
  <si>
    <t>https://twitter.com/DrEnsour</t>
  </si>
  <si>
    <t>د. عبدالله النسور</t>
  </si>
  <si>
    <t>Senator, Upper House of Parliament - Hashemite Kingdom of Jordan. Former Prime Minister.</t>
  </si>
  <si>
    <t>Thu Feb 10 03:18:42 +0000 2011</t>
  </si>
  <si>
    <t>@DrEnsour</t>
  </si>
  <si>
    <t>https://twitter.com/DrEnsour/lists</t>
  </si>
  <si>
    <t>https://twitter.com/DrEnsour/moments</t>
  </si>
  <si>
    <t>EmmanuelMacron, JustinTrudeau, KingAbdullahII, MohamedBinZayed, PrimeMinistry, QueenRania, RHCJO, realDonaldTrump</t>
  </si>
  <si>
    <t>CancilleriaPeru, ItamaratyGovBr</t>
  </si>
  <si>
    <t>https://periscope.tv/DrEnsour</t>
  </si>
  <si>
    <t>PrimeMinistry</t>
  </si>
  <si>
    <t>https://twitter.com/PrimeMinistry</t>
  </si>
  <si>
    <t>Prime Ministry JO</t>
  </si>
  <si>
    <t>الحساب الرسمي لرئاسة الوزراء والمخصص لاطلاع الأردنيين مباشرة على مجمل أنشطة الحكومة أولاً بأول</t>
  </si>
  <si>
    <t>Sun Sep 05 11:31:33 +0000 2010</t>
  </si>
  <si>
    <t>@PrimeMinistry</t>
  </si>
  <si>
    <t>https://twitter.com/PrimeMinistry/moments</t>
  </si>
  <si>
    <t>AymanHsafadi, ForeignMinistry, KingAbdullahII, QueenRania, RHCJO</t>
  </si>
  <si>
    <t>CancilleriaPeru, CharlesMichel, DrEnsour, FCOArabic, HashimThaciRKS, IsraelMFA, ItamaratyGovBr, Itamaraty_EN, Itamaraty_ES, JuanManSantos, MFA_Austria, MeGovernment, Palazzo_Chigi, PresidenceMali, PresidenciaRD, Russia_AR, SRE_mx, SpainMFA, SweMFA, VladaRH, eucopresident, foreignoffice, presidenciacr</t>
  </si>
  <si>
    <t>https://periscope.tv/PrimeMinistry</t>
  </si>
  <si>
    <t>Foreign Minister Ayman Safadi</t>
  </si>
  <si>
    <t>AymanHsafadi</t>
  </si>
  <si>
    <t>https://twitter.com/AymanHsafadi</t>
  </si>
  <si>
    <t>Ayman Safadi</t>
  </si>
  <si>
    <t>وزير الخارجية وشؤون المغتربين - المملكة الأردنية الهاشمية #الخارجية_الأردنية Minister of Foreign Affairs &amp; Expatriates - The Hashemite Kingdom of Jordan #FMJo</t>
  </si>
  <si>
    <t>Tue Mar 29 20:02:21 +0000 2011</t>
  </si>
  <si>
    <t>@AymanHsafadi</t>
  </si>
  <si>
    <t>https://twitter.com/AymanHsafadi/lists</t>
  </si>
  <si>
    <t>https://twitter.com/AymanHsafadi/moments</t>
  </si>
  <si>
    <t>FedericaMog, ForeignMinistry, KingAbdullahII, MOFAUAE, QueenRania, RHCJO, realDonaldTrump</t>
  </si>
  <si>
    <t>Christodulides, CyprusMFA, DanishMFA, DutchMFA, HashimThaciRKS, Iraqimofa, MFAKOSOVO, MID_RF, MfaEgypt, NorwayMFA, PrimeMinistry, SpainMFA, almekhlafi52, eu_eeas, khalidalkhalifa, margotwallstrom, mfa_russia, ministerBlok, pacollibehgjet, pmofa</t>
  </si>
  <si>
    <t>ABZayed, saadhariri</t>
  </si>
  <si>
    <t>https://periscope.tv/AymanHsafadi</t>
  </si>
  <si>
    <t>ForeignMinistry</t>
  </si>
  <si>
    <t>https://twitter.com/ForeignMinistry</t>
  </si>
  <si>
    <t>Foreign Ministry-HKJ</t>
  </si>
  <si>
    <t>حساب وزارة الخارجية و شؤون المغتربين الرسمي Ministry of Foreign Affairs and Expatriates</t>
  </si>
  <si>
    <t>Wed Feb 17 19:39:00 +0000 2010</t>
  </si>
  <si>
    <t>Reino Hachemita de Jordania</t>
  </si>
  <si>
    <t>@ForeignMinistry</t>
  </si>
  <si>
    <t>https://twitter.com/ForeignMinistry/lists</t>
  </si>
  <si>
    <t>https://twitter.com/ForeignMinistry/moments</t>
  </si>
  <si>
    <t>AlbanianDiplo, AlgeriaMFA, ArgentinaMFA, AuswaertigesAmt, AymanHsafadi, AzerbaijanMFA, BelarusMFA, BelarusMID, CanadaFP, CanadaPE, CancilleriaARG, CancilleriaPeru, CancilleriaPma, ChileMFA, CyprusMFA, DanishMFA, Diplomacy_RM, DutchMFA, EU_Commission, FCOArabic, GermanyDiplo, GreeceMFA, IndianDiplomacy, Iraqimofa, Israel, IsraelMFA, ItalyMFA, ItamaratyGovBr, Itamaraty_EN, Itamaraty_ES, KSAMOFA, Latvian_MFA, LithuaniaMFA, MAECgob, MDVForeign, MEAIndia, MFAIceland, MFAKOSOVO, MFASriLanka, MFA_Austria, MFA_KZ, MFA_Kyrgyzstan, MFA_Lu, MFA_Mongolia, MFA_Ukraine, MFAofArmenia, MFAsg, MID_RF, MIREXRD, MOFAUAE, MOFAVietNam, MVEP_hr, MZZRS, MeGovernment, MfaEgypt, MinCanadaAE, MinCanadaFA, MinexGt, MiroslavLajcak, MofaNepal, NorwayMFA, OFMUAE, PakDiplomacy, PolandMFA, PrimeMinistry, Russia_AR, SRE_mx, SpainMFA, StateDept, SweMFA, Ulkoministerio, dfat, edgarsrinkevics, eu_eeas, francediplo, govSlovenia, khalidalkhalifa, mfa_russia</t>
  </si>
  <si>
    <t>https://periscope.tv/ForeignMinistry</t>
  </si>
  <si>
    <t>Kazakhstan</t>
  </si>
  <si>
    <t>AkordaPress</t>
  </si>
  <si>
    <t>https://twitter.com/AkordaPress</t>
  </si>
  <si>
    <t>Ақорда Баспасөз қызметі</t>
  </si>
  <si>
    <t>Қазақстан Республикасы Президентінің Баспасөз қызметі               Press Office of The President of the Republic of Kazakhstan</t>
  </si>
  <si>
    <t>Sat Jul 14 19:01:11 +0000 2012</t>
  </si>
  <si>
    <t>Қазақстан Республикасы, Астана</t>
  </si>
  <si>
    <t>ru</t>
  </si>
  <si>
    <t>@AkordaPress</t>
  </si>
  <si>
    <t>https://twitter.com/AkordaPress/lists</t>
  </si>
  <si>
    <t>https://twitter.com/AkordaPress/moments</t>
  </si>
  <si>
    <t>CancilleriaPeru, IsraelMFA, KarimMassimov, KarimMassimov_E, MFA_KZ, MID_RF, PrimeMinisterEn, PrimeMinister_K, SweMFA, VladaRH, ortcomkz, ortcomkzE, primeministerkz</t>
  </si>
  <si>
    <t>https://periscope.tv/AkordaPress</t>
  </si>
  <si>
    <t>ortcomkz</t>
  </si>
  <si>
    <t>https://twitter.com/ortcomkz</t>
  </si>
  <si>
    <t>ortcom.kz</t>
  </si>
  <si>
    <t>Новости | События | Брифинги | ФактыВзаимодействие государственных органов и СМИ Республики Казахстан</t>
  </si>
  <si>
    <t>Mon Nov 05 04:58:03 +0000 2012</t>
  </si>
  <si>
    <t>Астана, Казахстан</t>
  </si>
  <si>
    <t>@ortcomkz</t>
  </si>
  <si>
    <t>https://twitter.com/ortcomkz/lists</t>
  </si>
  <si>
    <t>https://twitter.com/ortcomkz/moments</t>
  </si>
  <si>
    <t>AkordaPress, KarimMassimov, KarimMassimov_E, KremlinRussia, MedvedevRussia, Pravitelstvo_RF, PutinRF</t>
  </si>
  <si>
    <t>BelarusMID, PrimeMinister_K, SweMFA</t>
  </si>
  <si>
    <t>MFA_KZ, ortcomkzE, primeministerkz</t>
  </si>
  <si>
    <t>https://periscope.tv/ortcomkz</t>
  </si>
  <si>
    <t>ortcomkzE</t>
  </si>
  <si>
    <t>https://twitter.com/ortcomkzE</t>
  </si>
  <si>
    <t>Central Communications Office</t>
  </si>
  <si>
    <t>Mon Nov 05 10:03:03 +0000 2012</t>
  </si>
  <si>
    <t>Dormant since 30.12.2015</t>
  </si>
  <si>
    <t>@ortcomkzE</t>
  </si>
  <si>
    <t>https://twitter.com/ortcomkzE/lists</t>
  </si>
  <si>
    <t>https://twitter.com/ortcomkzE/moments</t>
  </si>
  <si>
    <t>AkordaPress, MFA_KZ, WhiteHouse</t>
  </si>
  <si>
    <t>PrimeMinister_K, SweMFA, primeministerkz</t>
  </si>
  <si>
    <t>https://periscope.tv/ortcomkzE</t>
  </si>
  <si>
    <t>Prime Minister Karim Massimov</t>
  </si>
  <si>
    <t>KarimMassimov</t>
  </si>
  <si>
    <t>https://twitter.com/KarimMassimov</t>
  </si>
  <si>
    <t>Карим Масимов</t>
  </si>
  <si>
    <t>Wed Feb 16 09:40:08 +0000 2011</t>
  </si>
  <si>
    <t>Dormant since 08.09.2016</t>
  </si>
  <si>
    <t>@KarimMassimov</t>
  </si>
  <si>
    <t>https://twitter.com/KarimMassimov/lists</t>
  </si>
  <si>
    <t>https://twitter.com/KarimMassimov/moments</t>
  </si>
  <si>
    <t>10DowningStreet, AkordaPress, Elysee, KvirikashviliGi, PrimeministerGR, WhiteHouse, eucopresident, sebastianpinera</t>
  </si>
  <si>
    <t>CancilleriaPeru, MFA_KZ, MID_RF, PrimeMinister_K, VladaRH, ortcomkz</t>
  </si>
  <si>
    <t>MedvedevRussia, foreignoffice, primeministerkz</t>
  </si>
  <si>
    <t>https://periscope.tv/KarimMassimov</t>
  </si>
  <si>
    <t>KarimMassimov_E</t>
  </si>
  <si>
    <t>https://twitter.com/KarimMassimov_E</t>
  </si>
  <si>
    <t>Karim Massimov</t>
  </si>
  <si>
    <t>Wed Mar 23 10:34:03 +0000 2011</t>
  </si>
  <si>
    <t>Astana, Kazakhstan</t>
  </si>
  <si>
    <t>@KarimMassimov_E</t>
  </si>
  <si>
    <t>https://twitter.com/KarimMassimov_E/lists</t>
  </si>
  <si>
    <t>https://twitter.com/KarimMassimov_E/moments</t>
  </si>
  <si>
    <t>10DowningStreet, AkordaPress, Elysee, KvirikashviliGi, PrimeministerGR, WhiteHouse, eucopresident, foreignoffice</t>
  </si>
  <si>
    <t>CancilleriaPeru, IsraelMFA, MFA_KZ, MiroCerar, PrimeMinister_K, VladaRH, ortcomkz, primeministerkz, ygaraad</t>
  </si>
  <si>
    <t>https://periscope.tv/KarimMassimov_E</t>
  </si>
  <si>
    <t>primeministerkz</t>
  </si>
  <si>
    <t>https://twitter.com/primeministerkz</t>
  </si>
  <si>
    <t>PrimeMinister.kz</t>
  </si>
  <si>
    <t>Официальный ресурс Премьер-Министра Республики Казахстан</t>
  </si>
  <si>
    <t>Tue Apr 26 13:49:03 +0000 2011</t>
  </si>
  <si>
    <t>Казахстан, Астана, Үкімет үйі</t>
  </si>
  <si>
    <t>@primeministerkz</t>
  </si>
  <si>
    <t>https://twitter.com/primeministerkz/lists</t>
  </si>
  <si>
    <t>https://twitter.com/primeministerkz/moments</t>
  </si>
  <si>
    <t>10DowningStreet, AkordaPress, AzerbaijanMFA, AzerbaijanPA, GOVuz, GovernmentGeo, IsraeliPM_Rus, KarimMassimov_E, KremlinRussia, MFAgovge, MID_RF, MOFAkr_eng, MedvedevRussia, MofaQatar_EN, POTUS, Pravitelstvo_RF, VladaRH, afgexecutive, azpresident, ortcomkzE, presidentaz</t>
  </si>
  <si>
    <t>ByegmRU, CanadaFP, CancilleriaPeru, DIRCO_ZA, KarimMassimov, MFA_KZ, MFAofArmenia, MFAsg, MIREXRD, PrimeMinisterEn, PrimeMinister_K, SweMFA, ortcomkz</t>
  </si>
  <si>
    <t>https://periscope.tv/primeministerkz</t>
  </si>
  <si>
    <t>PrimeMinister_K</t>
  </si>
  <si>
    <t>https://twitter.com/PrimeMinister_K</t>
  </si>
  <si>
    <t>PrimeMinister.kz Kaz</t>
  </si>
  <si>
    <t>ҚР Премьер-Министрі ресми ресурс</t>
  </si>
  <si>
    <t>Tue Aug 09 11:11:02 +0000 2016</t>
  </si>
  <si>
    <t>Үкімет үйі, Астана</t>
  </si>
  <si>
    <t>@PrimeMinister_K</t>
  </si>
  <si>
    <t>https://twitter.com/primeminister_k/lists</t>
  </si>
  <si>
    <t>https://twitter.com/primeminister_k/moments</t>
  </si>
  <si>
    <t>AkordaPress, GOVuz, KarimMassimov, KarimMassimov_E, ortcomkz, ortcomkzE</t>
  </si>
  <si>
    <t>MFA_KZ, PrimeMinisterEn, primeministerkz</t>
  </si>
  <si>
    <t>https://periscope.tv/PrimeMinister_K</t>
  </si>
  <si>
    <t>PrimeMinisterEn</t>
  </si>
  <si>
    <t>https://twitter.com/PrimeMinisterEn</t>
  </si>
  <si>
    <t>PrimeMinister.kz Int</t>
  </si>
  <si>
    <t>Official resource of the Prime Minister of Kazakhstan</t>
  </si>
  <si>
    <t>Thu Nov 17 09:10:52 +0000 2016</t>
  </si>
  <si>
    <t>@PrimeMinisterEn</t>
  </si>
  <si>
    <t>https://twitter.com/PrimeMinisterEn/lists</t>
  </si>
  <si>
    <t>https://twitter.com/PrimeMinisterEn/moments</t>
  </si>
  <si>
    <t>10DowningStreet, AkordaPress, DutchMFA, GOVuz, IsraeliPM_Rus, KvirikashviliGi, MOFAkr_eng, MofaQatar_EN, POTUS, RW_UNP, RuhakanaR, afgexecutive, theresa_may</t>
  </si>
  <si>
    <t>IsraelMFA, MFA_KZ, MIREXRD, PrimeMinister_K, primeministerkz</t>
  </si>
  <si>
    <t>https://periscope.tv/PrimeMinisterEn</t>
  </si>
  <si>
    <t>eng_pm_kz</t>
  </si>
  <si>
    <t>https://twitter.com/eng_pm_kz</t>
  </si>
  <si>
    <t>PM KZ</t>
  </si>
  <si>
    <t>English-language twitter account of the official site of the Prime Minister of Kazakhstan @KarimMassimov_E</t>
  </si>
  <si>
    <t>Wed Oct 12 04:10:35 +0000 2011</t>
  </si>
  <si>
    <t>Dormant since 13.10.2011</t>
  </si>
  <si>
    <t>@eng_pm_kz</t>
  </si>
  <si>
    <t>https://twitter.com/eng_pm_kz/lists</t>
  </si>
  <si>
    <t>https://twitter.com/eng_pm_kz/moments</t>
  </si>
  <si>
    <t>https://periscope.tv/eng_pm_kz</t>
  </si>
  <si>
    <t>kaz_pm_kz</t>
  </si>
  <si>
    <t>https://twitter.com/kaz_pm_kz</t>
  </si>
  <si>
    <t>ҚР Премьер-Министрі ресми сайтының қазақ тіліндегі твиттер-аккаунты @KarimMassimov</t>
  </si>
  <si>
    <t>Wed Oct 12 03:51:39 +0000 2011</t>
  </si>
  <si>
    <t>@kaz_pm_kz</t>
  </si>
  <si>
    <t>https://twitter.com/kaz_pm_kz/lists</t>
  </si>
  <si>
    <t>https://twitter.com/kaz_pm_kz/moments</t>
  </si>
  <si>
    <t>https://periscope.tv/kaz_pm_kz</t>
  </si>
  <si>
    <t>MFA_KZ</t>
  </si>
  <si>
    <t>https://twitter.com/MFA_KZ</t>
  </si>
  <si>
    <t>MFA Kazakhstan 🇰🇿</t>
  </si>
  <si>
    <t>Ministry of Foreign Affairs, Republic of Kazakhstan</t>
  </si>
  <si>
    <t>Sat Dec 03 04:49:46 +0000 2011</t>
  </si>
  <si>
    <t>@MFA_KZ</t>
  </si>
  <si>
    <t>https://twitter.com/MFA_KZ/lists</t>
  </si>
  <si>
    <t>https://twitter.com/MFA_KZ/moments</t>
  </si>
  <si>
    <t>10DowningStreet, AkordaPress, BelgiumMFA, BorisJohnson, CanadaPE, CancilleriaCol, CancilleriaPma, CzechMFA, DFAPHL, EPhilippePM, EU_Commission, Elysee, EmmanuelMacron, FedericaMog, ForeignMinistry, ForeignOfficeKE, ForeignOfficePk, ForeignStrategy, HassanRouhani, JanelidzeMkh, KSAMOFA, KarimMassimov, KarimMassimov_E, KremlinRussia, KremlinRussia_E, MFATurkeyArabic, MFAestonia, MIACBW, MOFAkr_eng, MSZ_RP, MarocDiplomatie, MedvedevRussiaE, MofaJapan_en, MofaOman, MofaQatar_EN, MofaSomalia, OFMUAE, POTUS, PutinRF_Eng, RwandaMFA, SRECIHonduras, SRE_mx, SeychellesMFA, StateDept, StateDeptLive, SushmaSwaraj, TC_Disisleri, TROfficeofPD, UgandaMFA, bahdiplomatic, foreignoffice, foreigntanzania, francediplo_ES, margotwallstrom, mfaethiopia, mfagovtt, mreparaguay, realDonaldTrump, trpresidency</t>
  </si>
  <si>
    <t>AlgeriaMFA, ArgentinaMFA, ChileMFA, DIRCO_ZA, GudlaugurThor, Iraqimofa, Itamaraty_EN, Itamaraty_ES, MFAEcuador, MFASriLanka, MFA_Mongolia, MFA_Tajikistan, MeGovernment, MiguelVargasM, MinCanadaAE, MinCanadaFA, Minrel_Chile, MiroslavLajcak, MofaNepal, MohamedAsim_mdv, OfMfa, Palazzo_Chigi, Russia_AR, VNGovtPortal, filip_pavel, ortcomkzE</t>
  </si>
  <si>
    <t>AlbanianDiplo, AuswaertigesAmt, AzerbaijanMFA, BelarusMFA, BelarusMID, CanadaFP, CancilleriaARG, CancilleriaEc, CancilleriaPeru, CancilleriaVE, CubaMINREX, CyprusMFA, DanishMFA, Diplomacy_RM, DutchMFA, GermanyDiplo, GreeceMFA, IndianDiplomacy, Israel, IsraelMFA, ItalyMFA, ItamaratyGovBr, Kemlu_RI, Latvian_MFA, LithuaniaMFA, MAECgob, MAERomania, MDVForeign, MEAIndia, MFABulgaria, MFAIceland, MFAKOSOVO, MFATurkey, MFA_Austria, MFA_Kyrgyzstan, MFA_LI, MFA_Macedonia, MFA_SriLanka, MFA_Ukraine, MFAgovge, MFAofArmenia, MFAsg, MID_RF, MID_Tajikistan, MIREXRD, MOFAVietNam, MRE_Bolivia, MVEP_hr, MZZRS, MinexGt, MongolDiplomacy, NorwayMFA, PolandMFA, PrimeMinisterEn, PrimeMinister_K, SlovakiaMFA, SpainMFA, SweMFA, TunisieDiplo, USApoRusski, Ulkoministerio, Utrikesdep, cancilleriasv, dfat, dfatirl, eu_eeas, francediplo, francediplo_EN, francediplo_RU, mfa_afghanistan, mfa_russia, ministerBlok, ortcomkz, primeministerkz</t>
  </si>
  <si>
    <t>https://periscope.tv/MFA_KZ</t>
  </si>
  <si>
    <t>Kuwait</t>
  </si>
  <si>
    <t>MOFAKuwait</t>
  </si>
  <si>
    <t>https://twitter.com/MOFAKuwait</t>
  </si>
  <si>
    <t>الحساب الرسمي لوزارة الخارجية - دولة الكويت.</t>
  </si>
  <si>
    <t>Fri Jul 10 15:21:01 +0000 2009</t>
  </si>
  <si>
    <t>مدينة الكويت، شارع الخليج</t>
  </si>
  <si>
    <t>@MOFAKuwait</t>
  </si>
  <si>
    <t>https://twitter.com/MOFAKuwait/lists</t>
  </si>
  <si>
    <t>https://twitter.com/MOFAKuwait/moments</t>
  </si>
  <si>
    <t>ABZayed, AuswaertigesAmt, BelarusMFA, CancilleriaPeru, CyprusMFA, DanishMFA, FCOArabic, GreeceMFA, Iraqimofa, IsraelMFA, ItalyMFA, ItamaratyGovBr, Itamaraty_EN, Itamaraty_ES, KSAMOFA, LithuaniaMFA, MBA_AlThani_, MDVForeign, MEAIndia, MFAIceland, MFAKOSOVO, MFA_Austria, MFA_Kyrgyzstan, MFA_Mongolia, MFA_SriLanka, MFA_Ukraine, MID_RF, MOFAVietNam, MfaEgypt, NorwayMFA, Russia_AR, SpainMFA, SweMFA, TunisieDiplo, VNGovtPortal, VladaRH, almekhlafi52, cancilleriasv, eu_eeas, francediplo, francediplo_AR, mfa_russia, pacollibehgjet</t>
  </si>
  <si>
    <t>MOFAKuwait_en</t>
  </si>
  <si>
    <t>https://periscope.tv/MOFAKuwait</t>
  </si>
  <si>
    <t>http://twiplomacy.com/info/asia/Kuwait</t>
  </si>
  <si>
    <t>https://twitter.com/MOFAKuwait_en</t>
  </si>
  <si>
    <t>MOFA</t>
  </si>
  <si>
    <t>The Official Account of Ministry of Foreign Affairs - State of Kuwait.</t>
  </si>
  <si>
    <t>Tue Jun 16 16:19:52 +0000 2015</t>
  </si>
  <si>
    <t>Kuwait City, Gulf Street</t>
  </si>
  <si>
    <t>@MOFAKuwait_en</t>
  </si>
  <si>
    <t>https://twitter.com/MOFAKuwait_en/lists</t>
  </si>
  <si>
    <t>https://twitter.com/MOFAKuwait_en/moments</t>
  </si>
  <si>
    <t>AlgeriaMFA, ArgentinaMFA, AuswaertigesAmt, BelarusMFA, CanadaFP, CanadaPE, CancilleriaPeru, ChileMFA, DanishMFA, Diplomacy_RM, DutchMFA, FCOArabic, GreeceMFA, GudlaugurThor, Iraqimofa, JanelidzeMkh, Latvian_MFA, LithuaniaMFA, MDVForeign, MFAKOSOVO, MFA_Macedonia, MFA_SriLanka, MFAgovge, MID_RF, MIREXRD, MOFAVietNam, MZZRS, MinCanadaAE, MinCanadaFA, MinisterMOFA, Russia_AR, SpainMFA, TunisieDiplo, Ulkoministerio, VNGovtPortal, cancilleriasv, eu_eeas, mfa_russia, ministerBlok, nyamitwe, pacollibehgjet</t>
  </si>
  <si>
    <t>https://periscope.tv/MOFAKuwait_en</t>
  </si>
  <si>
    <t>Kyrgyzstan</t>
  </si>
  <si>
    <t>kyrgyzpresident</t>
  </si>
  <si>
    <t>https://twitter.com/kyrgyzpresident</t>
  </si>
  <si>
    <t>Президент КР</t>
  </si>
  <si>
    <t>Thu Dec 06 11:22:59 +0000 2012</t>
  </si>
  <si>
    <t>Бишкек, Кыргызстан</t>
  </si>
  <si>
    <t>@kyrgyzpresident</t>
  </si>
  <si>
    <t>https://twitter.com/kyrgyzrepublic/moments</t>
  </si>
  <si>
    <t>CancilleriaPeru, HashimThaciRKS, MFA_Ukraine, MID_RF, MID_Tajikistan, OkmotKG, SweMFA, VladaRH, mfa_russia</t>
  </si>
  <si>
    <t>https://periscope.tv/kyrgyzpresident</t>
  </si>
  <si>
    <t>OkmotKG</t>
  </si>
  <si>
    <t>https://twitter.com/OkmotKG</t>
  </si>
  <si>
    <t>Правительство КР</t>
  </si>
  <si>
    <t>Официальный аккаунт Правительства Кыргызской Республики</t>
  </si>
  <si>
    <t>Fri Feb 28 08:09:40 +0000 2014</t>
  </si>
  <si>
    <t>Dormant since 27.05.2015</t>
  </si>
  <si>
    <t>@OkmotKG</t>
  </si>
  <si>
    <t>https://twitter.com/OkmotKG/moments</t>
  </si>
  <si>
    <t>MFA_Kyrgyzstan</t>
  </si>
  <si>
    <t>https://periscope.tv/OkmotKG</t>
  </si>
  <si>
    <t>https://twitter.com/MFA_Kyrgyzstan</t>
  </si>
  <si>
    <t>МИД Кыргызской Республики</t>
  </si>
  <si>
    <t>Официальный twitter-аккаунт Министерства иностранных дел Кыргызской Республики</t>
  </si>
  <si>
    <t>Fri Aug 03 08:44:38 +0000 2012</t>
  </si>
  <si>
    <t>г.Бишкек, бул.Эркиндик, 57</t>
  </si>
  <si>
    <t>@MFA_Kyrgyzstan</t>
  </si>
  <si>
    <t>https://twitter.com/MFA_Kyrgyzstan/lists</t>
  </si>
  <si>
    <t>https://twitter.com/MFA_Kyrgyzstan/moments</t>
  </si>
  <si>
    <t>10DowningStreet, AlbanianDiplo, AzerbaijanMFA, BelgiumMFA, CanadaFP, CyprusMFA, CzechMFA, DFAPHL, EU_Commission, FedericaMog, FijiMFA, FinGovernment, ForeignMinistry, ForeignOfficeKE, ForeignStrategy, GovernmentRF, GreeceMFA, Grybauskaite_LT, IndianDiplomacy, ItalyMFA, JanelidzeMkh, JunckerEU, KremlinRussia, MAERomania, MFABulgaria, MFAKOSOVO, MFATurkey, MFA_Austria, MFAestonia, MFAsg, MIACBW, MID_Tajikistan, MOFAKuwait, MOFAkr_eng, MSZ_RP, MZZRS, MedvedevRussia, MoFA_Indonesia, MofaJapan_en, MofaQatar_EN, NorwayMFA, OFMUAE, PMOIndia, PolandMFA, Pravitelstvo_RF, SeychellesMFA, SlovakiaMFA, StateDept, SweMFA, TC_Disisleri, TROfficeofPD, TunisieDiplo, WhiteHouse, bahdiplomatic, edgarsrinkevics, eu_eeas, eucopresident, francediplo, francediplo_ES, khalidalkhalifa, mfa_afghanistan, mfaethiopia, mfagovtt, mofa_uae, realDonaldTrump, sebastiankurz</t>
  </si>
  <si>
    <t>CancilleriaPeru, DanishMFA, DutchMFA, ItamaratyGovBr, MEAIndia, MFA_SriLanka, MVEP_hr, Russia_AR</t>
  </si>
  <si>
    <t>BelarusMFA, BelarusMID, Diplomacy_RM, GermanyDiplo, IsraelMFA, Latvian_MFA, LithuaniaMFA, MFAIceland, MFA_KZ, MFA_Mongolia, MFA_Ukraine, MFAgovge, MFAofArmenia, MID_RF, OkmotKG, SpainMFA, VladaRH, mfa_russia</t>
  </si>
  <si>
    <t>https://periscope.tv/MFA_Kyrgyzstan</t>
  </si>
  <si>
    <t>Lebanon</t>
  </si>
  <si>
    <t>President Michel Aoun</t>
  </si>
  <si>
    <t>General_Aoun</t>
  </si>
  <si>
    <t>https://twitter.com/General_Aoun</t>
  </si>
  <si>
    <t>General Michel Aoun</t>
  </si>
  <si>
    <t>Président de la République libanaise - President of the Lebanese Republic - فخامة رئيس الجمهورية اللبنانية</t>
  </si>
  <si>
    <t>Sun Nov 18 21:19:04 +0000 2012</t>
  </si>
  <si>
    <t>Baabda, #Lebanon</t>
  </si>
  <si>
    <t>@General_Aoun</t>
  </si>
  <si>
    <t>https://twitter.com/General_Aoun/lists</t>
  </si>
  <si>
    <t>https://twitter.com/General_Aoun/moments</t>
  </si>
  <si>
    <t>EmmanuelMacron, FCOArabic, Gebran_Bassil, pacollibehgjet</t>
  </si>
  <si>
    <t>https://periscope.tv/General_Aoun</t>
  </si>
  <si>
    <t>Prime Minister Saad Hariri</t>
  </si>
  <si>
    <t>saadhariri</t>
  </si>
  <si>
    <t>https://twitter.com/saadhariri</t>
  </si>
  <si>
    <t>Saad Hariri</t>
  </si>
  <si>
    <t>President of the Council of Ministers of Lebanon رئيس مجلس وزراء لبنان | #لبنان_أولاً | #نحنا_الخرزة_الزرقا</t>
  </si>
  <si>
    <t>Mon Oct 05 06:30:46 +0000 2009</t>
  </si>
  <si>
    <t>Beirut, Lebanon</t>
  </si>
  <si>
    <t>@saadhariri</t>
  </si>
  <si>
    <t>https://twitter.com/saadhariri/lists</t>
  </si>
  <si>
    <t>https://twitter.com/saadhariri/moments</t>
  </si>
  <si>
    <t>CanadaFP, HHShkMohd, KingSalman, Matignon, QueenRania, RT_Erdogan, eucopresident, realDonaldTrump, rterdogan_ar</t>
  </si>
  <si>
    <t>AlgeriaMFA, CyprusMFA, EmmanuelMacron, FCOArabic, HashimThaciRKS, MohamedAsim_mdv, Palazzo_Chigi, eu_eeas, pacollibehgjet</t>
  </si>
  <si>
    <t>ABZayed, AymanHsafadi, Gebran_Bassil, khalidalkhalifa</t>
  </si>
  <si>
    <t>https://periscope.tv/saadhariri</t>
  </si>
  <si>
    <t>Foreign Minister Gebran Bassil</t>
  </si>
  <si>
    <t>Gebran_Bassil</t>
  </si>
  <si>
    <t>https://twitter.com/Gebran_Bassil</t>
  </si>
  <si>
    <t>Gebran Bassil</t>
  </si>
  <si>
    <t>Minister of Foreign Affairs of Lebanon. Head of the Free Patriotic Movement.</t>
  </si>
  <si>
    <t>Wed Jul 14 10:01:42 +0000 2010</t>
  </si>
  <si>
    <t>@Gebran_Bassil</t>
  </si>
  <si>
    <t>https://twitter.com/Gebran_Bassil/moments</t>
  </si>
  <si>
    <t>10DowningStreet, Elysee, FedericaMog, General_Aoun, GermanyDiplo, ItalyMFA, MichelTemer, PolandMFA, Pontifex_ar, foreignoffice</t>
  </si>
  <si>
    <t>AnastasiadesCY, BelarusMFA, BelarusMID, CancilleriaEc, CancilleriaPeru, CancilleriaPma, CyprusMFA, DanishMFA, DiplomatieRdc, GudlaugurThor, Iraqimofa, Itamaraty_EN, Itamaraty_ES, MAECgob, MFAIceland, MFAKOSOVO, MID_RF, MIREXRD, MZZRS, MinCanadaAE, MinCanadaFA, MohamedAsim_mdv, Russia_AR, SpainMFA, Utenriksdept, Utrikesdep, angealfa, edgarsrinkevics, francediplo, margotwallstrom, ministerBlok, sebastiankurz, teodormelescanu</t>
  </si>
  <si>
    <t>DutchMFA, GreeceMFA, ItamaratyGovBr, JulieBishopMP, MiroslavLajcak, eu_eeas, francediplo_EN, mfa_russia, saadhariri</t>
  </si>
  <si>
    <t>https://periscope.tv/Gebran_Bassil</t>
  </si>
  <si>
    <t>Malaysia</t>
  </si>
  <si>
    <t xml:space="preserve">Prime Minister </t>
  </si>
  <si>
    <t>chedetofficial</t>
  </si>
  <si>
    <t>https://twitter.com/chedetofficial</t>
  </si>
  <si>
    <t>Dr Mahathir Mohamad</t>
  </si>
  <si>
    <t>Official Twitter of Tun Dr Mahathir Mohamad • 7th Prime Minister of Malaysia • Chairman of Pakatan Harapan https://t.co/ESJBq1AyDt</t>
  </si>
  <si>
    <t>Sun Jan 11 06:34:12 +0000 2015</t>
  </si>
  <si>
    <t>@chedetofficial</t>
  </si>
  <si>
    <t>https://twitter.com/chedetofficial/lists</t>
  </si>
  <si>
    <t>https://twitter.com/chedetofficial/moments</t>
  </si>
  <si>
    <t>https://periscope.tv/chedetofficial</t>
  </si>
  <si>
    <t>PMOMalaysia</t>
  </si>
  <si>
    <t>https://twitter.com/PMOMalaysia</t>
  </si>
  <si>
    <t>Msia PM Press Office</t>
  </si>
  <si>
    <t>Official Press Office Twitter account for the Prime Minister of Malaysia</t>
  </si>
  <si>
    <t>Wed Sep 29 06:17:37 +0000 2010</t>
  </si>
  <si>
    <t>Putrajaya, Malaysia</t>
  </si>
  <si>
    <t>@PMOMalaysia</t>
  </si>
  <si>
    <t>https://twitter.com/PMOMalaysia/moments</t>
  </si>
  <si>
    <t>10DowningStreet, HHShkMohd, JuanManSantos, MedvedevRussiaE, POTUS, RT_Erdogan, StateDept, WhiteHouse, jokowi, leehsienloong, presidenciacr</t>
  </si>
  <si>
    <t>CancilleriaPeru, MDVForeign, MFA_SriLanka, MalaysiaMFA, Malaysia_Gov, PresidenciaCV, StateHouseSey, SweMFA, thepmo</t>
  </si>
  <si>
    <t>https://periscope.tv/PMOMalaysia</t>
  </si>
  <si>
    <t>Malaysia_Gov</t>
  </si>
  <si>
    <t>https://twitter.com/Malaysia_Gov</t>
  </si>
  <si>
    <t>Malaysia Government</t>
  </si>
  <si>
    <t>A federal constitutional monarchy consisting of 13 States &amp; 3 Federal Territories.RTs do not equal endorsement.</t>
  </si>
  <si>
    <t>Fri Jun 07 23:50:39 +0000 2013</t>
  </si>
  <si>
    <t>@Malaysia_Gov</t>
  </si>
  <si>
    <t>https://twitter.com/Malaysia_Gov/lists</t>
  </si>
  <si>
    <t>https://twitter.com/Malaysia_Gov/moments</t>
  </si>
  <si>
    <t>GovernmentRF, MalaysiaMFA, PMOMalaysia</t>
  </si>
  <si>
    <t>NorwayMFA, PresidenceMali, SweMFA</t>
  </si>
  <si>
    <t>https://periscope.tv/Malaysia_Gov</t>
  </si>
  <si>
    <t>myGovPortal</t>
  </si>
  <si>
    <t>https://twitter.com/myGovPortal</t>
  </si>
  <si>
    <t>MyGovernment</t>
  </si>
  <si>
    <t>Sun Mar 28 09:36:48 +0000 2010</t>
  </si>
  <si>
    <t>Dormant since 28.07.2016</t>
  </si>
  <si>
    <t>@myGovPortal</t>
  </si>
  <si>
    <t>https://twitter.com/myGovPortal/lists</t>
  </si>
  <si>
    <t>https://twitter.com/myGovPortal/moments</t>
  </si>
  <si>
    <t>https://periscope.tv/myGovPortal</t>
  </si>
  <si>
    <t>MalaysiaMFA</t>
  </si>
  <si>
    <t>https://twitter.com/MalaysiaMFA</t>
  </si>
  <si>
    <t>Wisma Putra</t>
  </si>
  <si>
    <t>Official twitter account of the Ministry of Foreign Affairs Malaysia. Follow us for the latest on Malaysian #diplomacy.</t>
  </si>
  <si>
    <t>Thu Jul 10 02:21:35 +0000 2014</t>
  </si>
  <si>
    <t>Putrajaya</t>
  </si>
  <si>
    <t>@MalaysiaMFA</t>
  </si>
  <si>
    <t>https://twitter.com/MalaysiaMFA/lists</t>
  </si>
  <si>
    <t>https://twitter.com/MalaysiaMFA/moments</t>
  </si>
  <si>
    <t>BelarusMFA, BelarusMID, ChileMFA, DFAPHL, DanishMFA, GudlaugurThor, LithuaniaMFA, MDVForeign, MFAKOSOVO, MFASriLanka, MFA_SriLanka, MFAsg, MOFAVietNam, MVEP_hr, Malaysia_Gov, SpainMFA, VNGovtPortal, pacollibehgjet</t>
  </si>
  <si>
    <t>https://periscope.tv/MalaysiaMFA</t>
  </si>
  <si>
    <t>Maldives</t>
  </si>
  <si>
    <t>President Abdulla Yameen</t>
  </si>
  <si>
    <t>PresidentYameen</t>
  </si>
  <si>
    <t>https://twitter.com/PresidentYameen</t>
  </si>
  <si>
    <t>Abdulla Yameen</t>
  </si>
  <si>
    <t>The official twitter profile of the President of the Republic of Maldives</t>
  </si>
  <si>
    <t>Sun Nov 17 16:03:29 +0000 2013</t>
  </si>
  <si>
    <t>Dormant since 11.04.2016</t>
  </si>
  <si>
    <t>@PresidentYameen</t>
  </si>
  <si>
    <t>https://twitter.com/PresidentYameen/lists</t>
  </si>
  <si>
    <t>https://twitter.com/PresidentYameen/moments</t>
  </si>
  <si>
    <t>PMOIndia, POTUS, SarukaaruKhabar, WhiteHouse, leehsienloong, narendramodi, presidencymv, rashtrapatibhvn</t>
  </si>
  <si>
    <t>CancilleriaPeru, HashimThaciRKS</t>
  </si>
  <si>
    <t>https://periscope.tv/PresidentYameen</t>
  </si>
  <si>
    <t>Hilaaleege</t>
  </si>
  <si>
    <t>https://twitter.com/Hilaaleege</t>
  </si>
  <si>
    <t>Residence of the President - Republic of Maldives</t>
  </si>
  <si>
    <t>Mon Dec 28 17:50:58 +0000 2009</t>
  </si>
  <si>
    <t>Male' - Republic of Maldives</t>
  </si>
  <si>
    <t>@Hilaaleege</t>
  </si>
  <si>
    <t>https://twitter.com/Hilaaleege/lists</t>
  </si>
  <si>
    <t>https://twitter.com/Hilaaleege/moments</t>
  </si>
  <si>
    <t>foreignMV</t>
  </si>
  <si>
    <t>https://periscope.tv/Hilaaleege</t>
  </si>
  <si>
    <t>presidencymv</t>
  </si>
  <si>
    <t>https://twitter.com/presidencymv</t>
  </si>
  <si>
    <t>Presidency Maldives</t>
  </si>
  <si>
    <t>Follow @presidencymv for the latest from #PresYameen and his Administration. Tweets may be archived.</t>
  </si>
  <si>
    <t>Sun Jan 09 04:57:02 +0000 2011</t>
  </si>
  <si>
    <t>Republic of Maldives</t>
  </si>
  <si>
    <t>@presidencymv</t>
  </si>
  <si>
    <t>https://twitter.com/presidencymv/lists</t>
  </si>
  <si>
    <t>https://twitter.com/presidencymv/moments</t>
  </si>
  <si>
    <t>CancilleriaPeru, DiplomatieRdc, ItamaratyGovBr, JuanOrlandoH, MEAIndia, MFASriLanka, MFA_SriLanka, MaithripalaS, MeGovernment, MinisterMOFA, OfficialMasisi, PresidenceMali, PresidentYameen, StateHouseSey, SweMFA, USAUrdu, VladaRH, mfaethiopia</t>
  </si>
  <si>
    <t>MDVForeign, MohamedAsim_mdv, SarukaaruKhabar</t>
  </si>
  <si>
    <t>https://periscope.tv/presidencymv</t>
  </si>
  <si>
    <t>MaldivesPO</t>
  </si>
  <si>
    <t>https://twitter.com/MaldivesPO</t>
  </si>
  <si>
    <t>President's Office</t>
  </si>
  <si>
    <t>News and updates from the President’s Office about the changes\developments made by the government of Maldives. Comments &amp; messages received maybe archived.</t>
  </si>
  <si>
    <t>Wed May 30 20:26:20 +0000 2012</t>
  </si>
  <si>
    <t>Dormant since 31.05.2012</t>
  </si>
  <si>
    <t>@MaldivesPO</t>
  </si>
  <si>
    <t>https://twitter.com/MaldivesPO/lists</t>
  </si>
  <si>
    <t>https://twitter.com/MaldivesPO/moments</t>
  </si>
  <si>
    <t>https://periscope.tv/MaldivesPO</t>
  </si>
  <si>
    <t>http://twiplomacy.com/info/asia/Maldives</t>
  </si>
  <si>
    <t>SarukaaruKhabar</t>
  </si>
  <si>
    <t>https://twitter.com/SarukaaruKhabar</t>
  </si>
  <si>
    <t>Sarukaaru Khabaru</t>
  </si>
  <si>
    <t>Official Government News Portal Republic of #Maldives</t>
  </si>
  <si>
    <t>Sun Aug 26 06:16:05 +0000 2012</t>
  </si>
  <si>
    <t>Male', Maldives</t>
  </si>
  <si>
    <t>@SarukaaruKhabar</t>
  </si>
  <si>
    <t>https://twitter.com/SarukaaruKhabar/lists</t>
  </si>
  <si>
    <t>https://twitter.com/SarukaaruKhabar/moments</t>
  </si>
  <si>
    <t>PMOIndia, RW_UNP</t>
  </si>
  <si>
    <t>PresidentYameen, foreignMV</t>
  </si>
  <si>
    <t>MDVForeign, MohamedAsim_mdv, presidencymv</t>
  </si>
  <si>
    <t>https://periscope.tv/SarukaaruKhabar</t>
  </si>
  <si>
    <t>Foreign Minister Mohamed Asim</t>
  </si>
  <si>
    <t>MohamedAsim_mdv</t>
  </si>
  <si>
    <t>https://twitter.com/MohamedMohamedAsim_mdv</t>
  </si>
  <si>
    <t>Mohamed ASIM</t>
  </si>
  <si>
    <t>Minister of Foreign Affairs 🇲🇻</t>
  </si>
  <si>
    <t>Fri Feb 28 14:26:49 +0000 2014</t>
  </si>
  <si>
    <t>Maldivas</t>
  </si>
  <si>
    <t>@MohamedAsim_mdv</t>
  </si>
  <si>
    <t>https://twitter.com/MohamedAsim_mdv</t>
  </si>
  <si>
    <t>https://twitter.com/MohamedAsim_mdv/lists</t>
  </si>
  <si>
    <t>https://twitter.com/MohamedAsim_mdv/moments</t>
  </si>
  <si>
    <t>BorisJohnson, FedericaMog, Gebran_Bassil, MFAThai, MFATurkey, MFA_KZ, MFAsg, MevlutCavusoglu, MinisterSilk, MofaNepal, StateDept, VivianBala, foreignoffice, konotaromp, saadhariri</t>
  </si>
  <si>
    <t>DanishMFA, GudlaugurThor, MAECgob, MFAKOSOVO, MID_RF, mfaethiopia</t>
  </si>
  <si>
    <t>MDVForeign, MFA_SriLanka, SarukaaruKhabar, presidencymv</t>
  </si>
  <si>
    <t>https://periscope.tv/MohamedMohamedAsim_mdv</t>
  </si>
  <si>
    <t>https://twitter.com/MDVForeign</t>
  </si>
  <si>
    <t>MFA Maldives</t>
  </si>
  <si>
    <t>Official Twitter Account of the Ministry of Foreign Affairs of the Republic of Maldives</t>
  </si>
  <si>
    <t>Fri Dec 05 06:21:38 +0000 2014</t>
  </si>
  <si>
    <t>@MDVForeign</t>
  </si>
  <si>
    <t>https://twitter.com/MDVForeign/lists/mv-missions/members</t>
  </si>
  <si>
    <t>https://twitter.com/MDVForeign/moments</t>
  </si>
  <si>
    <t>AbujaMFA, Aloysio_Nunes, AuswaertigesAmt, AzerbaijanMFA, BelgiumMFA, CanadaFP, CancilleriaPma, CubaMINREX, CzechMFA, DIRCO_ZA, EU_Commission, FedericaMog, ForeignMinistry, ForeignOfficeKE, GermanyDiplo, GovernmentRF, GovernmentZA, GreeceMFA, HHShkMohd, ItalyMFA, JustinTrudeau, MAERomania, MFABulgaria, MFAFiji, MFATgovtNZ, MFAThai_PR_EN, MFATurkey, MFA_Austria, MFA_Mongolia, MFA_Ukraine, MFAestonia, MFAgovge, MOFAEGYPT, MOFAKuwait, MOFAKuwait_en, MOFAUAE, MOFAkr_eng, MalaysiaMFA, MaltaGov, MedvedevRussiaE, MevlutCavusoglu, MfaSomalia, MinisterSilk, Minrel_Chile, MoFA_Bangladesh, MofaJapan_en, MohamedBinZayed, NorwayMFA, OFMUAE, PMBhutan, PMOIndia, PMOMalaysia, POTUS, PolandMFA, RW_UNP, RamiHamdalla, RwandaMFA, SeychellesMFA, SlovakiaMFA, StateDept, SushmaSwaraj, SweMFA, UgandaMFA, dfatirl, francediplo, francediplo_EN, japan, mfa_afghanistan, narendramodi, pid_gov, trpresidency</t>
  </si>
  <si>
    <t>AlgeriaMFA, CancilleriaEc, DiplomatieRdc, GudlaugurThor, HashimThaciRKS, IsraelMFA, ItamaratyGovBr, Itamaraty_ES, MFABelize, MFA_Macedonia, MID_RF, MeGovernment, MinCanadaAE, MinisterMOFA, VNGovtPortal, cancilleriasv, ministerBlok</t>
  </si>
  <si>
    <t>ArgentinaMFA, BelarusMFA, CancilleriaARG, CancilleriaPeru, ChileMFA, CyprusMFA, DanishMFA, Diplomacy_RM, DutchMFA, Itamaraty_EN, JPN_PMO, JapanGov, Latvian_MFA, LithuaniaMFA, MAECgob, MEAIndia, MFAEcuador, MFAIceland, MFAKOSOVO, MFASriLanka, MFA_KZ, MFA_LI, MFA_SriLanka, MFAofArmenia, MFAsg, MIREXRD, MOFAVietNam, MZZRS, MinCanadaFA, MohamedAsim_mdv, PalestinePMO, SarukaaruKhabar, SpainMFA, Ulkoministerio, eu_eeas, foreignoffice, mfa_russia, mfaethiopia, namibia_mfa, presidencymv</t>
  </si>
  <si>
    <t>https://periscope.tv/MDVForeign</t>
  </si>
  <si>
    <t>https://twitter.com/foreignMV</t>
  </si>
  <si>
    <t>Maldives Foreign</t>
  </si>
  <si>
    <t>Official Twitter of Ministry of Foreign Affairs - Republic of Maldives</t>
  </si>
  <si>
    <t>Sat Aug 25 05:00:30 +0000 2012</t>
  </si>
  <si>
    <t>Dormant since 24.12.2012</t>
  </si>
  <si>
    <t>@foreignMV</t>
  </si>
  <si>
    <t>https://twitter.com/foreignMV/lists</t>
  </si>
  <si>
    <t>https://twitter.com/foreignMV/moments</t>
  </si>
  <si>
    <t>10DowningStreet, Hilaaleege, PMOIndia, SarukaaruKhabar</t>
  </si>
  <si>
    <t>CancilleriaPeru, DutchMFA, GudlaugurThor, IndianDiplomacy, ItamaratyGovBr, LithuaniaMFA, MEAIndia, MFAIceland, MFA_Austria, MFA_SriLanka, MID_RF, NorwayMFA, VladaRH, francediplo, mfa_russia</t>
  </si>
  <si>
    <t>https://periscope.tv/foreignMV</t>
  </si>
  <si>
    <t>Mauritius</t>
  </si>
  <si>
    <t>President Ameenah Gurib-Fakim</t>
  </si>
  <si>
    <t>http://twiplomacy.com/info/asia/Mauritius</t>
  </si>
  <si>
    <t>aguribfakim</t>
  </si>
  <si>
    <t>https://twitter.com/aguribfakim</t>
  </si>
  <si>
    <t>Ameenah Gurib-Fakim</t>
  </si>
  <si>
    <t>https://t.co/71C2cqS4RZ.Biodiversity scientist.Entrepreneur</t>
  </si>
  <si>
    <t>Sat Jun 19 08:14:58 +0000 2010</t>
  </si>
  <si>
    <t>@aguribfakim</t>
  </si>
  <si>
    <t>https://twitter.com/aguribfakim/lists</t>
  </si>
  <si>
    <t>https://twitter.com/aguribfakim/moments</t>
  </si>
  <si>
    <t>AOuattara_PRCI, CanadaFP, CyrilRamaphosa, EUCouncilPress, EU_Commission, Elysee, Grybauskaite_LT, IBK_2013, LMushikiwabo, Macky_Sall, MagufuliJP, NGRPresident, PaulKagame, Pontifex, PresidenceMali, Presidenceci, PresidencyZA, PresidentABO, RCA_Renaissance, SassouCG, StateDept, SwedishPM, TheVillaSomalia, UKenyatta, UrugwiroVillage, WhiteHouse, eucopresident, rochkaborepf</t>
  </si>
  <si>
    <t>DanishMFA, MFAKOSOVO, PR_Senegal, PresidentKE, PrezMauritius, pacollibehgjet</t>
  </si>
  <si>
    <t>https://periscope.tv/aguribfakim</t>
  </si>
  <si>
    <t>PrezMauritius</t>
  </si>
  <si>
    <t>https://twitter.com/PrezMauritius</t>
  </si>
  <si>
    <t>StateHouse Mauritius</t>
  </si>
  <si>
    <t>The Office of the President of the Republic of Mauritius is based at the State House and is the official residence of the President.</t>
  </si>
  <si>
    <t>Tue Jun 14 12:53:59 +0000 2016</t>
  </si>
  <si>
    <t>Le Reduit, Mauritius</t>
  </si>
  <si>
    <t>@PrezMauritius</t>
  </si>
  <si>
    <t>https://twitter.com/PrezMauritius/lists</t>
  </si>
  <si>
    <t>https://twitter.com/PrezMauritius/moments</t>
  </si>
  <si>
    <t>POTUS, WhiteHouse, aguribfakim, realDonaldTrump</t>
  </si>
  <si>
    <t>https://periscope.tv/PrezMauritius</t>
  </si>
  <si>
    <t>Prime Minister Anerood Jugnauth</t>
  </si>
  <si>
    <t>https://twitter.com/pjugnauth</t>
  </si>
  <si>
    <t>Pravind Jugnauth</t>
  </si>
  <si>
    <t>Bienvenue sur la page Twitter officielle de l’Honorable Pravind Kumar Jugnauth, le Premier ministre de la République de Maurice.</t>
  </si>
  <si>
    <t>Tue Jan 17 18:47:55 +0000 2017</t>
  </si>
  <si>
    <t>República de Mauricio</t>
  </si>
  <si>
    <t>@pjugnauth</t>
  </si>
  <si>
    <t>https://twitter.com/pjugnauth/lists</t>
  </si>
  <si>
    <t>https://twitter.com/pjugnauth/moments</t>
  </si>
  <si>
    <t>IsmailOguelleh, PMcanadien, PR_Senegal, PrimatureMDG, le_rendezvous, narendramodi</t>
  </si>
  <si>
    <t>https://periscope.tv/pjugnauth</t>
  </si>
  <si>
    <t>Mongolia</t>
  </si>
  <si>
    <t>President Khaltmaagiin Battulga</t>
  </si>
  <si>
    <t>BattulgaKh</t>
  </si>
  <si>
    <t>https://twitter.com/BattulgaKh</t>
  </si>
  <si>
    <t>Battulga Khaltmaa</t>
  </si>
  <si>
    <t>Монгол Улсын Ерөнхийлөгч | President of Mongolia 🇲🇳</t>
  </si>
  <si>
    <t>Mon Mar 21 10:39:13 +0000 2011</t>
  </si>
  <si>
    <t>@BattulgaKh</t>
  </si>
  <si>
    <t>https://twitter.com/BattulgaKh/lists</t>
  </si>
  <si>
    <t>https://twitter.com/BattulgaKh/moments</t>
  </si>
  <si>
    <t>AbeShinzo, EmmanuelMacron, JustinTrudeau, KremlinRussia_E, MedvedevRussia, PMOIndia, POTUS, PutinRF, PutinRF_Eng, realDonaldTrump</t>
  </si>
  <si>
    <t>MEAIndia, MFA_Mongolia, MongolDiplomacy, pmoffice_mn, zasagmn</t>
  </si>
  <si>
    <t>TsogtbaatarD, UKhurelsukh</t>
  </si>
  <si>
    <t>https://periscope.tv/BattulgaKh</t>
  </si>
  <si>
    <t>Prime Minister Ukhnaagiin Khürelsükh</t>
  </si>
  <si>
    <t>UKhurelsukh</t>
  </si>
  <si>
    <t>https://twitter.com/Ukhurelsukh</t>
  </si>
  <si>
    <t>Ухнаагийн ХҮРЭЛСҮХ</t>
  </si>
  <si>
    <t>Монгол Улсын Ерөнхий сайд</t>
  </si>
  <si>
    <t>Mon Mar 05 17:01:23 +0000 2012</t>
  </si>
  <si>
    <t>Ulaanbaatar, Mongolia</t>
  </si>
  <si>
    <t>@UKhurelsukh</t>
  </si>
  <si>
    <t>https://twitter.com/UKhurelsukh</t>
  </si>
  <si>
    <t>https://twitter.com/Ukhurelsukh/lists</t>
  </si>
  <si>
    <t>https://twitter.com/Ukhurelsukh/moments</t>
  </si>
  <si>
    <t>MedvedevRussiaE</t>
  </si>
  <si>
    <t>MFA_Mongolia, zasagmn</t>
  </si>
  <si>
    <t>BattulgaKh, TsogtbaatarD</t>
  </si>
  <si>
    <t>https://periscope.tv/Ukhurelsukh</t>
  </si>
  <si>
    <t>zasagmn</t>
  </si>
  <si>
    <t>https://twitter.com/zasagmn</t>
  </si>
  <si>
    <t>zasag</t>
  </si>
  <si>
    <t>МОНГОЛ УЛСЫН ЕРӨНХИЙ САЙД Н.АЛТАНХУЯГИЙН ТЭРГҮҮЛСЭН ШИНЭЧЛЭЛИЙН ЗАСГИЙН ГАЗАР</t>
  </si>
  <si>
    <t>Thu Sep 06 05:36:39 +0000 2012</t>
  </si>
  <si>
    <t>Dormant since 14.11.2013</t>
  </si>
  <si>
    <t>@zasagmn</t>
  </si>
  <si>
    <t>https://twitter.com/zasagmn/moments</t>
  </si>
  <si>
    <t>BattulgaKh, UKhurelsukh</t>
  </si>
  <si>
    <t>https://periscope.tv/zasagmn</t>
  </si>
  <si>
    <t>pmoffice_mn</t>
  </si>
  <si>
    <t>https://twitter.com/pmoffice_mn</t>
  </si>
  <si>
    <t>PM's office</t>
  </si>
  <si>
    <t>Ерөнхий сайдын ажлын алба</t>
  </si>
  <si>
    <t>Tue Jan 15 09:45:31 +0000 2013</t>
  </si>
  <si>
    <t>@pmoffice_mn</t>
  </si>
  <si>
    <t>https://twitter.com/pmoffice_mn/lists</t>
  </si>
  <si>
    <t>https://twitter.com/pmoffice_mn/moments</t>
  </si>
  <si>
    <t>10DowningStreet, BattulgaKh, realDonaldTrump</t>
  </si>
  <si>
    <t>CancilleriaPeru, SweMFA</t>
  </si>
  <si>
    <t>https://periscope.tv/pmoffice_mn</t>
  </si>
  <si>
    <t>GovernmentMN</t>
  </si>
  <si>
    <t>https://twitter.com/GovernmentMN</t>
  </si>
  <si>
    <t>Government Mongolia</t>
  </si>
  <si>
    <t>Official twitter for Government of Mongolia</t>
  </si>
  <si>
    <t>Tue Apr 12 03:33:49 +0000 2011</t>
  </si>
  <si>
    <t>@GovernmentMN</t>
  </si>
  <si>
    <t>https://twitter.com/GovernmentMN/lists</t>
  </si>
  <si>
    <t>https://twitter.com/GovernmentMN/moments</t>
  </si>
  <si>
    <t>https://periscope.tv/GovernmentMN</t>
  </si>
  <si>
    <t>Foreign Minister Damdin Tsogtbaatar</t>
  </si>
  <si>
    <t>TsogtbaatarD</t>
  </si>
  <si>
    <t>https://twitter.com/TsogtbaatarD</t>
  </si>
  <si>
    <t>Tsogtbaatar Damdin</t>
  </si>
  <si>
    <t>УИХ-ын гишүүн, Гадаад харилцааны сайд, Нийслэлийн Сүхбаатар дүүргийн МАН-ын хорооны дарга | Minister for Foreign Affairs of Mongolia, MP</t>
  </si>
  <si>
    <t>Mon Jan 30 01:59:25 +0000 2012</t>
  </si>
  <si>
    <t>@TsogtbaatarD</t>
  </si>
  <si>
    <t>https://twitter.com/TsogtbaatarD/lists</t>
  </si>
  <si>
    <t>https://twitter.com/TsogtbaatarD/moments</t>
  </si>
  <si>
    <t>MID_RF, MedvedevRussia, MedvedevRussiaE, PellegriniP_, StateDept, TC_Basbakan, WhiteHouse, ignaziocassis, konotaromp, narendramodi, realDonaldTrump</t>
  </si>
  <si>
    <t>MEAIndia, MFA_Mongolia</t>
  </si>
  <si>
    <t>BattulgaKh, MongolDiplomacy, UKhurelsukh</t>
  </si>
  <si>
    <t>https://periscope.tv/TsogtbaatarD</t>
  </si>
  <si>
    <t>MFA_Mongolia</t>
  </si>
  <si>
    <t>https://twitter.com/MFA_Mongolia</t>
  </si>
  <si>
    <t>MFA Mongolia</t>
  </si>
  <si>
    <t>Welcome to the official twitter of the Ministry of Foreign Affairs of Mongolia</t>
  </si>
  <si>
    <t>Tue Oct 15 08:30:40 +0000 2013</t>
  </si>
  <si>
    <t>Dormant since 26.09.2017</t>
  </si>
  <si>
    <t>@MFA_Mongolia</t>
  </si>
  <si>
    <t>https://twitter.com/MFA_Mongolia/lists</t>
  </si>
  <si>
    <t>https://twitter.com/MFA_Mongolia/moments</t>
  </si>
  <si>
    <t>10DowningStreet, AbeShinzo, BattulgaKh, BelgiumMFA, CzechMFA, DFAPHL, EUCouncil, EU_Commission, FedericaMog, FijiMFA, ForeignMinistry, ForeignOfficeKE, ForeignStrategy, IraqMFA, JPN_PMO, JapanGov, JulieBishopMP, JunckerEU, KremlinRussia_E, LinkeviciusL, MAERomania, MFAThai_PR_EN, MFA_KZ, MFAestonia, MIACBW, MOFAEGYPT, MOFAKuwait, MOFAkr_eng, MarocDiplomatie, MedvedevRussiaE, MiroslavLajcak, MoFA_Indonesia, MofaJapan_en, MofaQatar_EN, MofaSomalia, PakDiplomacy, PaulKagame, PutinRF_Eng, RegSprecher, RepSouthSudan, StateDept, StateDeptLive, SushmaSwaraj, TROfficeofPD, TsogtbaatarD, UKhurelsukh, WhiteHouse, azpresident, bahdiplomatic, dfatirl, donaldtusk, eucopresident, foreignoffice, francediplo_EN, khalidalkhalifa, leehsienloong, margotwallstrom, mfa_afghanistan, mfagovtt, mofa_kr, narendramodi, presidentaz</t>
  </si>
  <si>
    <t>AlgeriaMFA, CancilleriaARG, CancilleriaEc, CancilleriaPeru, ChileMFA, DanishMFA, GreeceMFA, GudlaugurThor, ItamaratyGovBr, Itamaraty_EN, Itamaraty_ES, MAECgob, MDVForeign, MEAIndia, MFAEcuador, MFAKOSOVO, MFASriLanka, MFA_Lu, MIREXRD, MOFAVietNam, MiguelVargasM, MinCanadaAE, MinCanadaFA, MofaNepal, Ulkoministerio, VNGovtPortal, VladaRH, cancilleriasv, foreigntanzania, ministerBlok, namibia_mfa, pacollibehgjet</t>
  </si>
  <si>
    <t>AlbanianDiplo, AuswaertigesAmt, AzerbaijanMFA, BelarusMFA, BelarusMID, CanadaFP, CyprusMFA, Diplomacy_RM, DutchMFA, EUCouncilPress, GermanyDiplo, IndianDiplomacy, IsraelMFA, ItalyMFA, Latvian_MFA, LithuaniaMFA, MFABulgaria, MFAIceland, MFATurkey, MFA_Austria, MFA_Kyrgyzstan, MFA_LI, MFA_SriLanka, MFA_Ukraine, MFAgovge, MFAofArmenia, MFAsg, MFAupdate, MID_RF, MOFAUAE, MVEP_hr, MZZRS, MeGovernment, MongolDiplomacy, NorwayMFA, OFMUAE, PolandMFA, RwandaMFA, SeychellesMFA, SlovakiaMFA, SpainMFA, SweMFA, TunisieDiplo, UgandaMFA, dfat, eu_eeas, francediplo, mfa_russia, mfaethiopia</t>
  </si>
  <si>
    <t>https://periscope.tv/MFA_Mongolia</t>
  </si>
  <si>
    <t>MongolDiplomacy</t>
  </si>
  <si>
    <t>https://twitter.com/MongolDiplomacy</t>
  </si>
  <si>
    <t>Монгол Улсын Гадаад Харилцааны Яамны албан ёсны Твиттер хуудас. Official channel of Ministry of Foreign Affairs /MFA/ of Mongolia 🇲🇳</t>
  </si>
  <si>
    <t>Tue May 18 10:22:21 +0000 2010</t>
  </si>
  <si>
    <t>@MongolDiplomacy</t>
  </si>
  <si>
    <t>https://twitter.com/MongolDiplomacy/lists</t>
  </si>
  <si>
    <t>https://twitter.com/MongolDiplomacy/moments</t>
  </si>
  <si>
    <t>AlbanianDiplo, BattulgaKh, BelgiumMFA, CzechMFA, EU_Commission, ForeignOfficeKE, GovernmentRF, MAERomania, MFABulgaria, MFAgovge, NorwayMFA, PolandMFA, SlovakiaMFA, SweMFA, francediplo_EN</t>
  </si>
  <si>
    <t>ArgentinaMFA, BelarusMID, CancilleriaPeru, DanishMFA, MEAIndia, MFAIceland, MFAKOSOVO, MFAsg, MID_RF, MOFAVietNam, MiguelVargasM, francediplo, mfa_russia, ministerBlok</t>
  </si>
  <si>
    <t>AuswaertigesAmt, BelarusMFA, Diplomacy_RM, DutchMFA, GermanyDiplo, IsraelMFA, Latvian_MFA, LithuaniaMFA, MFA_KZ, MFA_LI, MFA_Mongolia, MFAofArmenia, MZZRS, SpainMFA, TsogtbaatarD</t>
  </si>
  <si>
    <t>https://periscope.tv/MongolDiplomacy</t>
  </si>
  <si>
    <t>Myanmar</t>
  </si>
  <si>
    <t>pomyanmar</t>
  </si>
  <si>
    <t>https://twitter.com/pomyanmar</t>
  </si>
  <si>
    <t>PresidentOffice.mm</t>
  </si>
  <si>
    <t>Myanmar President Office</t>
  </si>
  <si>
    <t>Wed Oct 12 03:38:27 +0000 2016</t>
  </si>
  <si>
    <t>@pomyanmar</t>
  </si>
  <si>
    <t>https://twitter.com/pomyanmar/lists</t>
  </si>
  <si>
    <t>https://twitter.com/pomyanmar/moments</t>
  </si>
  <si>
    <t>https://periscope.tv/pomyanmar</t>
  </si>
  <si>
    <t>Foreign Minister Aung San Suu Kyi</t>
  </si>
  <si>
    <t>MyanmarSC</t>
  </si>
  <si>
    <t>https://twitter.com/MyanmarSC</t>
  </si>
  <si>
    <t>StateCounsellor.mm</t>
  </si>
  <si>
    <t>Thu Nov 03 03:05:03 +0000 2016</t>
  </si>
  <si>
    <t>@MyanmarSC</t>
  </si>
  <si>
    <t>https://twitter.com/MyanmarSC/lists</t>
  </si>
  <si>
    <t>https://twitter.com/MyanmarSC/moments</t>
  </si>
  <si>
    <t>MOFAMyanmar</t>
  </si>
  <si>
    <t>https://periscope.tv/MyanmarSC</t>
  </si>
  <si>
    <t>https://twitter.com/MOFAMyanmar</t>
  </si>
  <si>
    <t>MFA Myanmar</t>
  </si>
  <si>
    <t>Fri Dec 29 06:51:56 +0000 2017</t>
  </si>
  <si>
    <t>@MOFAMyanmar</t>
  </si>
  <si>
    <t>https://twitter.com/MOFAMyanmar/lists</t>
  </si>
  <si>
    <t>https://twitter.com/MOFAMyanmar/moments</t>
  </si>
  <si>
    <t>MyanmarSC, StateDept, mfa_russia</t>
  </si>
  <si>
    <t>CancilleriaVE</t>
  </si>
  <si>
    <t>https://periscope.tv/MOFAMyanmar</t>
  </si>
  <si>
    <t>Nepal</t>
  </si>
  <si>
    <t>President Bidhya Devi Bhandari</t>
  </si>
  <si>
    <t>president_nepal</t>
  </si>
  <si>
    <t>https://twitter.com/president_nepal</t>
  </si>
  <si>
    <t>Bidhya Devi Bhandari</t>
  </si>
  <si>
    <t>This account is handled by media team supporting President Bhandari. Tweets by President are followed by signature - President</t>
  </si>
  <si>
    <t>Sat Nov 14 04:05:02 +0000 2015</t>
  </si>
  <si>
    <t>Dormant since 25.11.2015</t>
  </si>
  <si>
    <t>@president_nepal</t>
  </si>
  <si>
    <t>https://twitter.com/president_nepal/lists</t>
  </si>
  <si>
    <t>https://twitter.com/president_nepal/moments</t>
  </si>
  <si>
    <t>PM_Nepal, kpsharmaoli</t>
  </si>
  <si>
    <t>DanishMFA, MFAKOSOVO</t>
  </si>
  <si>
    <t>https://periscope.tv/president_nepal</t>
  </si>
  <si>
    <t>Prime Minister Khadga Prasad Sharma Oli</t>
  </si>
  <si>
    <t>https://twitter.com/kpsharmaoli</t>
  </si>
  <si>
    <t>K P Sharma Oli</t>
  </si>
  <si>
    <t>Prime Minister of Nepal :: President of CPN (UML) ::</t>
  </si>
  <si>
    <t>Tue Sep 30 07:31:59 +0000 2014</t>
  </si>
  <si>
    <t>@kpsharmaoli</t>
  </si>
  <si>
    <t>https://twitter.com/kpsharmaoli/lists</t>
  </si>
  <si>
    <t>https://twitter.com/kpsharmaoli/moments</t>
  </si>
  <si>
    <t>PM_Nepal, narendramodi</t>
  </si>
  <si>
    <t>MofaNepal, TOUADERA2015, president_nepal</t>
  </si>
  <si>
    <t>https://periscope.tv/kpsharmaoli</t>
  </si>
  <si>
    <t>PM_Nepal</t>
  </si>
  <si>
    <t>https://twitter.com/PM_Nepal</t>
  </si>
  <si>
    <t>KP Sharma Oli</t>
  </si>
  <si>
    <t>Welcome to the Official Twitter account of the Office of the Prime Minister and Council of Ministers, Government of Nepal.</t>
  </si>
  <si>
    <t>Wed Jun 10 14:43:04 +0000 2015</t>
  </si>
  <si>
    <t>Singhadurbar, Kathmandu Nepal</t>
  </si>
  <si>
    <t>@PM_Nepal</t>
  </si>
  <si>
    <t>https://twitter.com/PM_Nepal/lists</t>
  </si>
  <si>
    <t>https://twitter.com/PM_Nepal/moments</t>
  </si>
  <si>
    <t>LithuanianGovt, MEAIndia, MFASriLanka, MFA_SriLanka, MofaNepal, kpsharmaoli, president_nepal</t>
  </si>
  <si>
    <t>https://periscope.tv/PM_Nepal</t>
  </si>
  <si>
    <t>Hello_Sarkar</t>
  </si>
  <si>
    <t>https://twitter.com/Hello_Sarkar</t>
  </si>
  <si>
    <t>HelloSarkar</t>
  </si>
  <si>
    <t>प्रधानमन्त्री तथा मन्त्रिपरिषद्को कार्यालय हेलो सरकार कक्षको आधिकारिक पेज | Government of Nepal, Office of the Prime Minister and Council of Ministers.</t>
  </si>
  <si>
    <t>Thu Dec 24 07:54:50 +0000 2015</t>
  </si>
  <si>
    <t>सिंहदरबार, काठमाडौँ, नेपाल |</t>
  </si>
  <si>
    <t>@Hello_Sarkar</t>
  </si>
  <si>
    <t>https://twitter.com/Hello_Sarkar/lists</t>
  </si>
  <si>
    <t>https://twitter.com/Hello_Sarkar/moments</t>
  </si>
  <si>
    <t>MofaNepal</t>
  </si>
  <si>
    <t>https://periscope.tv/Hello_Sarkar</t>
  </si>
  <si>
    <t>https://twitter.com/MofaNepal</t>
  </si>
  <si>
    <t>MOFA of Nepal 🇳🇵</t>
  </si>
  <si>
    <t>Welcome to the Official Twitter account of the Ministry of Foreign Affairs, Government of Nepal.</t>
  </si>
  <si>
    <t>Mon Feb 23 05:15:03 +0000 2015</t>
  </si>
  <si>
    <t>Singha Durbar, Kathmandu</t>
  </si>
  <si>
    <t>@MofaNepal</t>
  </si>
  <si>
    <t>https://twitter.com/MofaNepal/lists</t>
  </si>
  <si>
    <t>https://twitter.com/MofaNepal/moments</t>
  </si>
  <si>
    <t>AlbanianDiplo, BorisJohnson, CzechMFA, EU_Commission, ForeignMinistry, ForeignOfficeKE, GermanyDiplo, GovernmentRF, IndianDiplomacy, JulieBishopMP, KremlinRussia_E, MEAIndia, MFAIceland, MFATurkey, MFA_Austria, MFA_KZ, MFA_Mongolia, MFA_Ukraine, MFAestonia, MOFAkr_eng, MofaJapan_en, MofaQatar_AR, MofaQatar_EN, MofaSomalia, PMOIndia, PM_Nepal, SeychellesMFA, StateDept, SushmaSwaraj, SweMFA, TROfficeofPD, Utenriksdept, WhiteHouse, dfat, dfatirl, erna_solberg, foreignoffice, francediplo, francediplo_EN, govsingapore, kpsharmaoli, narendramodi, rashtrapatibhvn, trpresidency</t>
  </si>
  <si>
    <t>AlgeriaMFA, ArgentinaMFA, BelarusMFA, CanadaFP, CancilleriaPeru, CancilleriaVE, ChileMFA, DanishMFA, Diplomacy_RM, GreeceMFA, GudlaugurThor, IsraelMFA, LithuaniaMFA, MFASriLanka, MFA_Macedonia, MFA_SriLanka, MID_RF, MIREXRD, MOFAVietNam, MZZRS, MinCanadaAE, MohamedAsim_mdv, SpainMFA, Ulkoministerio, VNGovtPortal, cancilleriasv, eu_eeas, ministerBlok, pacollibehgjet</t>
  </si>
  <si>
    <t>AzerbaijanMFA, DutchMFA, Hello_Sarkar, MFAKOSOVO, MFAofArmenia, MFAsg, NorwayMFA, mfa_russia</t>
  </si>
  <si>
    <t>https://periscope.tv/MofaNepal</t>
  </si>
  <si>
    <t>Oman</t>
  </si>
  <si>
    <t>MofaOman</t>
  </si>
  <si>
    <t>https://twitter.com/MofaOman</t>
  </si>
  <si>
    <t>الحساب الرسمي لوزارة الخارجية العمانية</t>
  </si>
  <si>
    <t>Sun Nov 17 08:43:53 +0000 2013</t>
  </si>
  <si>
    <t>سلطنة عمان</t>
  </si>
  <si>
    <t>@MofaOman</t>
  </si>
  <si>
    <t>https://twitter.com/MofaOman/lists</t>
  </si>
  <si>
    <t>https://twitter.com/MofaOman/moments</t>
  </si>
  <si>
    <t>ABZayed, AlgeriaMFA, BelarusMFA, BelarusMID, CanadaFP, CanadaPE, CancilleriaARG, CancilleriaPeru, DanishMFA, DutchMFA, FCOArabic, Iraqimofa, IsraelMFA, ItamaratyGovBr, Itamaraty_EN, Itamaraty_ES, KSAMOFA, LithuaniaMFA, MAECgob, MBA_AlThani_, MFAIceland, MFAKOSOVO, MFA_Austria, MFA_KZ, MFA_Lu, MID_RF, MOFAVietNam, MinCanadaAE, Russia_AR, SpainMFA, TunisieDiplo, Ulkoministerio, VNGovtPortal, VladaRH, eu_eeas, foreignoffice, francediplo, francediplo_EN, mfa_russia, pacollibehgjet</t>
  </si>
  <si>
    <t>https://periscope.tv/MofaOman</t>
  </si>
  <si>
    <t>Pakistan</t>
  </si>
  <si>
    <t>pid_gov</t>
  </si>
  <si>
    <t>https://twitter.com/pid_gov</t>
  </si>
  <si>
    <t>Govt of Pakistan</t>
  </si>
  <si>
    <t>The Official twitter account of Pakistan Government. Your very first stop for the very latest policy announcements, Information &amp; News on Pakistan</t>
  </si>
  <si>
    <t>Wed Aug 10 07:58:39 +0000 2011</t>
  </si>
  <si>
    <t>Islamabad, Pakistan</t>
  </si>
  <si>
    <t>@pid_gov</t>
  </si>
  <si>
    <t>https://twitter.com/pid_gov/lists</t>
  </si>
  <si>
    <t>https://twitter.com/pid_gov/moments</t>
  </si>
  <si>
    <t>BelarusMFA, DanishMFA, KhawajaMAsif, MDVForeign, MFAKOSOVO, MFASriLanka, MFA_SriLanka, PakDiplomacy, USAUrdu, mfa_russia, sebastiankurz</t>
  </si>
  <si>
    <t>ForeignOfficePk</t>
  </si>
  <si>
    <t>https://periscope.tv/pid_gov</t>
  </si>
  <si>
    <t>Foreign Minister Khawaja Muhammad Asif</t>
  </si>
  <si>
    <t>KhawajaMAsif</t>
  </si>
  <si>
    <t>https://twitter.com/KhawajaMAsif</t>
  </si>
  <si>
    <t>Khawaja M. Asif</t>
  </si>
  <si>
    <t>A worker of Pakistan Muslim League (N)... Sialkot-Pakistan</t>
  </si>
  <si>
    <t>Fri Feb 22 14:10:17 +0000 2013</t>
  </si>
  <si>
    <t>Sialkot</t>
  </si>
  <si>
    <t>@KhawajaMAsif</t>
  </si>
  <si>
    <t>https://twitter.com/KhawajaMAsif/lists</t>
  </si>
  <si>
    <t>https://twitter.com/KhawajaMAsif/moments</t>
  </si>
  <si>
    <t>JZarif, MevlutCavusoglu, POTUS, ashrafghani, pid_gov</t>
  </si>
  <si>
    <t>BelarusMFA, DanishMFA, DutchMFA, ForeignOfficePk, MFAIceland, MFAKOSOVO, MFASriLanka, VladaRH, ministerBlok</t>
  </si>
  <si>
    <t>https://periscope.tv/KhawajaMAsif</t>
  </si>
  <si>
    <t>https://twitter.com/ForeignOfficePk</t>
  </si>
  <si>
    <t>Dr Mohammad Faisal</t>
  </si>
  <si>
    <t>Spokesperson Ministry of Foreign Affairs Pakistan. spokesperson.office@mofa.gov.pk</t>
  </si>
  <si>
    <t>Fri Jun 10 09:59:59 +0000 2011</t>
  </si>
  <si>
    <t>@ForeignOfficePk</t>
  </si>
  <si>
    <t>https://twitter.com/ForeignOfficePk/moments</t>
  </si>
  <si>
    <t>KhawajaMAsif, StateDept, SushmaSwaraj</t>
  </si>
  <si>
    <t>AlbanianDiplo, BelarusMFA, CanadaFP, CancilleriaARG, CancilleriaPeru, DIRCO_ZA, DanishMFA, Diplomacy_RM, DutchMFA, GermanyDiplo, GreeceMFA, IndianDiplomacy, ItamaratyGovBr, Itamaraty_EN, Itamaraty_ES, LithuaniaMFA, MFAIceland, MFASriLanka, MFA_KZ, MFA_SriLanka, MFAgovge, MID_RF, MOFAVietNam, NorwayMFA, OAAInformation, OFMUAE, PakDiplomacy, PolandMFA, Russia_AR, SpainMFA, SweMFA, UKUrdu, Utrikesdep, VNGovtPortal, cancilleriasv</t>
  </si>
  <si>
    <t>MEAIndia, mfa_russia, pid_gov</t>
  </si>
  <si>
    <t>https://periscope.tv/ForeignOfficePk</t>
  </si>
  <si>
    <t>PakDiplomacy</t>
  </si>
  <si>
    <t>https://twitter.com/PakDiplomacy</t>
  </si>
  <si>
    <t>Public Diplomacy PK</t>
  </si>
  <si>
    <t>Official Twitter account for the Public Diplomacy Division of the Ministry of Foreign Affairs, Government of Pakistan. Contact us at publicdiplomacy@mofa.gov.pk</t>
  </si>
  <si>
    <t>Wed Mar 07 21:14:28 +0000 2012</t>
  </si>
  <si>
    <t>all around the world</t>
  </si>
  <si>
    <t>@PakDiplomacy</t>
  </si>
  <si>
    <t>https://twitter.com/PakDiplomacy/lists</t>
  </si>
  <si>
    <t>https://twitter.com/PakDiplomacy/moments</t>
  </si>
  <si>
    <t>10DowningStreet, AlbanianDiplo, ForeignMinistry, ForeignOfficePk, GreeceMFA, LMushikiwabo, MFABulgaria, MFATurkey, MOFAEGYPT, MOFAkr_eng, MofaJapan_en, PMOIndia, PaulKagame, PolandMFA, StateDept, SweMFA, TC_Disisleri, bahdiplomatic, dfat, dfatirl, dreynders, eu_eeas, foreignoffice, khalidalkhalifa, pid_gov</t>
  </si>
  <si>
    <t>AlgeriaMFA, BelarusMFA, BelarusMID, CancilleriaPeru, DanishMFA, DiploPubliqueTR, ItalyMFA, ItamaratyGovBr, Itamaraty_EN, Itamaraty_ES, LithuaniaMFA, MAECgob, MFAIceland, MFA_Austria, MFA_Mongolia, MID_RF, MinCanadaAE, MinCanadaFA, NorwayMFA, TunisieDiplo, francediplo</t>
  </si>
  <si>
    <t>CanadaFP, DutchMFA, IndianDiplomacy, MEAIndia, TROfficeofPD, Ulkoministerio, francediplo_EN, mfa_russia</t>
  </si>
  <si>
    <t>https://periscope.tv/PakDiplomacy</t>
  </si>
  <si>
    <t>Palestine</t>
  </si>
  <si>
    <t>Prime Minister Rami Hamdallah</t>
  </si>
  <si>
    <t>RamiHamdalla</t>
  </si>
  <si>
    <t>https://twitter.com/RamiHamdalla</t>
  </si>
  <si>
    <t>Rami Hamdallah</t>
  </si>
  <si>
    <t>Official Twitter account of the Prime Minister of Palestine, Dr. Rami Hamdallah. Tweets from Dr. Hamdallah signed ~RH</t>
  </si>
  <si>
    <t>Sun Jun 09 07:24:53 +0000 2013</t>
  </si>
  <si>
    <t>@RamiHamdalla</t>
  </si>
  <si>
    <t>https://twitter.com/RamiHamdalla/moments</t>
  </si>
  <si>
    <t>MAECgob, MDVForeign, MFASriLanka, MFAestonia, MIREXRD, SpainMFA</t>
  </si>
  <si>
    <t>CancilleriaPeru, MFAIceland, NorwayMFA, PalestinePMO, PrimeministerGR, SweMFA, eu_eeas</t>
  </si>
  <si>
    <t>https://periscope.tv/RamiHamdalla</t>
  </si>
  <si>
    <t>PalestinePMO</t>
  </si>
  <si>
    <t>https://twitter.com/PalestinePMO</t>
  </si>
  <si>
    <t>PM of Palestine</t>
  </si>
  <si>
    <t>The official Twitter account of the office of the Prime Minister of Palestine</t>
  </si>
  <si>
    <t>Tue Oct 27 07:31:41 +0000 2009</t>
  </si>
  <si>
    <t>Ramallah, Palestine</t>
  </si>
  <si>
    <t>@PalestinePMO</t>
  </si>
  <si>
    <t>https://twitter.com/PalestinePMO/lists</t>
  </si>
  <si>
    <t>https://twitter.com/PalestinePMO/moments</t>
  </si>
  <si>
    <t>10DowningStreet, Aloysio_Nunes, BelgiumMFA, EmmanuelMacron, FedericaMog, JPN_PMO, KingAbdullahII, MFAIceland, MFAsg, MarocDiplomatie, PMOIndia, eu_eeas, francediplo, japan, konotaromp, margotwallstrom, ministerBlok, narendramodi, pmofa, teodormelescanu</t>
  </si>
  <si>
    <t>CancilleriaPeru, IsraeliPM, ItamaratyGovBr, PresidenciaRD</t>
  </si>
  <si>
    <t>MDVForeign, NorwayMFA, RamiHamdalla, SweMFA</t>
  </si>
  <si>
    <t>https://periscope.tv/PalestinePMO</t>
  </si>
  <si>
    <t>pmofa</t>
  </si>
  <si>
    <t>https://twitter.com/pmofa</t>
  </si>
  <si>
    <t>وزارة الخارجية والمغتربين الفلسطينية</t>
  </si>
  <si>
    <t>Wed Jul 11 06:31:07 +0000 2012</t>
  </si>
  <si>
    <t>رام الله</t>
  </si>
  <si>
    <t>@pmofa</t>
  </si>
  <si>
    <t>https://twitter.com/pmofa/lists</t>
  </si>
  <si>
    <t>https://twitter.com/pmofa/moments</t>
  </si>
  <si>
    <t>AymanHsafadi, EU_Commission, GermanyDiplo, Latvian_MFA, MFATurkey, MFA_Ukraine, MevlutCavusoglu, PolandMFA, francediplo_EN, trpresidency</t>
  </si>
  <si>
    <t>DanishMFA, LithuaniaMFA, MFAKOSOVO, Palazzo_Chigi, PalestinePMO, Ulkoministerio</t>
  </si>
  <si>
    <t>https://periscope.tv/pmofa</t>
  </si>
  <si>
    <t>Papua New Guinea</t>
  </si>
  <si>
    <t>Prime Minister Peter O'Neill</t>
  </si>
  <si>
    <t>PM_GOV_PG</t>
  </si>
  <si>
    <t>https://twitter.com/PM_GOV_PG</t>
  </si>
  <si>
    <t>PM O'Neill</t>
  </si>
  <si>
    <t>Hon Peter O'Neill CMG MP,Prime Minister of Papua New Guinea</t>
  </si>
  <si>
    <t>Tue Aug 12 12:08:56 +0000 2014</t>
  </si>
  <si>
    <t>@PM_GOV_PG</t>
  </si>
  <si>
    <t>https://twitter.com/PM_GOV_PG/moments</t>
  </si>
  <si>
    <t>AbeShinzo, JulieBishopMP, eucopresident</t>
  </si>
  <si>
    <t>samoagovt</t>
  </si>
  <si>
    <t>https://periscope.tv/PM_GOV_PG</t>
  </si>
  <si>
    <t>Philippines</t>
  </si>
  <si>
    <t>President Rody Duterte</t>
  </si>
  <si>
    <t>RRD_Davao</t>
  </si>
  <si>
    <t>https://twitter.com/RRD_Davao</t>
  </si>
  <si>
    <t>Rodrigo R. Duterte</t>
  </si>
  <si>
    <t>The Official TWITTER of Rodrigo R. Duterte</t>
  </si>
  <si>
    <t>Mon Jul 09 02:47:33 +0000 2012</t>
  </si>
  <si>
    <t>Davao City, Philippines</t>
  </si>
  <si>
    <t>@RRD_Davao</t>
  </si>
  <si>
    <t>https://twitter.com/RRD_Davao/lists</t>
  </si>
  <si>
    <t>https://twitter.com/RRD_Davao/moments</t>
  </si>
  <si>
    <t>MFAsg, alanpcayetano, pcoogov</t>
  </si>
  <si>
    <t>https://periscope.tv/RRD_Davao</t>
  </si>
  <si>
    <t>pcoogov</t>
  </si>
  <si>
    <t>https://twitter.com/pcoogov</t>
  </si>
  <si>
    <t>Presidential Comm</t>
  </si>
  <si>
    <t>Communications Office of the President of the Philippines</t>
  </si>
  <si>
    <t>Mon Sep 20 09:50:52 +0000 2010</t>
  </si>
  <si>
    <t>@pcoogov</t>
  </si>
  <si>
    <t>https://twitter.com/pcoogov/lists</t>
  </si>
  <si>
    <t>https://twitter.com/pcoogov/moments</t>
  </si>
  <si>
    <t>Pontifex, RRD_Davao</t>
  </si>
  <si>
    <t>DFAPHL</t>
  </si>
  <si>
    <t>https://periscope.tv/pcoogov</t>
  </si>
  <si>
    <t>GovPH_PCOO</t>
  </si>
  <si>
    <t>https://twitter.com/GovPH_PCOO</t>
  </si>
  <si>
    <t>PCOO</t>
  </si>
  <si>
    <t>The Official Twitter Account of the Presidential Communications Operations Office of the Philippine Government</t>
  </si>
  <si>
    <t>Fri Jul 30 15:26:13 +0000 2010</t>
  </si>
  <si>
    <t>Dormant since 18.05.2016</t>
  </si>
  <si>
    <t>@GovPH_PCOO</t>
  </si>
  <si>
    <t>https://twitter.com/GovPH_PCOO/lists</t>
  </si>
  <si>
    <t>https://twitter.com/GovPH_PCOO/moments</t>
  </si>
  <si>
    <t>CancilleriaPeru, DFAPHL, ItamaratyGovBr, StateHouseSey, SweMFA, VladaRH</t>
  </si>
  <si>
    <t>https://periscope.tv/GovPH_PCOO</t>
  </si>
  <si>
    <t>Foreign Minister Alan Peter Cayetano</t>
  </si>
  <si>
    <t>alanpcayetano</t>
  </si>
  <si>
    <t>https://twitter.com/alanpcayetano</t>
  </si>
  <si>
    <t>God bless the Philippines</t>
  </si>
  <si>
    <t>Secretary of Foreign Affairs. This account is managed by his staff.</t>
  </si>
  <si>
    <t>Fri Feb 15 05:12:59 +0000 2013</t>
  </si>
  <si>
    <t>@alanpcayetano</t>
  </si>
  <si>
    <t>https://twitter.com/alanpcayetano/lists</t>
  </si>
  <si>
    <t>https://twitter.com/alanpcayetano/moments</t>
  </si>
  <si>
    <t>DFAPHL, DanishMFA, DutchMFA, MFAKOSOVO, MFAsg, ministerBlok</t>
  </si>
  <si>
    <t>https://periscope.tv/alanpcayetano</t>
  </si>
  <si>
    <t>https://twitter.com/DFAPHL</t>
  </si>
  <si>
    <t>DFA Philippines</t>
  </si>
  <si>
    <t>This is the official Twitter account of the Department of Foreign Affairs, Philippines.</t>
  </si>
  <si>
    <t>Wed Aug 08 01:33:48 +0000 2012</t>
  </si>
  <si>
    <t>Republic of the Philippines</t>
  </si>
  <si>
    <t>@DFAPHL</t>
  </si>
  <si>
    <t>https://twitter.com/DFAPHL/lists</t>
  </si>
  <si>
    <t>https://twitter.com/DFAPHL/moments</t>
  </si>
  <si>
    <t>10DowningStreet, ABZayed, AbeShinzo, AdelAljubeir, AlsisiOfficial, CasaReal, CasaRosada, EPN, GovPH_PCOO, HHShkMohd, JZarif, JuanManSantos, JuanOrlandoH, JulieBishopMP, JustinTrudeau, KingSalman, MBuhari, MOFAkr_eng, MagufuliJP, MalaysiaMFA, MedvedevRussia, MoFA_Indonesia, MofaQatar_EN, NGRPresident, NicolasMaduro, PMOIndia, POTUS, PaulKagame, Pontifex, Pontifex_es, Presidencia_Ec, PresidencialVen, QueenRania, RT_Erdogan, RegSprecher, RoyalFamily, StateDept, SushmaSwaraj, TC_Basbakan, TurnbullMalcolm, WhiteHouse, alanpcayetano, edgarsrinkevics, erna_solberg, evoespueblo, hagegeingob, jokowi, leehsienloong, marianorajoy, mauriciomacri, narendramodi, netanyahu, niinisto, presidentaz, rterdogan_ar, tcbestepe, tsipras_eu</t>
  </si>
  <si>
    <t>BelarusMFA, CancilleriaPeru, ChileMFA, DanishMFA, Diplomacy_RM, DutchMFA, GreeceMFA, GudlaugurThor, Israel, IsraelMFA, ItamaratyGovBr, Itamaraty_EN, Itamaraty_ES, Kemlu_RI, Latvian_MFA, LithuaniaMFA, MEAIndia, MFAIceland, MFAKOSOVO, MFASriLanka, MFA_Austria, MFA_KZ, MFA_Kyrgyzstan, MFA_Macedonia, MFA_Mongolia, MFA_SriLanka, MID_RF, MIREXRD, MOFAVietNam, MZZRS, MinCanadaFA, Minrel_Chile, NorwayMFA, SpainMFA, VNGovtPortal, VladaRH, cancilleriasv, eu_eeas, mfa_russia, ministerBlok</t>
  </si>
  <si>
    <t>IndianDiplomacy, KSAMOFA, MFAsg, avucic, pcoogov</t>
  </si>
  <si>
    <t>https://periscope.tv/DFAPHL</t>
  </si>
  <si>
    <t>Qatar</t>
  </si>
  <si>
    <t>Emir</t>
  </si>
  <si>
    <t>Emir Tamim bin Hamad Al Thani</t>
  </si>
  <si>
    <t>http://twiplomacy.com/info/asia/Qatar</t>
  </si>
  <si>
    <t>TamimBinHamad</t>
  </si>
  <si>
    <t>https://twitter.com/TamimBinHamad</t>
  </si>
  <si>
    <t>تميم بن حمد</t>
  </si>
  <si>
    <t>تميم بن حمد آل ثاني، أمير دولة قطرTamim bin Hamad Al Thani, Amir of the State of Qatar</t>
  </si>
  <si>
    <t>Thu Mar 26 22:22:57 +0000 2015</t>
  </si>
  <si>
    <t>@TamimBinHamad</t>
  </si>
  <si>
    <t>https://twitter.com/TamimBinHamad/lists</t>
  </si>
  <si>
    <t>https://twitter.com/TamimBinHamad/moments</t>
  </si>
  <si>
    <t>CharlesMichel, FCOArabic, HukoomiQatar, MBA_AlThani_, MofaQatar_AR, MofaQatar_EN</t>
  </si>
  <si>
    <t>https://periscope.tv/TamimBinHamad</t>
  </si>
  <si>
    <t>HukoomiQatar</t>
  </si>
  <si>
    <t>https://twitter.com/HukoomiQatar</t>
  </si>
  <si>
    <t>حكومي - قطر</t>
  </si>
  <si>
    <t>‏‏مرحباً بكم في الحساب الرسمي لبوابة حكومة #قطر الإلكترونية - #حكومي Welcome to the official Twitter account of #Qatar Government Portal #Hukoomi</t>
  </si>
  <si>
    <t>Wed Mar 16 11:51:34 +0000 2011</t>
  </si>
  <si>
    <t>Qatar - قطر</t>
  </si>
  <si>
    <t>@HukoomiQatar</t>
  </si>
  <si>
    <t>https://twitter.com/HukoomiQatar/lists</t>
  </si>
  <si>
    <t>https://twitter.com/HukoomiQatar/moments</t>
  </si>
  <si>
    <t>MofaQatar_AR, MofaQatar_EN, Saudiegov, TamimBinHamad, UAEmGov</t>
  </si>
  <si>
    <t>CancilleriaPeru, PresidenceMali</t>
  </si>
  <si>
    <t>https://periscope.tv/HukoomiQatar</t>
  </si>
  <si>
    <t>Foreign Minister Sheikh Mohammed bin Abdulrahman bin Jassim Al-Thani</t>
  </si>
  <si>
    <t>MBA_AlThani_</t>
  </si>
  <si>
    <t>https://twitter.com/MBA_AlThani_</t>
  </si>
  <si>
    <t>محمد بن عبدالرحمن</t>
  </si>
  <si>
    <t>نائب رئيس مجلس الوزراء وزير الخارجية #قطر                          Deputy Prime Minister &amp; Foreign Minister #Qatar</t>
  </si>
  <si>
    <t>Tue Mar 22 10:02:53 +0000 2016</t>
  </si>
  <si>
    <t>@MBA_AlThani_</t>
  </si>
  <si>
    <t>https://twitter.com/MBA_AlThani_/lists</t>
  </si>
  <si>
    <t>https://twitter.com/MBA_AlThani_/moments</t>
  </si>
  <si>
    <t>ABZayed, AdelAljubeir, KSAMOFA, MOFAKuwait, MOFAUAE, MinCanadaFA, MofaOman, PaoloGentiloni, TamimBinHamad</t>
  </si>
  <si>
    <t>AlfonsoDastisQ, AlgeriaMFA, BelarusMFA, CancilleriaPeru, DanishMFA, DutchMFA, FCOArabic, GudlaugurThor, Iraqimofa, JulieBishopMP, MFAKOSOVO, MFASriLanka, MID_RF, NorwayMFA, SpainMFA, almekhlafi52, angealfa, eu_eeas, ministerBlok, pacollibehgjet</t>
  </si>
  <si>
    <t>MevlutCavusoglu, MofaQatar_AR, MofaQatar_EN, khalidalkhalifa</t>
  </si>
  <si>
    <t>https://periscope.tv/MBA_AlThani_</t>
  </si>
  <si>
    <t>MofaQatar_AR</t>
  </si>
  <si>
    <t>https://twitter.com/MofaQatar_AR</t>
  </si>
  <si>
    <t>وزارة الخارجية - قطر</t>
  </si>
  <si>
    <t>الحساب الرسمي لوزارة الخارجية القطرية</t>
  </si>
  <si>
    <t>Tue Jun 28 01:01:35 +0000 2011</t>
  </si>
  <si>
    <t>@MofaQatar_AR</t>
  </si>
  <si>
    <t>https://twitter.com/MofaQatar_AR/lists</t>
  </si>
  <si>
    <t>https://twitter.com/MofaQatar_AR/lists/qatar-missions-abroad/members</t>
  </si>
  <si>
    <t>https://twitter.com/MofaQatar_AR/moments</t>
  </si>
  <si>
    <t>BelarusMFA, CancilleriaPeru, DanishMFA, FCOArabic, HukoomiQatar, Iraqimofa, ItamaratyGovBr, MFAIceland, MFAKOSOVO, MID_RF, MIREXRD, MofaNepal, PDTurkeyArabic, Russia_AR, SpainMFA, USAbilAraby, francediplo, francediplo_AR, francediplo_EN, mfa_russia</t>
  </si>
  <si>
    <t>MBA_AlThani_, MofaQatar_EN</t>
  </si>
  <si>
    <t>https://periscope.tv/MofaQatar_AR</t>
  </si>
  <si>
    <t>MofaQatar_EN</t>
  </si>
  <si>
    <t>https://twitter.com/MofaQatar_EN</t>
  </si>
  <si>
    <t>MOFA - Qatar</t>
  </si>
  <si>
    <t>The official twitter account for the Ministry of Foreign Affairs - Qatar</t>
  </si>
  <si>
    <t>Tue Jun 28 01:09:08 +0000 2011</t>
  </si>
  <si>
    <t>@MofaQatar_EN</t>
  </si>
  <si>
    <t>https://twitter.com/MofaQatar_EN/lists</t>
  </si>
  <si>
    <t>https://twitter.com/MofaQatar_EN/lists/qatar-missions-abroad/members</t>
  </si>
  <si>
    <t>https://twitter.com/MofaQatar_EN/moments</t>
  </si>
  <si>
    <t>AlbanianDiplo, AlgeriaMFA, AzerbaijanMFA, BelarusMFA, BelarusMID, CanadaFP, CanadaPE, CancilleriaARG, CancilleriaEc, CancilleriaPeru, CancilleriaPma, CubaMINREX, CyprusMFA, DFAPHL, DIRCO_ZA, DanishMFA, Diplomacy_RM, DutchMFA, GermanyDiplo, GreeceMFA, GudlaugurThor, HukoomiQatar, IndianDiplomacy, Iraqimofa, ItalyMFA, ItamaratyGovBr, Itamaraty_EN, Itamaraty_ES, Latvian_MFA, LithuaniaMFA, MAECgob, MAERomania, MEAIndia, MFABelize, MFABulgaria, MFAEcuador, MFAIceland, MFAKOSOVO, MFASriLanka, MFA_Austria, MFA_KZ, MFA_Kyrgyzstan, MFA_LI, MFA_Macedonia, MFA_Mongolia, MFA_SriLanka, MFA_Ukraine, MFAgovge, MFAofArmenia, MFAsg, MID_RF, MIREXRD, MOFAVietNam, MVEP_hr, MZZRS, MeGovernment, MiguelVargasM, MinCanadaAE, MinCanadaFA, MinisterMOFA, MofaNepal, NorwayMFA, PresidenceMali, PrimeMinisterEn, Russia_AR, RwandaMFA, SlovakiaMFA, SpainMFA, SweMFA, TunisieDiplo, UgandaMFA, Ulkoministerio, VNGovtPortal, cancilleriasv, eu_eeas, foreigntanzania, francediplo, francediplo_EN, mfa_afghanistan, mfa_russia, mfaethiopia, ministerBlok, pacollibehgjet, primeministerkz</t>
  </si>
  <si>
    <t>MBA_AlThani_, MofaQatar_AR</t>
  </si>
  <si>
    <t>https://periscope.tv/MofaQatar_EN</t>
  </si>
  <si>
    <t>Saudi Arabia</t>
  </si>
  <si>
    <t>Royal</t>
  </si>
  <si>
    <t>King Salman bin Abdulaziz Al Saud</t>
  </si>
  <si>
    <t>KingSalman</t>
  </si>
  <si>
    <t>https://twitter.com/KingSalman</t>
  </si>
  <si>
    <t>سلمان بن عبدالعزيز</t>
  </si>
  <si>
    <t>الحساب الرسمي لخادم الحرمين الشريفين الملك سلمان بن عبدالعزيز آل سعود، ملك المملكة العربية السعودية</t>
  </si>
  <si>
    <t>Wed Jan 09 05:41:34 +0000 2013</t>
  </si>
  <si>
    <t>المملكة العربية السعودية</t>
  </si>
  <si>
    <t>@KingSalman</t>
  </si>
  <si>
    <t>https://twitter.com/KingSalman/lists</t>
  </si>
  <si>
    <t>https://twitter.com/KingSalman/moments</t>
  </si>
  <si>
    <t>ABZayed, AdelAljubeir, AuswaertigesAmt, ByegmENG, CanadaFP, CancilleriaPeru, DFAPHL, Elysee, FCOArabic, HashimThaciRKS, IsraelArabic, ItamaratyGovBr, KSAMOFA, LithuaniaMFA, MIREXRD, PDTurkeyArabic, Saudiegov, SweMFA, VladaRH, almekhlafi52, foreignoffice, khalidalkhalifa, saadhariri</t>
  </si>
  <si>
    <t>https://periscope.tv/KingSalman</t>
  </si>
  <si>
    <t>Saudiegov</t>
  </si>
  <si>
    <t>https://twitter.com/Saudiegov</t>
  </si>
  <si>
    <t>سعودي 🇸🇦</t>
  </si>
  <si>
    <t>البوابة الوطنية للتعاملات الإلكترونية الحكومية تحتوي على أكثر من 2000 خدمة الكترونية حكومية</t>
  </si>
  <si>
    <t>Mon Jan 03 11:48:19 +0000 2011</t>
  </si>
  <si>
    <t>Kingdom of Saudi Arabia</t>
  </si>
  <si>
    <t>@Saudiegov</t>
  </si>
  <si>
    <t>https://twitter.com/Saudiegov/moments</t>
  </si>
  <si>
    <t>AdelAljubeir, KSAMOFA, KingSalman</t>
  </si>
  <si>
    <t>CancilleriaPeru, HukoomiQatar, Maroc_eGov, MeGovernment, SweMFA, UAEmGov, foreignoffice</t>
  </si>
  <si>
    <t>https://periscope.tv/Saudiegov</t>
  </si>
  <si>
    <t>Foreign Minister Adel Aljubeir</t>
  </si>
  <si>
    <t>AdelAljubeir</t>
  </si>
  <si>
    <t>https://twitter.com/AdelAljubeir</t>
  </si>
  <si>
    <t>عادل بن أحمد الجبير</t>
  </si>
  <si>
    <t>وزير خارجية المملكة العربية السعودية, Foreign Minister of the Kingdom of Saudi Arabia</t>
  </si>
  <si>
    <t>Tue May 05 13:50:23 +0000 2015</t>
  </si>
  <si>
    <t>@AdelAljubeir</t>
  </si>
  <si>
    <t>https://twitter.com/AdelAljubeir/lists</t>
  </si>
  <si>
    <t>https://twitter.com/AdelAljubeir/moments</t>
  </si>
  <si>
    <t>KingSalman, khalidalkhalifa</t>
  </si>
  <si>
    <t>AlfonsoDastisQ, AlgeriaMFA, AuswaertigesAmt, BelarusMFA, CancilleriaPeru, DFAPHL, DanishMFA, DutchMFA, FCOArabic, GudlaugurThor, HashimThaciRKS, Iraqimofa, Latvian_MFA, LithuaniaMFA, MBA_AlThani_, MEAIndia, MFAKOSOVO, MFASriLanka, MID_RF, MinCanadaFA, MinisterMOFA, NorwayMFA, PDTurkeyArabic, Saudiegov, SpainMFA, TunisieDiplo, almekhlafi52, eu_eeas, mfa_russia, ministerBlok, nyamitwe, pacollibehgjet</t>
  </si>
  <si>
    <t>ABZayed, KSAMOFA</t>
  </si>
  <si>
    <t>https://periscope.tv/AdelAljubeir</t>
  </si>
  <si>
    <t>KSAMOFA</t>
  </si>
  <si>
    <t>https://twitter.com/KSAMOFA</t>
  </si>
  <si>
    <t>وزارة الخارجية 🇸🇦</t>
  </si>
  <si>
    <t>الحساب الرسمي لوزارة الخارجية السعودية The official Twitter account of the Ministry of Foreign Affairs of the Kingdom of Saudi Arabia.</t>
  </si>
  <si>
    <t>Sat Dec 18 07:57:43 +0000 2010</t>
  </si>
  <si>
    <t>@KSAMOFA</t>
  </si>
  <si>
    <t>https://twitter.com/KSAMOFA/lists</t>
  </si>
  <si>
    <t>https://twitter.com/KSAMOFA/moments</t>
  </si>
  <si>
    <t>BelgiumMFA, ForeignMinistry, ForeignOfficeKE, GermanyDiplo, ItalyMFA, KingSalman, MFABulgaria, MFA_Austria, MFAestonia, MOFAKuwait, MOFAkr_eng, Minrel_Chile, MofaJapan_en, MofaOman, MofaSomalia, PolandMFA, SRE_mx, SweMFA, Ulkoministerio, bahdiplomatic, dfat, dfatirl, foreignoffice, mfaethiopia</t>
  </si>
  <si>
    <t>ABZayed, AlbanianDiplo, AlgeriaMFA, AzerbaijanMFA, BelarusMID, CanadaPE, CancilleriaPeru, CancilleriaPma, ChileMFA, Christodulides, DanishMFA, Diplomacy_RM, DutchMFA, GeoffreyOnyeama, GudlaugurThor, Iraqimofa, IsraelMFA, Itamaraty_EN, Itamaraty_ES, MAECgob, MBA_AlThani_, MEAIndia, MFAKOSOVO, MFASriLanka, MFA_KZ, MIREXRD, MOFAVietNam, MfaEgypt, MinCanadaAE, MinCanadaFA, MinexGt, PDTurkeyArabic, Russia_AR, SalahRabbani, Saudiegov, VNGovtPortal, cancilleriasv, mfa_afghanistan, ministerBlok, pacollibehgjet</t>
  </si>
  <si>
    <t>AdelAljubeir, BelarusMFA, CanadaFP, CubaMINREX, DFAPHL, FCOArabic, GreeceMFA, IndianDiplomacy, ItamaratyGovBr, Latvian_MFA, LithuaniaMFA, MFAIceland, MFA_SriLanka, MFA_Ukraine, MID_RF, MOFAUAE, MZZRS, NorwayMFA, SpainMFA, StateDept, USAbilAraby, eu_eeas, francediplo, francediplo_AR, mfa_russia</t>
  </si>
  <si>
    <t>https://periscope.tv/KSAMOFA</t>
  </si>
  <si>
    <t>Singapore</t>
  </si>
  <si>
    <t>Prime Minister Lee Hsien Loong</t>
  </si>
  <si>
    <t>leehsienloong</t>
  </si>
  <si>
    <t>https://twitter.com/leehsienloong</t>
  </si>
  <si>
    <t>Lee Hsien Loong</t>
  </si>
  <si>
    <t>Prime Minister of Singapore, and leader of @PAPSingapore. This account is maintained by the Prime Minister’s Office. Tweets by Mr Lee are signed LHL.</t>
  </si>
  <si>
    <t>Thu Apr 23 08:39:15 +0000 2009</t>
  </si>
  <si>
    <t>@leehsienloong</t>
  </si>
  <si>
    <t>https://twitter.com/leehsienloong/lists</t>
  </si>
  <si>
    <t>https://twitter.com/leehsienloong/moments</t>
  </si>
  <si>
    <t>TurnbullMalcolm, jokowi</t>
  </si>
  <si>
    <t>APUkraine, AlbanianDiplo, CanadaFP, CancilleriaPeru, DFAPHL, HashimThaciRKS, IndianDiplomacy, Israel, IsraelMFA, IsraeliPM, ItamaratyGovBr, JPN_PMO, JulieBishopMP, MFASriLanka, MFAThai, MFA_Mongolia, MFA_SriLanka, MFAsg, MeGovernment, Minrel_Chile, MiroslavLajcak, PMBhutan, PMOMalaysia, PresidentYameen, RW_UNP, SweMFA, TheBankova, VNGovtPortal, dfat, eu_eeas, govsingapore, larsloekke, marianorajoy, mfa_russia, pacollibehgjet, pmc_gov_au, sebastiankurz, tsheringtobgay</t>
  </si>
  <si>
    <t>PMOIndia, VivianBala, narendramodi</t>
  </si>
  <si>
    <t>https://periscope.tv/leehsienloong</t>
  </si>
  <si>
    <t>govsingapore</t>
  </si>
  <si>
    <t>https://twitter.com/govsingapore</t>
  </si>
  <si>
    <t>Singapore Government</t>
  </si>
  <si>
    <t>Gov.sg - the official Twitter account of the Singapore government. Your first stop for the very latest policy announcements, information and news on Singapore.</t>
  </si>
  <si>
    <t>Wed Jul 15 01:30:23 +0000 2009</t>
  </si>
  <si>
    <t>@govsingapore</t>
  </si>
  <si>
    <t>https://twitter.com/govsingapore/moments</t>
  </si>
  <si>
    <t>VivianBala, leehsienloong</t>
  </si>
  <si>
    <t>AlbanianDiplo, CanadaFP, CancilleriaPeru, HashimThaciRKS, IndianDiplomacy, IsraelMFA, ItamaratyGovBr, MFAIceland, MFASriLanka, Maroc_eGov, MeGovernment, Minrel_Chile, MofaNepal, PMBhutan, PrimeministerGR, SweMFA, VNGovtPortal, foreigntanzania, samoagovt</t>
  </si>
  <si>
    <t>MFAsg</t>
  </si>
  <si>
    <t>https://periscope.tv/govsingapore</t>
  </si>
  <si>
    <t>Foreign Minister Vivian Balakrishnan</t>
  </si>
  <si>
    <t>VivianBala</t>
  </si>
  <si>
    <t>https://twitter.com/VivianBala</t>
  </si>
  <si>
    <t>Vivian Balakrishnan</t>
  </si>
  <si>
    <t>Minister for Foreign Affairs, Singapore Vivian.Balakrishnan@mfa.gov.sg</t>
  </si>
  <si>
    <t>Fri Jun 12 03:31:55 +0000 2009</t>
  </si>
  <si>
    <t>@VivianBala</t>
  </si>
  <si>
    <t>https://twitter.com/VivianBala/lists</t>
  </si>
  <si>
    <t>https://twitter.com/VivianBala/moments</t>
  </si>
  <si>
    <t>realDonaldTrump</t>
  </si>
  <si>
    <t>BelarusMFA, ChileMFA, DanishMFA, DutchMFA, GeoffreyOnyeama, GudlaugurThor, Latvian_MFA, MAECgob, MFAKOSOVO, MFASriLanka, MFA_SriLanka, MID_RF, MeGovernment, MinCanadaAE, MinCanadaFA, Minrel_Chile, MohamedAsim_mdv, SpainMFA, govsingapore, khalidalkhalifa, ministerBlok, pacollibehgjet, svenmikser</t>
  </si>
  <si>
    <t>MFAsg, leehsienloong</t>
  </si>
  <si>
    <t>https://periscope.tv/VivianBala</t>
  </si>
  <si>
    <t>https://twitter.com/MFAsg</t>
  </si>
  <si>
    <t>Official account of Singapore's Ministry of Foreign Affairs (MFA 🇸🇬).</t>
  </si>
  <si>
    <t>Fri Sep 25 08:11:44 +0000 2009</t>
  </si>
  <si>
    <t>@MFAsg</t>
  </si>
  <si>
    <t>https://twitter.com/MFAsg/moments</t>
  </si>
  <si>
    <t>10DowningStreet, ABZayed, AbeShinzo, AndrewHolnessJM, BelgiumMFA, CzechMFA, DaniloMedina, FijiPM, ForeignMinistry, ForeignOfficeKE, GermanyDiplo, IsraeliPM, JulieBishopMP, JustinTrudeau, LithuaniaMFA, MAERomania, MFATurkey, MFAestonia, MIACBW, MOFAUAE, MOFAkr_eng, MalaysiaMFA, MofaQatar_EN, MofaSomalia, MongolDiplomacy, OFMUAE, PMOIndia, POTUS, PavloKlimkin, PresidenciaRD, PresidencyZA, RRD_Davao, RT_Erdogan, RW_UNP, SRECIHonduras, SlovakiaMFA, StateDept, TC_Disisleri, TROfficeofPD, TheBlueHouseKR, TurnbullMalcolm, UAEmGov, UgandaMFA, WhiteHouse, alanpcayetano, cafreeland, foreignoffice, jokowi, leehsienloong, margotwallstrom, mfaethiopia, mfagovtt, moonriver365, mreparaguay, narendramodi, netanyahu, pmc_gov_au, rashtrapatibhvn, realDonaldTrump, sebastiankurz, thepmo, theresa_may, tsheringtobgay</t>
  </si>
  <si>
    <t>AlgeriaMFA, CanadaFP, CanadaPE, CancilleriaARG, CancilleriaEc, CancilleriaPeru, DanishMFA, GudlaugurThor, ItalyMFA, ItamaratyGovBr, Itamaraty_ES, MFABelize, MFASriLanka, MFAThai, MFA_Kyrgyzstan, MFA_Macedonia, MinCanadaAE, Minrel_Chile, MohamedAsim_mdv, PalestinePMO, Utrikesdep, VNGovtPortal, VladaRH, cancilleriasv, francediplo, ministerBlok, pacollibehgjet</t>
  </si>
  <si>
    <t>AlbanianDiplo, ArgentinaMFA, AzerbaijanMFA, BelarusMFA, BelarusMID, ChileMFA, CyprusMFA, DFAPHL, Diplomacy_RM, DutchMFA, GreeceMFA, HashimThaciRKS, IndianDiplomacy, Israel, IsraelMFA, Itamaraty_EN, JPN_PMO, JapanGov, Kemlu_RI, Latvian_MFA, MAECgob, MDVForeign, MEAIndia, MFABulgaria, MFAIceland, MFAKOSOVO, MFATgovtNZ, MFA_Austria, MFA_KZ, MFA_LI, MFA_Mongolia, MFA_SriLanka, MFA_Ukraine, MFAgovge, MFAofArmenia, MID_RF, MIREXRD, MOFAVietNam, MVEP_hr, MZZRS, MeGovernment, MinCanadaFA, MinexGt, MofaNepal, NorwayMFA, PolandMFA, RwandaMFA, SRE_mx, SeychellesMFA, SpainMFA, SweMFA, TunisieDiplo, Ulkoministerio, VivianBala, dfat, eu_eeas, foreigntanzania, govsingapore, japan, mfa_russia, primeministerkz</t>
  </si>
  <si>
    <t>https://periscope.tv/MFAsg</t>
  </si>
  <si>
    <t>South Korea</t>
  </si>
  <si>
    <t>President Moon Jae-in</t>
  </si>
  <si>
    <t>moonriver365</t>
  </si>
  <si>
    <t>https://twitter.com/moonriver365</t>
  </si>
  <si>
    <t>문재인</t>
  </si>
  <si>
    <t>대한민국 대통령 문재인입니다. President of the Republic of Korea. 나라다운 나라를 만들기 위해 국민여러분과 함께 하겠습니다. @thebluehousekr</t>
  </si>
  <si>
    <t>Fri Dec 23 08:46:08 +0000 2011</t>
  </si>
  <si>
    <t>대한민국</t>
  </si>
  <si>
    <t>ko</t>
  </si>
  <si>
    <t>@moonriver365</t>
  </si>
  <si>
    <t>https://twitter.com/moonriver365/lists</t>
  </si>
  <si>
    <t>https://twitter.com/moonriver365/moments</t>
  </si>
  <si>
    <t>MFASriLanka, MFA_SriLanka, MFAsg, MaithripalaS, alain_berset</t>
  </si>
  <si>
    <t>https://periscope.tv/moonriver365</t>
  </si>
  <si>
    <t>TheBlueHouseKR</t>
  </si>
  <si>
    <t>https://twitter.com/TheBlueHouseKR</t>
  </si>
  <si>
    <t>대한민국 청와대</t>
  </si>
  <si>
    <t>대한민국 청와대의 공식 트위터입니다. Office of the President, the Republic of Korea #chungwadae #thebluehouse 국민의 나라, 정의로운 대한민국을 함께 만들겠습니다. #청와대 #친절한_청와대 #소통 @moonriver365</t>
  </si>
  <si>
    <t>Fri May 26 06:26:13 +0000 2017</t>
  </si>
  <si>
    <t>@TheBlueHouseKR</t>
  </si>
  <si>
    <t>https://twitter.com/TheBlueHouseKR/lists</t>
  </si>
  <si>
    <t>https://twitter.com/TheBlueHouseKR/moments</t>
  </si>
  <si>
    <t>MOFAkr_eng, mofa_kr, president_uz</t>
  </si>
  <si>
    <t>BorutPahor, MFASriLanka, MFA_SriLanka, MFAsg, alain_berset</t>
  </si>
  <si>
    <t>https://periscope.tv/TheBlueHouseKR</t>
  </si>
  <si>
    <t>Prime Minister Lee Nak-yeon</t>
  </si>
  <si>
    <t>nylee21</t>
  </si>
  <si>
    <t>https://twitter.com/nylee21</t>
  </si>
  <si>
    <t>이낙연</t>
  </si>
  <si>
    <t>국무총리</t>
  </si>
  <si>
    <t>Wed Jul 21 08:36:08 +0000 2010</t>
  </si>
  <si>
    <t>37.527235,126.917943</t>
  </si>
  <si>
    <t>@nylee21</t>
  </si>
  <si>
    <t>https://twitter.com/nylee21/lists</t>
  </si>
  <si>
    <t>https://twitter.com/nylee21/moments</t>
  </si>
  <si>
    <t>POTUS, govkorea, mofa_kr</t>
  </si>
  <si>
    <t>https://periscope.tv/nylee21</t>
  </si>
  <si>
    <t>PrimeMinisterKR</t>
  </si>
  <si>
    <t>https://twitter.com/PrimeMinisterKR</t>
  </si>
  <si>
    <t>국무총리실(OPM)</t>
  </si>
  <si>
    <t>{국무총리실 공식 트위터} '통(通)하지 않으면 통(痛)한다'는 각오로 대국민 소통의 활시위를 당기겠습니다.</t>
  </si>
  <si>
    <t>Tue Mar 23 07:28:48 +0000 2010</t>
  </si>
  <si>
    <t>@PrimeMinisterKR</t>
  </si>
  <si>
    <t>https://twitter.com/PrimeMinisterKR/moments</t>
  </si>
  <si>
    <t>govkorea, mofa_kr, realDonaldTrump</t>
  </si>
  <si>
    <t>CancilleriaPeru, HashimThaciRKS, MFAKOSOVO, SweMFA</t>
  </si>
  <si>
    <t>MOFAkr_eng</t>
  </si>
  <si>
    <t>https://periscope.tv/PrimeMinisterKR</t>
  </si>
  <si>
    <t>govkorea</t>
  </si>
  <si>
    <t>https://twitter.com/govkorea</t>
  </si>
  <si>
    <t>정부24</t>
  </si>
  <si>
    <t>정부24 공식 트위터입니다.</t>
  </si>
  <si>
    <t>Thu Oct 14 08:28:02 +0000 2010</t>
  </si>
  <si>
    <t>서울</t>
  </si>
  <si>
    <t>@govkorea</t>
  </si>
  <si>
    <t>https://twitter.com/Govkorea/moments</t>
  </si>
  <si>
    <t>PrimeMinisterKR, nylee21</t>
  </si>
  <si>
    <t>https://periscope.tv/govkorea</t>
  </si>
  <si>
    <t>mofa_kr</t>
  </si>
  <si>
    <t>https://twitter.com/mofa_kr</t>
  </si>
  <si>
    <t>외교부</t>
  </si>
  <si>
    <t>국민의 뜻과 의지가 담긴 외교!</t>
  </si>
  <si>
    <t>Fri Jun 18 23:15:15 +0000 2010</t>
  </si>
  <si>
    <t>@mofa_kr</t>
  </si>
  <si>
    <t>https://twitter.com/mofa_kr/moments</t>
  </si>
  <si>
    <t>CanadaFP, MofaSomalia</t>
  </si>
  <si>
    <t>CancilleriaPeru, DanishMFA, Israel, ItamaratyGovBr, LithuaniaMFA, MAECgob, MEAIndia, MFAIceland, MFAKOSOVO, MFA_Mongolia, MOFAkr_eng, MinCanadaFA, PrimeMinisterKR, SpainMFA, TheBlueHouseKR, cancilleriasv, francediplo, francediplo_EN, nylee21</t>
  </si>
  <si>
    <t>https://periscope.tv/mofa_kr</t>
  </si>
  <si>
    <t>https://twitter.com/MOFAkr_eng</t>
  </si>
  <si>
    <t>Welcome to the Republic of Korea Ministry of Foreign Affairs' official Twitter.</t>
  </si>
  <si>
    <t>Mon Oct 18 07:42:56 +0000 2010</t>
  </si>
  <si>
    <t>Seoul, Korea</t>
  </si>
  <si>
    <t>@MOFAkr_eng</t>
  </si>
  <si>
    <t>https://twitter.com/MOFAkr_eng/moments</t>
  </si>
  <si>
    <t>EU_Commission, MedvedevRussiaE, WhiteHouse, mofa_kr</t>
  </si>
  <si>
    <t>AlbanianDiplo, AlgeriaMFA, ArgentinaMFA, AuswaertigesAmt, AzerbaijanMFA, BelarusMFA, BelarusMID, CanadaFP, CanadaPE, CancilleriaARG, CancilleriaEc, CancilleriaPeru, CancilleriaPma, ChileMFA, CyprusMFA, CzechMFA, DFAPHL, DanishMFA, Diplomacy_RM, DiplomatieRdc, DutchMFA, GermanyDiplo, GreeceMFA, GudlaugurThor, IndianDiplomacy, Iraqimofa, Israel, IsraelMFA, ItalyMFA, ItamaratyGovBr, Itamaraty_EN, Itamaraty_ES, JapanGov, KSAMOFA, Latvian_MFA, LithuaniaMFA, MAECgob, MAERomania, MDVForeign, MEAIndia, MFABelize, MFABulgaria, MFAEcuador, MFAIceland, MFAKOSOVO, MFASriLanka, MFA_Austria, MFA_KZ, MFA_Kyrgyzstan, MFA_LI, MFA_Macedonia, MFA_Mongolia, MFA_SriLanka, MFA_Ukraine, MFAofArmenia, MFAsg, MIACBW, MID_RF, MIREXRD, MOFAUAE, MOFAVietNam, MZZRS, MeGovernment, MinCanadaAE, MinCanadaFA, MiroslavLajcak, MofaNepal, NorwayMFA, OFMUAE, PakDiplomacy, PolandMFA, PrimeMinisterEn, RwandaMFA, SRECIHonduras, SlovakiaMFA, SpainMFA, SweMFA, TheBlueHouseKR, TunisieDiplo, UgandaMFA, Ulkoministerio, Utenriksdept, VNGovtPortal, VladaRH, cancilleriasv, edgarsrinkevics, eu_eeas, francediplo, francediplo_EN, mfa_russia, mfaethiopia, ministerBlok, pacollibehgjet, primeministerkz</t>
  </si>
  <si>
    <t>EUCouncilPress, JPN_PMO, PrimeMinisterKR, StateDept, dfat, foreignoffice</t>
  </si>
  <si>
    <t>https://periscope.tv/MOFAkr_eng</t>
  </si>
  <si>
    <t>Sri Lanka</t>
  </si>
  <si>
    <t>President Maithripala Sirisena</t>
  </si>
  <si>
    <t>MaithripalaS</t>
  </si>
  <si>
    <t>https://twitter.com/MaithripalaS</t>
  </si>
  <si>
    <t>Maithripala Sirisena</t>
  </si>
  <si>
    <t>Official Twitter account of Maithripala Sirisena, the President of Sri Lanka.</t>
  </si>
  <si>
    <t>Fri Jan 30 03:31:10 +0000 2015</t>
  </si>
  <si>
    <t>@MaithripalaS</t>
  </si>
  <si>
    <t>https://twitter.com/MaithripalaS/lists</t>
  </si>
  <si>
    <t>https://twitter.com/MaithripalaS/moments</t>
  </si>
  <si>
    <t>moonriver365, presidencymv, realDonaldTrump</t>
  </si>
  <si>
    <t>CancilleriaPeru, Diplomacy_RM, GermanyDiplo, HashimThaciRKS, Israel, IsraelMFA, ItamaratyGovBr, Itamaraty_EN, Itamaraty_ES, JPN_PMO, MEAIndia, MFASriLanka, PMBhutan, PMDNewsGov, PMOIndia, RavikOfficial, infopresidencia</t>
  </si>
  <si>
    <t>MFA_SriLanka, RW_UNP, narendramodi, tsheringtobgay</t>
  </si>
  <si>
    <t>https://periscope.tv/MaithripalaS</t>
  </si>
  <si>
    <t>PMDNewsGov</t>
  </si>
  <si>
    <t>https://twitter.com/PMDNewsGov</t>
  </si>
  <si>
    <t>PMD News</t>
  </si>
  <si>
    <t>Official News &amp; Updates from President's Media Division of Sri Lanka</t>
  </si>
  <si>
    <t>Fri Aug 07 10:18:59 +0000 2015</t>
  </si>
  <si>
    <t>@PMDNewsGov</t>
  </si>
  <si>
    <t>https://twitter.com/PMDNewsGov/lists</t>
  </si>
  <si>
    <t>https://twitter.com/PMDNewsGov/moments</t>
  </si>
  <si>
    <t>MaithripalaS, RW_UNP</t>
  </si>
  <si>
    <t>CancilleriaPeru, MFASriLanka</t>
  </si>
  <si>
    <t>MFA_SriLanka</t>
  </si>
  <si>
    <t>https://periscope.tv/PMDNewsGov</t>
  </si>
  <si>
    <t>Prime Minister Ranil Wickremesinghe</t>
  </si>
  <si>
    <t>RW_UNP</t>
  </si>
  <si>
    <t>https://twitter.com/RW_UNP</t>
  </si>
  <si>
    <t>Ranil Wickremesinghe</t>
  </si>
  <si>
    <t>Prime Minister of the Democratic Socialist Republic of Sri Lanka and Leader of the United National Party (UNP)</t>
  </si>
  <si>
    <t>Sat Nov 29 14:44:13 +0000 2014</t>
  </si>
  <si>
    <t>@RW_UNP</t>
  </si>
  <si>
    <t>https://twitter.com/RW_UNP/moments</t>
  </si>
  <si>
    <t>BorisJohnson, POTUS, StateDept, WhiteHouse, leehsienloong, theresa_may</t>
  </si>
  <si>
    <t>CanadaFP, CancilleriaPeru, EUCouncilPress, MDVForeign, MEAIndia, MFAsg, PMBhutan, PMDNewsGov, PrimeMinisterEn, SarukaaruKhabar, SpainMFA, eu_eeas</t>
  </si>
  <si>
    <t>MFASriLanka, MFA_SriLanka, MaithripalaS, PMOIndia, RavikOfficial, narendramodi, thepmo</t>
  </si>
  <si>
    <t>https://periscope.tv/RW_UNP</t>
  </si>
  <si>
    <t>CabinetSL</t>
  </si>
  <si>
    <t>https://twitter.com/CabinetSL</t>
  </si>
  <si>
    <t>Sri Lanka Cabinet</t>
  </si>
  <si>
    <t>The Official Twitter account of the Office of the Cabinet of Ministers - Sri Lanka. Tweets are by the Social Media Team, unless specified.</t>
  </si>
  <si>
    <t>Wed Jun 19 15:47:07 +0000 2013</t>
  </si>
  <si>
    <t>Dormant since 16.11.2013</t>
  </si>
  <si>
    <t>@CabinetSL</t>
  </si>
  <si>
    <t>https://twitter.com/CabinetSL/lists</t>
  </si>
  <si>
    <t>https://twitter.com/CabinetSL/moments</t>
  </si>
  <si>
    <t>https://periscope.tv/CabinetSL</t>
  </si>
  <si>
    <t>Foreign Minister Ravi Karunanayake</t>
  </si>
  <si>
    <t>RavikOfficial</t>
  </si>
  <si>
    <t>https://twitter.com/RavikOfficial</t>
  </si>
  <si>
    <t>Ravi Karunanayake</t>
  </si>
  <si>
    <t>The Official Twitter Account of Ravi Karunanayake, Minister of Finance, Sri Lanka.</t>
  </si>
  <si>
    <t>Thu Oct 01 11:25:48 +0000 2015</t>
  </si>
  <si>
    <t>@RavikOfficial</t>
  </si>
  <si>
    <t>https://twitter.com/RavikOfficial/lists</t>
  </si>
  <si>
    <t>https://twitter.com/RavikOfficial/moments</t>
  </si>
  <si>
    <t>DanishMFA, IsraelMFA, MFASriLanka, MFA_SriLanka</t>
  </si>
  <si>
    <t>https://periscope.tv/RavikOfficial</t>
  </si>
  <si>
    <t>https://twitter.com/MFA_SriLanka</t>
  </si>
  <si>
    <t>MFA SL</t>
  </si>
  <si>
    <t>Official account of the Ministry of Foreign Affairs of Sri Lanka🇱🇰Spokesperson: https://t.co/qBnnQzM5ToConsular Info: https://t.co/QAjv09tWqz</t>
  </si>
  <si>
    <t>Wed May 08 04:37:44 +0000 2013</t>
  </si>
  <si>
    <t>Colombo</t>
  </si>
  <si>
    <t>@MFA_SriLanka</t>
  </si>
  <si>
    <t>https://twitter.com/MFA_SriLanka/lists</t>
  </si>
  <si>
    <t>https://twitter.com/MFA_SriLanka/lists/sl-missions-posts/members</t>
  </si>
  <si>
    <t>https://twitter.com/MFA_SriLanka/moments</t>
  </si>
  <si>
    <t>10DowningStreet, AbeShinzo, AzerbaijanMFA, BelgiumMFA, BorisJohnson, CanadaFP, CancilleriaCol, CancilleriaPA, CzechMFA, DFAPHL, EstonianGovt, FijiMFA, ForeignOfficeKE, ForeignOfficePk, GOVUK, GovernmentRF, GreeceMFA, IraqMFA, JulieBishopMP, JustinTrudeau, KremlinRussia_E, MAERomania, MAE_Haiti, MFABulgaria, MFATgovtNZ, MFAThai, MFAThai_PR_EN, MFAThai_Pol, MFATurkey, MFA_Kyrgyzstan, MFAestonia, MOFAEGYPT, MOFAKuwait, MOFAKuwait_en, MOFAUAE, MOFAkr_eng, MVEP_hr, MalaysiaMFA, MarocDiplomatie, MfaEgypt, MinBZ, MinexGt, MoFA_Bangladesh, MoFA_Indonesia, MofaJapan_en, MofaNepal, MofaQatar_EN, MofaSomalia, PMOIndia, PMOMalaysia, PM_Nepal, PolandMFA, Pontifex, PresidencyZA, RavikOfficial, Russia, RwandaMFA, SRE_mx, SeychellesMFA, SlovakiaMFA, SushmaSwaraj, TheBlueHouseKR, TurnbullMalcolm, VivianBala, WhiteHouse, bahdiplomatic, cafreeland, deplu, dfat, dfatirl, dreynders, erna_solberg, foreignMV, foreignoffice, jokowi, konotarogomame, konotaromp, leehsienloong, mfagovtt, mofa_uae, moonriver365, narendramodi, pid_gov, presidencymv, rashtrapatibhvn, thepmo</t>
  </si>
  <si>
    <t>AlgeriaMFA, ArgentinaMFA, AuswaertigesAmt, BelarusMID, CancilleriaARG, CancilleriaPeru, GudlaugurThor, Iraqimofa, Itamaraty_ES, MFABelize, MFAKOSOVO, MFA_Macedonia, MIREXRD, MiguelVargasM, MinCanadaAE, MinCanadaFA, VNGovtPortal, VladaRH, cancilleriasv</t>
  </si>
  <si>
    <t>BelarusMFA, CyprusMFA, DanishMFA, Diplomacy_RM, DutchMFA, GermanyDiplo, IndianDiplomacy, Israel, IsraelMFA, ItalyMFA, ItamaratyGovBr, Itamaraty_EN, JPN_PMO, KSAMOFA, Kemlu_RI, Latvian_MFA, LithuaniaMFA, MAECgob, MDVForeign, MEAIndia, MFAEcuador, MFAIceland, MFASriLanka, MFA_Austria, MFA_KZ, MFA_LI, MFA_Mongolia, MFA_Ukraine, MFAgovge, MFAofArmenia, MFAsg, MIACBW, MID_RF, MOFAVietNam, MZZRS, MaithripalaS, MohamedAsim_mdv, NorwayMFA, PMDNewsGov, RW_UNP, SpainMFA, StateDept, SweMFA, TunisieDiplo, UgandaMFA, Ulkoministerio, eu_eeas, foreigntanzania, francediplo, francediplo_EN, mfa_afghanistan, mfa_russia, mfaethiopia, ministerBlok</t>
  </si>
  <si>
    <t>https://periscope.tv/MFA_SriLanka</t>
  </si>
  <si>
    <t>http://twiplomacy.com/info/asia/Sri-Lanka</t>
  </si>
  <si>
    <t>MFASriLanka</t>
  </si>
  <si>
    <t>https://twitter.com/MFASriLanka</t>
  </si>
  <si>
    <t>Mahishini Colonne</t>
  </si>
  <si>
    <t>Official account of the Spokesperson of the Ministry of Foreign Affairs of #SriLanka 🇱🇰 Consular issues may kindly be addressed to @ConsularSL</t>
  </si>
  <si>
    <t>Thu May 28 18:34:29 +0000 2015</t>
  </si>
  <si>
    <t>Sri Lanka 🇱🇰</t>
  </si>
  <si>
    <t>@MFASriLanka</t>
  </si>
  <si>
    <t>https://twitter.com/MFASriLanka/lists</t>
  </si>
  <si>
    <t>https://twitter.com/MFASriLanka/moments</t>
  </si>
  <si>
    <t>10DowningStreet, AbeShinzo, AdelAljubeir, AlbanianDiplo, AsoRock, AzerbaijanMFA, BelarusMFA, BelgiumMFA, BorisJohnson, BurkinaMae, Cabinet, CanadaFP, CanadianPM, CubaMINREX, CyprusMFA, CzechMFA, DFAPHL, DutchMFA, EUCouncil, EUCouncilPress, EU_Commission, EmmanuelMacron, FedericaMog, FijiPM, FijiRepublic, ForeignMinistry, ForeignOfficeKE, ForeignOfficePk, French_Gov, GMICafghanistan, GOVUK, GovernmentRF, HassanRouhani, IndianDiplomacy, IranMFA, Israel, IsraeliPM, JPN_PMO, JZarif, JapanGov, JuanManSantos, JulieBishopMP, JunckerEU, JustinTrudeau, KSAMOFA, Kemlu_RI, KhawajaMAsif, KremlinRussia, KremlinRussia_E, Latvian_MFA, MAECgob, MAERomania, MBA_AlThani_, MBuhari, MFABulgaria, MFAEcuador, MFAIceland, MFATurkey, MFA_Austria, MFA_KZ, MFA_LI, MFA_Mongolia, MFA_Ukraine, MFAestonia, MFAgovge, MFAsg, MIACBW, MIREXRD, MOFAUAE, MOFAkr_eng, MVEP_hr, MZZRS, MaithripalaS, MalaysiaMFA, MedvedevRussiaE, MevlutCavusoglu, MfaEgypt, MinexGt, MoFA_Indonesia, MofaJapan_en, MofaNepal, MofaQatar_EN, MofaSomalia, NorwayMFA, PMBhutan, PMDNewsGov, PMOIndia, PM_Nepal, POTUS, PaoloGentiloni, PavloKlimkin, PolandMFA, Pontifex, PresidentKE, PutinRF_Eng, QueenRania, RamiHamdalla, RavikOfficial, RoyalFamily, RwandaMFA, SRECIHonduras, SeychellesMFA, SlovakiaMFA, StateDept, StateDeptLive, SushmaSwaraj, SweMFA, TheBlueHouseKR, TheVillaSomalia, TunisieDiplo, TurnbullMalcolm, UKenyatta, UgandaMFA, Ulkoministerio, VivianBala, WhiteHouse, afgexecutive, ashrafghani, cabinetofficeuk, cafreeland, cancilleriasv, dreynders, erna_solberg, eu_eeas, eucopresident, foreignoffice, francediplo, francediplo_EN, gobmx, govsingapore, japan, jokowi, konotaromp, leehsienloong, mfa_afghanistan, mfaethiopia, moonriver365, narendramodi, netanyahu, pid_gov, presidencia_sv, presidencymv, rashtrapatibhvn, realDonaldTrump, sebastiankurz, thepmo, theresa_may, tsheringtobgay</t>
  </si>
  <si>
    <t>DanishMFA, MFAKOSOVO, MinCanadaAE</t>
  </si>
  <si>
    <t>Diplomacy_RM, GermanyDiplo, IsraelMFA, LithuaniaMFA, MDVForeign, MEAIndia, MFA_SriLanka, MFAofArmenia, MinCanadaFA, MinisterMOFA, RW_UNP, SpainMFA, foreigntanzania, mfa_russia</t>
  </si>
  <si>
    <t>https://periscope.tv/MFASriLanka</t>
  </si>
  <si>
    <t>LankaMFA</t>
  </si>
  <si>
    <t>https://twitter.com/LankaMFA</t>
  </si>
  <si>
    <t>Ministry of Foreign Affairs, Sri Lanka</t>
  </si>
  <si>
    <t>Thu Jan 29 04:06:24 +0000 2015</t>
  </si>
  <si>
    <t>@LankaMFA</t>
  </si>
  <si>
    <t>https://twitter.com/LankaMFA/lists</t>
  </si>
  <si>
    <t>https://twitter.com/LankaMFA/moments</t>
  </si>
  <si>
    <t>CanadaFP, CancilleriaARG, CancilleriaPeru, DanishMFA, GreeceMFA, GudlaugurThor, ItamaratyGovBr, Itamaraty_EN, Itamaraty_ES, LithuaniaMFA, MFAIceland, MFAKOSOVO, MID_RF, MZZRS, MinCanadaAE, MinCanadaFA, SpainMFA, Ulkoministerio, eu_eeas</t>
  </si>
  <si>
    <t>https://periscope.tv/LankaMFA</t>
  </si>
  <si>
    <t>Syria</t>
  </si>
  <si>
    <t>Presidency_Sy</t>
  </si>
  <si>
    <t>https://twitter.com/Presidency_Sy</t>
  </si>
  <si>
    <t>Syrian Presidency</t>
  </si>
  <si>
    <t>This is the official Twitter account for the Presidency of the Syrian Arab Republic, offering updates on Presidential news and events.</t>
  </si>
  <si>
    <t>Mon Apr 15 08:21:01 +0000 2013</t>
  </si>
  <si>
    <t>@Presidency_Sy</t>
  </si>
  <si>
    <t>https://twitter.com/Presidency_Sy/lists</t>
  </si>
  <si>
    <t>https://twitter.com/Presidency_Sy/moments</t>
  </si>
  <si>
    <t>CancilleriaPeru, FCOArabic, Iraqimofa, MID_RF, Russia_AR, SweMFA, VladaRH, mfa_russia</t>
  </si>
  <si>
    <t>https://periscope.tv/Presidency_Sy</t>
  </si>
  <si>
    <t>Foreign Minister Walid al-Muallem</t>
  </si>
  <si>
    <t>SyriaMOFA</t>
  </si>
  <si>
    <t>https://twitter.com/SyriaMOFA</t>
  </si>
  <si>
    <t>Walid al-Muallem</t>
  </si>
  <si>
    <t>WALID AL-MUALLEM, Minister for Foreign Affairs of the Syrian Arab Republic. Official Twitter Account</t>
  </si>
  <si>
    <t>Sun Mar 13 13:38:19 +0000 2016</t>
  </si>
  <si>
    <t>it</t>
  </si>
  <si>
    <t>Dormant since 17.03.2016</t>
  </si>
  <si>
    <t>@SyriaMOFA</t>
  </si>
  <si>
    <t>https://twitter.com/SyriaMOFA/lists</t>
  </si>
  <si>
    <t>https://twitter.com/SyriaMOFA/moments</t>
  </si>
  <si>
    <t>Elysee, FedericaMog, JZarif, JunckerEU, KremlinRussia_E, MedvedevRussiaE, POTUS, PutinRF_Eng</t>
  </si>
  <si>
    <t>BelarusMFA, SpainMFA</t>
  </si>
  <si>
    <t>https://periscope.tv/SyriaMOFA</t>
  </si>
  <si>
    <t>Tajikistan</t>
  </si>
  <si>
    <t>President Emomali Rahmon</t>
  </si>
  <si>
    <t>EmomaliRahmon</t>
  </si>
  <si>
    <t>https://twitter.com/EmomaliRahmon</t>
  </si>
  <si>
    <t>Emomali Rahmon</t>
  </si>
  <si>
    <t>The President of Republic of Tajikistan.</t>
  </si>
  <si>
    <t>Sun Apr 03 07:14:32 +0000 2011</t>
  </si>
  <si>
    <t>Душанбе |Dushanbe|</t>
  </si>
  <si>
    <t>@EmomaliRahmon</t>
  </si>
  <si>
    <t>https://twitter.com/EmomaliRahmon/lists</t>
  </si>
  <si>
    <t>https://twitter.com/EmomaliRahmon/moments</t>
  </si>
  <si>
    <t>https://periscope.tv/EmomaliRahmon</t>
  </si>
  <si>
    <t>presstj</t>
  </si>
  <si>
    <t>https://twitter.com/presstj</t>
  </si>
  <si>
    <t>Mon May 14 02:40:35 +0000 2012</t>
  </si>
  <si>
    <t>Таджикистан</t>
  </si>
  <si>
    <t>@presstj</t>
  </si>
  <si>
    <t>https://twitter.com/presstj/lists</t>
  </si>
  <si>
    <t>https://twitter.com/presstj/moments</t>
  </si>
  <si>
    <t>CancilleriaPeru, MFA_Tajikistan, MID_RF, OfMfa, SweMFA, VladaRH, mfa_russia</t>
  </si>
  <si>
    <t>https://periscope.tv/presstj</t>
  </si>
  <si>
    <t>MID_Tajikistan</t>
  </si>
  <si>
    <t>https://twitter.com/MID_Tajikistan</t>
  </si>
  <si>
    <t>МИД Таджикистана</t>
  </si>
  <si>
    <t>Официальный twitter-аккаунт Министерства иностранных дел Республики Таджикистан (twitter-account of the MFA of Tajikistan in English @MFA_Tajikistan)</t>
  </si>
  <si>
    <t>Mon Jan 27 06:02:38 +0000 2014</t>
  </si>
  <si>
    <t>Душанбе, Таджикистан</t>
  </si>
  <si>
    <t>@MID_Tajikistan</t>
  </si>
  <si>
    <t>https://twitter.com/MID_Tajikistan/lists</t>
  </si>
  <si>
    <t>https://twitter.com/MID_Tajikistan/moments</t>
  </si>
  <si>
    <t>GOVuz, MFATurkey, ashrafghani, kyrgyzpresident, realDonaldTrump</t>
  </si>
  <si>
    <t>BelarusMFA, CancilleriaPeru, DanishMFA, Diplomacy_RM, LithuaniaMFA, MFA_Kyrgyzstan, MFA_Tajikistan, MOFAVietNam, OfMfa, Russia_AR, TunisieDiplo, Ulkoministerio</t>
  </si>
  <si>
    <t>BelarusMID, MFA_KZ, MID_RF, eu_eeas, mfa_russia</t>
  </si>
  <si>
    <t>https://periscope.tv/MID_Tajikistan</t>
  </si>
  <si>
    <t>MFA_Tajikistan</t>
  </si>
  <si>
    <t>https://twitter.com/MFA_Tajikistan</t>
  </si>
  <si>
    <t>MFA of Tajikistan</t>
  </si>
  <si>
    <t>Official twitter-account of the Ministry of Foreign Affairs of the Republic of Tajikistan (Twitter-аккаунт МИД Таджикистана на русском языке @MID_Tajikistan)</t>
  </si>
  <si>
    <t>Thu Jul 23 08:40:46 +0000 2015</t>
  </si>
  <si>
    <t>Dushanbe, Tajikistan</t>
  </si>
  <si>
    <t>Dormant since 01.11.2016</t>
  </si>
  <si>
    <t>@MFA_Tajikistan</t>
  </si>
  <si>
    <t>https://twitter.com/MFA_Tajikistan/lists</t>
  </si>
  <si>
    <t>https://twitter.com/MFA_Tajikistan/moments</t>
  </si>
  <si>
    <t>MFA_KZ, MFAestonia, MID_Tajikistan, StateDept, ashrafghani, presstj</t>
  </si>
  <si>
    <t>AlgeriaMFA, BelarusMID, CancilleriaPeru, DanishMFA, Diplomacy_RM, GreeceMFA, GudlaugurThor, Israel, MAECgob, MOFAVietNam, MinCanadaAE, MinCanadaFA, SpainMFA, Ulkoministerio, VNGovtPortal, namibia_mfa, pacollibehgjet</t>
  </si>
  <si>
    <t>BelarusMFA, LithuaniaMFA, MID_RF, eu_eeas, mfa_russia</t>
  </si>
  <si>
    <t>https://periscope.tv/MFA_Tajikistan</t>
  </si>
  <si>
    <t>http://twiplomacy.com/info/asia/Tajikistan</t>
  </si>
  <si>
    <t>OfMfa</t>
  </si>
  <si>
    <t>https://twitter.com/OfMfa</t>
  </si>
  <si>
    <t>MFA Tajikistan</t>
  </si>
  <si>
    <t>Official twitter-account of the  Ministry of Foreign Affairs, Republic of Tajikistan</t>
  </si>
  <si>
    <t>Fri Dec 08 09:25:48 +0000 2017</t>
  </si>
  <si>
    <t>Republic of Tajikistan</t>
  </si>
  <si>
    <t>@OfMfa</t>
  </si>
  <si>
    <t>https://twitter.com/OfMfa/lists</t>
  </si>
  <si>
    <t>https://twitter.com/OfMfa/moments</t>
  </si>
  <si>
    <t>BelarusMFA, GovernmentRF, KremlinRussia, KremlinRussia_E, LithuaniaMFA, MFA_KZ, MID_RF, MID_Tajikistan, MedvedevRussiaE, POTUS, PutinRF_Eng, WhiteHouse, eu_eeas, mfa_russia, presstj</t>
  </si>
  <si>
    <t>https://periscope.tv/OfMfa</t>
  </si>
  <si>
    <t>Thailand</t>
  </si>
  <si>
    <t>ThaiKhuFah</t>
  </si>
  <si>
    <t>https://twitter.com/ThaiKhuFah</t>
  </si>
  <si>
    <t>Thai Khu Fah</t>
  </si>
  <si>
    <t>ศูนย์ประชาสัมพันธ์ข่าวรัฐบาลไทย Thai Government News Center</t>
  </si>
  <si>
    <t>Thu Jun 24 10:21:58 +0000 2010</t>
  </si>
  <si>
    <t>Bangkok, Thailand</t>
  </si>
  <si>
    <t>th</t>
  </si>
  <si>
    <t>Dormant since 03.02.2015</t>
  </si>
  <si>
    <t>@ThaiKhuFah</t>
  </si>
  <si>
    <t>https://twitter.com/ThaiKhuFah/moments</t>
  </si>
  <si>
    <t>MFAThai_PR_EN</t>
  </si>
  <si>
    <t>MFAThai</t>
  </si>
  <si>
    <t>https://periscope.tv/ThaiKhuFah</t>
  </si>
  <si>
    <t>prdthailand</t>
  </si>
  <si>
    <t>https://twitter.com/prdthailand</t>
  </si>
  <si>
    <t>PR Thai Government</t>
  </si>
  <si>
    <t>Thailand's Government Public Relations Department, Office of the Prime Minister. The provider of official news and information about Thailand.</t>
  </si>
  <si>
    <t>Fri Jan 07 12:16:02 +0000 2011</t>
  </si>
  <si>
    <t>@prdthailand</t>
  </si>
  <si>
    <t>https://twitter.com/prdthailand/lists</t>
  </si>
  <si>
    <t>https://twitter.com/prdthailand/moments</t>
  </si>
  <si>
    <t>CancilleriaPeru, Diplomacy_RM, ItamaratyGovBr, MFAThai, VladaRH</t>
  </si>
  <si>
    <t>https://periscope.tv/prdthailand</t>
  </si>
  <si>
    <t>https://twitter.com/MFAThai</t>
  </si>
  <si>
    <t>กระทรวงการต่างประเทศ | MFA of Thailand</t>
  </si>
  <si>
    <t>ติดตามข่าวสารเพิ่มเติมบนโซเชียลมีเดียอีกช่องทางที่ Facebook กระทรวงการต่างประเทศ และ Instagram mfa_thailand</t>
  </si>
  <si>
    <t>Thu Apr 22 08:31:10 +0000 2010</t>
  </si>
  <si>
    <t>@MFAThai</t>
  </si>
  <si>
    <t>https://twitter.com/MFAThai/moments</t>
  </si>
  <si>
    <t>EU_Commission, IndianDiplomacy, JustinTrudeau, MFAsg, POTUS, eu_eeas, foreignoffice, leehsienloong, prdthailand</t>
  </si>
  <si>
    <t>DanishMFA, Diplomacy_RM, IsraelMFA, MFABulgaria, MFAIceland, MFAThai_Pol, MFA_SriLanka, MID_RF, MOFAVietNam, MVEP_hr, Minrel_Chile, MohamedAsim_mdv, NorwayMFA, SpainMFA, francediplo</t>
  </si>
  <si>
    <t>CancilleriaPeru, MEAIndia, MFAThai_PR_EN, MFAupdate, ThaiKhuFah, mfa_russia</t>
  </si>
  <si>
    <t>https://periscope.tv/MFAThai</t>
  </si>
  <si>
    <t>MFAupdate</t>
  </si>
  <si>
    <t>https://twitter.com/MFAupdate</t>
  </si>
  <si>
    <t>MFA Thailand</t>
  </si>
  <si>
    <t>MFA Thailand official twitter account for news update in English</t>
  </si>
  <si>
    <t>Tue Jan 28 07:43:05 +0000 2014</t>
  </si>
  <si>
    <t>Dormant since 09.07.2015</t>
  </si>
  <si>
    <t>@MFAupdate</t>
  </si>
  <si>
    <t>https://twitter.com/MFAupdate/moments</t>
  </si>
  <si>
    <t>10DowningStreet, MofaJapan_en, StateDept, WhiteHouse, foreignoffice</t>
  </si>
  <si>
    <t>AlgeriaMFA, ArgentinaMFA, BelarusMFA, BelarusMID, CanadaFP, CancilleriaARG, CancilleriaPeru, CancilleriaPma, ChileMFA, CyprusMFA, DanishMFA, Diplomacy_RM, GudlaugurThor, IsraelMFA, ItamaratyGovBr, Itamaraty_EN, Itamaraty_ES, Latvian_MFA, LithuaniaMFA, MAECgob, MFAEcuador, MFAIceland, MFAKOSOVO, MFA_Austria, MFA_Ukraine, MID_RF, MOFAVietNam, MZZRS, MinCanadaAE, MinCanadaFA, NorwayMFA, RwandaMFA, SpainMFA, SweMFA, TunisieDiplo, Ulkoministerio, VNGovtPortal, VladaRH, cancilleriasv, eu_eeas, mfa_russia, mfaethiopia</t>
  </si>
  <si>
    <t>DutchMFA, MFAThai, MFAThai_PR_EN, MFA_Mongolia</t>
  </si>
  <si>
    <t>https://periscope.tv/MFAupdate</t>
  </si>
  <si>
    <t>https://twitter.com/MFAThai_PR_EN</t>
  </si>
  <si>
    <t>MFAThai ENG</t>
  </si>
  <si>
    <t>Official Press Release in English version by Ministry of Foreign Affairs of Thailand</t>
  </si>
  <si>
    <t>Thu Apr 22 08:26:28 +0000 2010</t>
  </si>
  <si>
    <t>Dormant since 28.03.2015</t>
  </si>
  <si>
    <t>@MFAThai_PR_EN</t>
  </si>
  <si>
    <t>https://twitter.com/MFAThai_PR_EN/moments</t>
  </si>
  <si>
    <t>AlbanianDiplo, ArgentinaMFA, CancilleriaEc, CancilleriaPeru, ChileMFA, CyprusMFA, DanishMFA, Diplomacy_RM, DutchMFA, EUCouncilPress, GudlaugurThor, IndianDiplomacy, Israel, IsraelMFA, ItalyMFA, ItamaratyGovBr, Itamaraty_EN, Itamaraty_ES, LithuaniaMFA, MAECgob, MDVForeign, MEAIndia, MFABulgaria, MFAIceland, MFAKOSOVO, MFAThai_Pol, MFA_Lu, MFA_Mongolia, MFA_SriLanka, MFA_Ukraine, MID_RF, MOFAVietNam, MZZRS, MeGovernment, MinCanadaFA, NorwayMFA, PolandMFA, SpainMFA, SweMFA, ThaiKhuFah, TunisieDiplo, Ulkoministerio, VNGovtPortal, VladaRH, cancilleriasv, edgarsrinkevics, francediplo, francediplo_EN, mfa_russia, mfaethiopia</t>
  </si>
  <si>
    <t>MFAThai, MFAupdate</t>
  </si>
  <si>
    <t>https://periscope.tv/MFAThai_PR_EN</t>
  </si>
  <si>
    <t>MFAThai_Pol</t>
  </si>
  <si>
    <t>https://twitter.com/MFAThai_Pol</t>
  </si>
  <si>
    <t>Tue Apr 27 07:36:27 +0000 2010</t>
  </si>
  <si>
    <t>Dormant since 25.05.2012</t>
  </si>
  <si>
    <t>@MFAThai_Pol</t>
  </si>
  <si>
    <t>https://twitter.com/MFAThai_Pol/lists</t>
  </si>
  <si>
    <t>https://twitter.com/MFAThai_Pol/moments</t>
  </si>
  <si>
    <t>MFAThai, MFAThai_PR_EN</t>
  </si>
  <si>
    <t>IndianDiplomacy, IsraelMFA, MEAIndia, MFAIceland, MFA_SriLanka, MID_RF, MZZRS, NorwayMFA, VladaRH, mfa_russia</t>
  </si>
  <si>
    <t>https://periscope.tv/MFAThai_Pol</t>
  </si>
  <si>
    <t>th_mfa</t>
  </si>
  <si>
    <t>https://twitter.com/th_mfa</t>
  </si>
  <si>
    <t>กระทรวงต่างประเทศ</t>
  </si>
  <si>
    <t>Wed Sep 30 08:17:34 +0000 2009</t>
  </si>
  <si>
    <t>@th_mfa</t>
  </si>
  <si>
    <t>https://twitter.com/th_mfa/lists</t>
  </si>
  <si>
    <t>https://twitter.com/th_mfa/moments</t>
  </si>
  <si>
    <t>MFAIceland</t>
  </si>
  <si>
    <t>https://periscope.tv/th_mfa</t>
  </si>
  <si>
    <t>United Arab Emirates</t>
  </si>
  <si>
    <t>Crown Prince Mohammed bin Zayed Al Nahyan</t>
  </si>
  <si>
    <t>MohamedBinZayed</t>
  </si>
  <si>
    <t>https://twitter.com/MohamedBinZayed</t>
  </si>
  <si>
    <t>محمد بن زايد</t>
  </si>
  <si>
    <t>حساب تويتر الرسمي لأخبار صاحب السمو الشيخ محمد بن زايد آل نهيان The official twitter account for the news of HH Mohamed bin Zayed Al Nahyan</t>
  </si>
  <si>
    <t>Sun Jan 22 11:52:21 +0000 2012</t>
  </si>
  <si>
    <t>UAE</t>
  </si>
  <si>
    <t>@MohamedBinZayed</t>
  </si>
  <si>
    <t>https://twitter.com/MohamedBinZayed/lists</t>
  </si>
  <si>
    <t>https://twitter.com/MohamedBinZayed/moments</t>
  </si>
  <si>
    <t>ABZayed, AuswaertigesAmt, CanadaFP, CancilleriaPeru, CancilleriaPma, DrEnsour, FCOArabic, HHShkMohd, JC_Varela, MDVForeign, MOFAUAE, MargvelashviliG, OFMUAE, PMOIndia, PaulKagame, PresidenciaPma, UAEmGov, USAbilAraby, djiboutidiplo, khalidalkhalifa, narendramodi, pacollibehgjet</t>
  </si>
  <si>
    <t>https://periscope.tv/MohamedBinZayed</t>
  </si>
  <si>
    <t>Sheikh Mohammed</t>
  </si>
  <si>
    <t>HHShkMohd</t>
  </si>
  <si>
    <t>https://twitter.com/HHShkMohd</t>
  </si>
  <si>
    <t>HH Sheikh Mohammed</t>
  </si>
  <si>
    <t>Official Tweets by His Highness Sheikh Mohammed bin Rashid Al Maktoum</t>
  </si>
  <si>
    <t>Wed Jun 03 10:48:46 +0000 2009</t>
  </si>
  <si>
    <t>Dubai, UAE</t>
  </si>
  <si>
    <t>@HHShkMohd</t>
  </si>
  <si>
    <t>https://twitter.com/HHShkMohd/moments</t>
  </si>
  <si>
    <t>CanadaFP, CancilleriaPeru, CommsUnitSL, DFAPHL, EU_Commission, EmmanuelMacron, FCOArabic, HashimThaciRKS, Israel, IsraelMFA, ItamaratyGovBr, Itamaraty_EN, Itamaraty_ES, JuanManSantos, KeithRowleyPNM, KvirikashviliGi, MDVForeign, MFAKOSOVO, MOFAUAE, MVEP_hr, MZZRS, MeGovernment, MinisterMOFA, OFMUAE, PMOIndia, PMOMalaysia, Palazzo_Chigi, PatriceTrovoada, PresidenceALG, PresidenceMali, PresidenceTg, PresidenciaCV, RepSouthSudan, SRE_mx, SeychellesMFA, StateHouseSey, SweMFA, UAEGover, UKUrdu, USAbilAraby, Utrikesdep, almekhlafi52, djiboutidiplo, eucopresident, iGABahrain, kallaankourao, khalidalkhalifa, konotaromp, mfa_russia, mfaethiopia, narendramodi, pacollibehgjet, saadhariri, somaligov_, ygaraad</t>
  </si>
  <si>
    <t>ABZayed, UAEmGov</t>
  </si>
  <si>
    <t>https://periscope.tv/HHShkMohd</t>
  </si>
  <si>
    <t>UAEmGov</t>
  </si>
  <si>
    <t>https://twitter.com/UAEmGov</t>
  </si>
  <si>
    <t>حكومة الامارات الذكية</t>
  </si>
  <si>
    <t>الحساب الرسمي لحكومة الامارات الذكية The Official UAE Mobile Government Account</t>
  </si>
  <si>
    <t>Mon Jan 31 06:34:59 +0000 2011</t>
  </si>
  <si>
    <t>UAE / الإمارات</t>
  </si>
  <si>
    <t>@UAEmGov</t>
  </si>
  <si>
    <t>https://twitter.com/UAEmGov/lists</t>
  </si>
  <si>
    <t>https://twitter.com/UAEmGov/moments</t>
  </si>
  <si>
    <t>MohamedBinZayed, OFMUAE, Saudiegov</t>
  </si>
  <si>
    <t>HukoomiQatar, MFAsg, Maroc_eGov, MeGovernment, SeychellesMFA, StateHouseSey, SweMFA, somaligov_, ygaraad</t>
  </si>
  <si>
    <t>ABZayed, HHShkMohd, MOFAUAE, iGABahrain</t>
  </si>
  <si>
    <t>https://periscope.tv/UAEmGov</t>
  </si>
  <si>
    <t>UAEGover</t>
  </si>
  <si>
    <t>https://twitter.com/UAEGover</t>
  </si>
  <si>
    <t>UAE Government</t>
  </si>
  <si>
    <t>مشروع توحيد دولة الإمارات العربية المتحده الكترونيا</t>
  </si>
  <si>
    <t>Fri Oct 21 21:12:16 +0000 2011</t>
  </si>
  <si>
    <t>Dormant since 07.03.2012</t>
  </si>
  <si>
    <t>@UAEGover</t>
  </si>
  <si>
    <t>https://twitter.com/UAEGover/lists</t>
  </si>
  <si>
    <t>https://twitter.com/UAEGover/moments</t>
  </si>
  <si>
    <t>ABZayed, HHShkMohd</t>
  </si>
  <si>
    <t>https://periscope.tv/UAEGover</t>
  </si>
  <si>
    <t>Foreign Minister Abdullah bin Zayed Al Nahyan</t>
  </si>
  <si>
    <t>ABZayed</t>
  </si>
  <si>
    <t>https://twitter.com/ABZayed</t>
  </si>
  <si>
    <t>عبدالله بن زايد</t>
  </si>
  <si>
    <t>حساب شخصي</t>
  </si>
  <si>
    <t>Wed Oct 26 08:40:18 +0000 2011</t>
  </si>
  <si>
    <t>@ABZayed</t>
  </si>
  <si>
    <t>https://twitter.com/ABZayed/lists</t>
  </si>
  <si>
    <t>https://twitter.com/ABZayed/moments</t>
  </si>
  <si>
    <t>AlsisiOfficial, EmmanuelMacron, FedericaMog, GermanyDiplo, JulieBishopMP, KSAMOFA, KingAbdullahII, KingSalman, MOFAKuwait, MofaOman, MohamedBinZayed, QueenRania, margotwallstrom, narendramodi, realDonaldTrump</t>
  </si>
  <si>
    <t>CanadaFP, CancilleriaPeru, CommsUnitSL, DFAPHL, DanishMFA, Iraqimofa, Itamaraty_EN, Itamaraty_ES, KvirikashviliGi, MBA_AlThani_, MFAIceland, MFAKOSOVO, MFAsg, MinCanadaAE, SpainMFA, UAEGover, VladaRH, almekhlafi52, djiboutidiplo, eu_eeas, mfaethiopia, pacollibehgjet</t>
  </si>
  <si>
    <t>AdelAljubeir, AymanHsafadi, BorisJohnson, FCOArabic, HHShkMohd, MOFAUAE, Messahel_MAE, OFMUAE, PaoloGentiloni, UAEmGov, USAbilAraby, khalidalkhalifa, mfa_russia, saadhariri, sebastiankurz</t>
  </si>
  <si>
    <t>https://periscope.tv/ABZayed</t>
  </si>
  <si>
    <t>MOFAUAE</t>
  </si>
  <si>
    <t>https://twitter.com/MOFAUAE</t>
  </si>
  <si>
    <t>الصفحة الرسمية لوزارة الخارجية والتعاون الدولي على تويتر - الإمارات العربية المتحدة This is the official account of MoFAIC UAE</t>
  </si>
  <si>
    <t>Wed Mar 14 09:41:03 +0000 2012</t>
  </si>
  <si>
    <t>أبوظبي - الإمارات</t>
  </si>
  <si>
    <t>@MOFAUAE</t>
  </si>
  <si>
    <t>https://twitter.com/MOFAUAE/lists</t>
  </si>
  <si>
    <t>https://twitter.com/MOFAUAE/moments</t>
  </si>
  <si>
    <t>BelgiumMFA, CyprusMFA, FijiMFA, ForeignMinistry, GermanyDiplo, HHShkMohd, MFATurkey, MFAestonia, MOFAkr_eng, MofaJapan_en, MohamedBinZayed, PolandMFA, RHCJO, SweMFA, bahdiplomatic, dfatirl, foreignoffice, francediplo_EN</t>
  </si>
  <si>
    <t>AlbanianDiplo, AlgeriaMFA, AymanHsafadi, BelarusMFA, CanadaPE, CancilleriaARG, CancilleriaPeru, CommsUnitSL, DanishMFA, DiplomatieRdc, DutchMFA, GreeceMFA, GudlaugurThor, Iraqimofa, ItamaratyGovBr, Latvian_MFA, MBA_AlThani_, MDVForeign, MEAIndia, MFAIceland, MFAKOSOVO, MFASriLanka, MFA_Austria, MFA_SriLanka, MFAsg, MID_RF, MIREXRD, MOFAVietNam, MZZRS, MfaEgypt, MinCanadaAE, MinisterMOFA, NorwayMFA, Russia_AR, RwandaMFA, SpainMFA, TunisieDiplo, Ulkoministerio, VNGovtPortal, cancilleriasv, eu_eeas, francediplo, francediplo_AR, mfaethiopia, ministerBlok, pacollibehgjet</t>
  </si>
  <si>
    <t>ABZayed, AzerbaijanMFA, CanadaFP, FCOArabic, IndianDiplomacy, KSAMOFA, LithuaniaMFA, MFA_Mongolia, OFMUAE, SeychellesMFA, StateDept, UAEmGov, USAbilAraby, mfa_russia</t>
  </si>
  <si>
    <t>https://periscope.tv/MOFAUAE</t>
  </si>
  <si>
    <t>OFMUAE</t>
  </si>
  <si>
    <t>https://twitter.com/OFMUAE</t>
  </si>
  <si>
    <t>OFM</t>
  </si>
  <si>
    <t>التغريدات الرسمية من مكتب وزير الخارجية والتعاون الدولي، الإمارات العربية المتحدة Official tweets from OFMAIC</t>
  </si>
  <si>
    <t>Thu Mar 14 11:28:19 +0000 2013</t>
  </si>
  <si>
    <t>@OFMUAE</t>
  </si>
  <si>
    <t>https://twitter.com/OFMUAE/lists</t>
  </si>
  <si>
    <t>https://twitter.com/OFMUAE/moments</t>
  </si>
  <si>
    <t>10DowningStreet, FijiMFA, ForeignMinistry, ForeignOfficePk, GermanyDiplo, HHShkMohd, MOFAkr_eng, MofaJapan_en, MohamedBinZayed, PolandMFA, StateDept, bahdiplomatic, dfatirl, khalidalkhalifa</t>
  </si>
  <si>
    <t>AlbanianDiplo, AlgeriaMFA, BelarusMFA, BelarusMID, CanadaPE, CancilleriaARG, CancilleriaPeru, CommsUnitSL, DanishMFA, DiplomatieRdc, DutchMFA, FCOArabic, GeoffreyOnyeama, GudlaugurThor, Iraqimofa, ItamaratyGovBr, Itamaraty_EN, Itamaraty_ES, Latvian_MFA, MAECgob, MDVForeign, MEAIndia, MFABulgaria, MFAIceland, MFAKOSOVO, MFA_Austria, MFA_KZ, MFA_Kyrgyzstan, MFA_Ukraine, MFAofArmenia, MFAsg, MID_RF, MVEP_hr, MZZRS, MeGovernment, MinCanadaAE, NorwayMFA, RwandaMFA, SpainMFA, TunisieDiplo, UAEmGov, Ulkoministerio, Utrikesdep, VladaRH, cancilleriasv, eu_eeas, francediplo, pacollibehgjet</t>
  </si>
  <si>
    <t>ABZayed, AzerbaijanMFA, CanadaFP, CyprusMFA, IndianDiplomacy, ItalyMFA, LithuaniaMFA, MFATurkey, MFA_Mongolia, MFAestonia, MOFAUAE, SeychellesMFA, SweMFA, foreignoffice, francediplo_EN, mfa_russia</t>
  </si>
  <si>
    <t>https://periscope.tv/OFMUAE</t>
  </si>
  <si>
    <t>mofa_uae</t>
  </si>
  <si>
    <t>https://twitter.com/mofa_uae</t>
  </si>
  <si>
    <t>MOFA UAE</t>
  </si>
  <si>
    <t>Mon Jul 12 05:03:07 +0000 2010</t>
  </si>
  <si>
    <t>@mofa_uae</t>
  </si>
  <si>
    <t>https://twitter.com/mofa_uae/lists</t>
  </si>
  <si>
    <t>https://twitter.com/mofa_uae/moments</t>
  </si>
  <si>
    <t>BelarusMFA, HashimThaciRKS, IndianDiplomacy, LithuaniaMFA, MEAIndia, MFA_Kyrgyzstan, MFA_SriLanka, MID_RF, VladaRH</t>
  </si>
  <si>
    <t>https://periscope.tv/mofa_uae</t>
  </si>
  <si>
    <t>Uzbekistan</t>
  </si>
  <si>
    <t>President Shavkat Mirziyoyev</t>
  </si>
  <si>
    <t>president_uz</t>
  </si>
  <si>
    <t>https://twitter.com/president_uz</t>
  </si>
  <si>
    <t>Shavkat Mirziyoyev's Press-service</t>
  </si>
  <si>
    <t>Press-service of the President of the Republic of Uzbekistan  / Пресс-служба Президента Республики Узбекистан</t>
  </si>
  <si>
    <t>Sun Feb 05 07:01:59 +0000 2017</t>
  </si>
  <si>
    <t>@president_uz</t>
  </si>
  <si>
    <t>https://twitter.com/president_uz/lists</t>
  </si>
  <si>
    <t>https://twitter.com/president_uz/moments</t>
  </si>
  <si>
    <t>https://periscope.tv/president_uz</t>
  </si>
  <si>
    <t>Prime Minister Abdulla Aripov</t>
  </si>
  <si>
    <t>aripov_abdulla</t>
  </si>
  <si>
    <t>https://twitter.com/aripov_abdulla</t>
  </si>
  <si>
    <t>Abdulla Aripov</t>
  </si>
  <si>
    <t>Премьер-министр Республики Узбекистан.</t>
  </si>
  <si>
    <t>Mon Dec 12 09:41:06 +0000 2016</t>
  </si>
  <si>
    <t>Uzbekistán</t>
  </si>
  <si>
    <t>Dormant since 14.12.2016</t>
  </si>
  <si>
    <t>@aripov_abdulla</t>
  </si>
  <si>
    <t>https://twitter.com/aripov_abdulla/lists</t>
  </si>
  <si>
    <t>https://twitter.com/aripov_abdulla/moments</t>
  </si>
  <si>
    <t>GOVuz</t>
  </si>
  <si>
    <t>https://periscope.tv/aripov_abdulla</t>
  </si>
  <si>
    <t>https://twitter.com/GOVuz</t>
  </si>
  <si>
    <t>GOV.UZ</t>
  </si>
  <si>
    <t>The Governmental Portal of The Republic of Uzbekistan is the official state information resource of the Government of The Republic of Uzbekistan.</t>
  </si>
  <si>
    <t>Fri Sep 18 22:23:07 +0000 2009</t>
  </si>
  <si>
    <t>Tashkent, Uzbekistan</t>
  </si>
  <si>
    <t>@GOVuz</t>
  </si>
  <si>
    <t>https://twitter.com/GOVuz/lists</t>
  </si>
  <si>
    <t>https://twitter.com/GOVuz/moments</t>
  </si>
  <si>
    <t>PutinRF</t>
  </si>
  <si>
    <t>CancilleriaPeru, ItamaratyGovBr, MFA_Ukraine, MID_Tajikistan, MIREXRD, MeGovernment, NorwayMFA, OfficialMasisi, PresidenciaRD, PrimeMinisterEn, PrimeMinister_K, SweMFA, aripov_abdulla, primeministerkz</t>
  </si>
  <si>
    <t>MID_RF, mfa_russia</t>
  </si>
  <si>
    <t>https://periscope.tv/GOVuz</t>
  </si>
  <si>
    <t>MFAUZB</t>
  </si>
  <si>
    <t>https://twitter.com/MFAUZB</t>
  </si>
  <si>
    <t>MFA Uzbekistan</t>
  </si>
  <si>
    <t>Fri Aug 08 12:58:43 +0000 2014</t>
  </si>
  <si>
    <t>@MFAUZB</t>
  </si>
  <si>
    <t>https://twitter.com/MFAUZB/lists</t>
  </si>
  <si>
    <t>https://twitter.com/MFAUZB/moments</t>
  </si>
  <si>
    <t>https://periscope.tv/MFAUZB</t>
  </si>
  <si>
    <t>Vietnam</t>
  </si>
  <si>
    <t>https://twitter.com/VNGovtPortal</t>
  </si>
  <si>
    <t>GovtOfficeMedia</t>
  </si>
  <si>
    <t>Official Twitter channel of VGP with latest news from the Vietnamese Government (RTs/follows/likes ≠ endorsement)</t>
  </si>
  <si>
    <t>Mon Feb 27 10:41:52 +0000 2017</t>
  </si>
  <si>
    <t>Ha Noi, Viet Nam</t>
  </si>
  <si>
    <t>@VNGovtPortal</t>
  </si>
  <si>
    <t>https://twitter.com/VNGovtPortal/lists</t>
  </si>
  <si>
    <t>https://twitter.com/VNGovtPortal/moments</t>
  </si>
  <si>
    <t>AbeShinzo, AlbanianDiplo, AlgeriaMFA, ArgentinaMFA, AuswaertigesAmt, AzerbaijanMFA, BelarusMFA, BelgiumMFA, BorisJohnson, CanadaFP, CancilleriaVE, CyprusMFA, CzechMFA, DFAPHL, DIRCO_ZA, Diplomacy_RM, DutchMFA, EUCouncil, EUCouncilPress, EU_Commission, FMPhamBinhMinh, FedericaMog, FijiMFA, ForeignOfficeKE, ForeignOfficePk, GermanyDiplo, IndianDiplomacy, IranMFA, Israel, IsraelMFA, ItalyMFA, Itamaraty_EN, JPN_PMO, JapanGov, KSAMOFA, KremlinRussia_E, Latvian_MFA, MAERomania, MAE_Haiti, MDVForeign, MEAIndia, MFABulgaria, MFAEcuador, MFAIceland, MFATgovtNZ, MFAThai_PR_EN, MFATurkey, MFA_Austria, MFA_KZ, MFA_LI, MFA_Lu, MFA_Mongolia, MFA_SriLanka, MFA_Tajikistan, MFA_Ukraine, MFAestonia, MFAgovge, MFAofArmenia, MFAsg, MFAupdate, MIACBW, MIREXRD, MOFAEGYPT, MOFAKuwait, MOFAKuwait_en, MOFAUAE, MOFAkr_eng, MZZRS, MalaysiaMFA, MarocDiplomatie, MfaEgypt, Minrel_Chile, MoFA_Indonesia, MofaJapan_en, MofaNepal, MofaOman, MofaQatar_EN, MofaSomalia, NorwayMFA, PolandMFA, PresidenRI, RwandaMFA, SRE_mx, SeychellesMFA, SlovakiaMFA, SpainMFA, StateDept, SweMFA, TunisieDiplo, UgandaMFA, cancilleriasv, dfat, dfatirl, eu_eeas, foreignoffice, foreigntanzania, francediplo, francediplo_EN, govpt, govsingapore, leehsienloong, mfa_russia, mfaethiopia, mreparaguay, mzvcr</t>
  </si>
  <si>
    <t>MFAKOSOVO, MOFAVietNam, thepmo</t>
  </si>
  <si>
    <t>ChileMFA, DanishMFA</t>
  </si>
  <si>
    <t>https://periscope.tv/VNGovtPortal</t>
  </si>
  <si>
    <t>Foreign Minister Phạm Bình Minh</t>
  </si>
  <si>
    <t>FMPhamBinhMinh</t>
  </si>
  <si>
    <t>https://twitter.com/FMPhamBinhMinh</t>
  </si>
  <si>
    <t>PhamBinhMinh</t>
  </si>
  <si>
    <t>Deputy Prime Minister/Foreign Minister of the Socialist Republic of Viet Nam (RTs/follows/likes≠endorsement/views my own)</t>
  </si>
  <si>
    <t>Wed Nov 25 08:38:37 +0000 2015</t>
  </si>
  <si>
    <t>@FMPhamBinhMinh</t>
  </si>
  <si>
    <t>https://twitter.com/FMPhamBinhMinh/lists</t>
  </si>
  <si>
    <t>https://twitter.com/FMPhamBinhMinh/moments</t>
  </si>
  <si>
    <t>BelarusMFA, BelarusMID, CancilleriaEc, ChileMFA, DanishMFA, DutchMFA, MFAKOSOVO, MIREXRD, VNGovtPortal, ministerBlok</t>
  </si>
  <si>
    <t>MOFAVietNam, NikosKotzias, margotwallstrom</t>
  </si>
  <si>
    <t>https://periscope.tv/FMPhamBinhMinh</t>
  </si>
  <si>
    <t>MOFAVietNam</t>
  </si>
  <si>
    <t>https://twitter.com/MOFAVietNam</t>
  </si>
  <si>
    <t>Viet Nam Diplomacy</t>
  </si>
  <si>
    <t>Twitter account of the Ministry of Foreign Affairs of the Socialist Republic of Viet Nam (RTs/follows/likes ≠ endorsement) #MoFAVietNam</t>
  </si>
  <si>
    <t>Mon Nov 02 08:46:32 +0000 2015</t>
  </si>
  <si>
    <t>Hanoi, Viet Nam</t>
  </si>
  <si>
    <t>@MOFAVietNam</t>
  </si>
  <si>
    <t>https://twitter.com/MOFAVietNam/lists</t>
  </si>
  <si>
    <t>https://twitter.com/MOFAVietNam/moments</t>
  </si>
  <si>
    <t>AlbanianDiplo, BelgiumMFA, CRcancilleria, CancilleriaCol, CancilleriaEc, CancilleriaPma, CancilleriaVE, CyprusMFA, CzechMFA, DFAPHL, DIRCO_ZA, DutchMFA, FijiMFA, FijiRepublic, ForeignMinistry, ForeignOfficeKE, ForeignOfficePk, IndianDiplomacy, IranMFA, KSAMOFA, Kemlu_RI, KremlinRussia_E, MAE_Haiti, MEAIndia, MFABulgaria, MFAEcuador, MFATgovtNZ, MFAThai, MFAThai_PR_EN, MFATurkey, MFA_Austria, MFA_Lu, MFA_Mongolia, MFA_Tajikistan, MFA_Ukraine, MFAestonia, MFAgovge, MFAupdate, MIACBW, MID_Tajikistan, MOFAEGYPT, MOFAKuwait, MOFAKuwait_en, MOFAUAE, MOFAkr_eng, MRE_Bolivia, MVEP_hr, MalaysiaMFA, MarocDiplomatie, MfaEgypt, MinexGt, MoFA_Indonesia, MofaJapan_en, MofaNepal, MofaOman, MofaQatar_EN, MofaSomalia, MongolDiplomacy, NorwayMFA, POTUS, PolandMFA, Pontifex_it, RwandaMFA, SRECIHonduras, SRE_mx, SeychellesMFA, SlovakiaMFA, StateDept, SweMFA, TunisieDiplo, UgandaMFA, VNGovtPortal, dfat, dfatirl, foreignoffice, foreigntanzania, govpt, mfa_afghanistan, mfaethiopia, mreparaguay, mzvcr</t>
  </si>
  <si>
    <t>AlgeriaMFA, BelarusMID, GudlaugurThor, MFA_Macedonia, NikosKotzias</t>
  </si>
  <si>
    <t>ArgentinaMFA, AuswaertigesAmt, AzerbaijanMFA, BelarusMFA, CanadaFP, CancilleriaARG, CancilleriaPeru, ChileMFA, CubaMINREX, DanishMFA, Diplomacy_RM, FMPhamBinhMinh, GermanyDiplo, GreeceMFA, IsraelMFA, ItalyMFA, Itamaraty_EN, Latvian_MFA, LithuaniaMFA, MAECgob, MAERomania, MDVForeign, MFAIceland, MFAKOSOVO, MFA_KZ, MFA_LI, MFA_SriLanka, MFAofArmenia, MFAsg, MID_RF, MIREXRD, MZZRS, Minrel_Chile, PresidenceMada, SpainMFA, Ulkoministerio, cancilleriasv, eu_eeas, francediplo, francediplo_EN, mfa_russia</t>
  </si>
  <si>
    <t>https://periscope.tv/MOFAVietNam</t>
  </si>
  <si>
    <t>Yemen</t>
  </si>
  <si>
    <t>President Abed Rabbo Mansur Hadi</t>
  </si>
  <si>
    <t>HadiPresident</t>
  </si>
  <si>
    <t>https://twitter.com/HadiPresident</t>
  </si>
  <si>
    <t>عبدربه منصور هادي</t>
  </si>
  <si>
    <t>الحساب الرسمي للرئيس عـبـدربـه مـنصـور هــادي / Official account for President Abdrabuh Mansour Hadi</t>
  </si>
  <si>
    <t>Thu May 03 19:24:04 +0000 2012</t>
  </si>
  <si>
    <t>اليمن</t>
  </si>
  <si>
    <t>@HadiPresident</t>
  </si>
  <si>
    <t>https://twitter.com/HadiPresident/lists</t>
  </si>
  <si>
    <t>https://twitter.com/HadiPresident/moments</t>
  </si>
  <si>
    <t>CancilleriaPeru, DutchMFA, FCOArabic, HashimThaciRKS, USAbilAraby, ahmedbindaghar, almekhlafi52</t>
  </si>
  <si>
    <t>https://periscope.tv/HadiPresident</t>
  </si>
  <si>
    <t>Prime Minister Ahmed Obeid bin Daghr</t>
  </si>
  <si>
    <t>ahmedbindaghar</t>
  </si>
  <si>
    <t>https://twitter.com/ahmedbindaghar</t>
  </si>
  <si>
    <t>د/ أحمد عبيد بن دغر</t>
  </si>
  <si>
    <t>الحساب الرسمي/ لدولة رئيس مجلس الوزراء اليمني الدكتور/أحمد عبيد #بن_دغر The official account of #YemenPM Dr. Ahmed Obaid #BinDaghar</t>
  </si>
  <si>
    <t>Wed Apr 06 22:39:08 +0000 2016</t>
  </si>
  <si>
    <t>@ahmedbindaghar</t>
  </si>
  <si>
    <t>https://twitter.com/ahmedbindaghar/lists</t>
  </si>
  <si>
    <t>https://twitter.com/ahmedbindaghar/moments</t>
  </si>
  <si>
    <t>almekhlafi52, khalidalkhalifa</t>
  </si>
  <si>
    <t>https://periscope.tv/ahmedbindaghar</t>
  </si>
  <si>
    <t>Foreign Minister Abdulmalik Al-Mekhlafi</t>
  </si>
  <si>
    <t>almekhlafi52</t>
  </si>
  <si>
    <t>https://twitter.com/almekhlafi52</t>
  </si>
  <si>
    <t>عبدالملك المخلافي</t>
  </si>
  <si>
    <t>نائب رئيس الوزراء وزير خارجية الجمهورية اليمنية ،مؤمن بوحدة الأمة ، وكرامة المواطن ، وحقوق الانسان . Yemeni Deputy Prime Minister/ Minister Of Foreign Affairs</t>
  </si>
  <si>
    <t>Sat Nov 12 19:41:44 +0000 2011</t>
  </si>
  <si>
    <t>@almekhlafi52</t>
  </si>
  <si>
    <t>https://twitter.com/almekhlafi52/lists</t>
  </si>
  <si>
    <t>https://twitter.com/almekhlafi52/moments</t>
  </si>
  <si>
    <t>ABZayed, AdelAljubeir, AlsisiOfficial, AymanHsafadi, HHShkMohd, HadiPresident, KingSalman, MBA_AlThani_, MOFAKuwait, MevlutCavusoglu, QueenRania, USAbilAraby, ahmedbindaghar, bahdiplomatic, francediplo_AR, realDonaldTrump, rterdogan_ar</t>
  </si>
  <si>
    <t>DanishMFA, GudlaugurThor, mfa_russia</t>
  </si>
  <si>
    <t>FCOArabic, khalidalkhalifa</t>
  </si>
  <si>
    <t>https://periscope.tv/almekhlafi52</t>
  </si>
  <si>
    <t>Europe</t>
  </si>
  <si>
    <t>Albania</t>
  </si>
  <si>
    <t>Prime Minister Edi Rama</t>
  </si>
  <si>
    <t>ediramaal</t>
  </si>
  <si>
    <t>https://twitter.com/ediramaal</t>
  </si>
  <si>
    <t>Edi Rama</t>
  </si>
  <si>
    <t>Faqja Zyrtare e Kryeministrit të Republikës së Shqipërisë</t>
  </si>
  <si>
    <t>Mon Mar 28 12:53:15 +0000 2011</t>
  </si>
  <si>
    <t>Tirane - Shqipëri</t>
  </si>
  <si>
    <t>@ediramaal</t>
  </si>
  <si>
    <t>https://twitter.com/ediramaal/lists</t>
  </si>
  <si>
    <t>https://twitter.com/ediramaal/moments</t>
  </si>
  <si>
    <t>10DowningStreet, JPN_PMO, PMOIndia, Pontifex, Pontifex_fr, QueenRania, StateDept, WhiteHouse</t>
  </si>
  <si>
    <t>AlbanianDiplo, BorisJohnson, BoykoBorissov, CanadaFP, CancilleriaPeru, CharlesMichel, DanishMFA, Dimitrov_Nikola, DrZvizdic, GermanyDiplo, Latvian_MFA, MFAKOSOVO, MFAgovge, MVEP_hr, MeGovernment, MiroCerar, PremierRP_en, PrimeministerGR, SerbianPM, SweMFA, VladaCG, VladaMK, Zoran_Zaev, eu_eeas, eucopresident, kryeministriaal, margotwallstrom, mfaethiopia, pacollibehgjet, presidentMT, prezydentpl, sebastiankurz</t>
  </si>
  <si>
    <t>FedericaMog, HashimThaciRKS, avucic, ditmirbushati</t>
  </si>
  <si>
    <t>https://periscope.tv/ediramaal</t>
  </si>
  <si>
    <t>http://twiplomacy.com/info/europe/Albania</t>
  </si>
  <si>
    <t>kryeministriaal</t>
  </si>
  <si>
    <t>https://twitter.com/kryeministriaal</t>
  </si>
  <si>
    <t>Kryeministria</t>
  </si>
  <si>
    <t>Faqja Zyrtare e Qeverisë Shqiptare - Këshilli i Ministrave - Government Of Albania</t>
  </si>
  <si>
    <t>Tue Dec 23 10:47:46 +0000 2014</t>
  </si>
  <si>
    <t>Tirana, Albania</t>
  </si>
  <si>
    <t>@kryeministriaal</t>
  </si>
  <si>
    <t>https://twitter.com/kryeministriaal/lists</t>
  </si>
  <si>
    <t>https://twitter.com/kryeministriaal/moments</t>
  </si>
  <si>
    <t>POTUS, WhiteHouse, ditmirbushati, ediramaal, realDonaldTrump</t>
  </si>
  <si>
    <t>CharlesMichel, DanishMFA, MFAKOSOVO, eu_eeas</t>
  </si>
  <si>
    <t>AlbanianDiplo</t>
  </si>
  <si>
    <t>https://periscope.tv/kryeministriaal</t>
  </si>
  <si>
    <t>Foreign Minister Ditmir Bushati</t>
  </si>
  <si>
    <t>ditmirbushati</t>
  </si>
  <si>
    <t>https://twitter.com/ditmirbushati</t>
  </si>
  <si>
    <t>Ditmir Bushati</t>
  </si>
  <si>
    <t>Father &amp; husband. Minister for Europe and Foreign Affairs of Albania. @AlbanianDiplo</t>
  </si>
  <si>
    <t>Mon Feb 18 16:10:32 +0000 2013</t>
  </si>
  <si>
    <t>@ditmirbushati</t>
  </si>
  <si>
    <t>https://twitter.com/ditmirbushati/lists</t>
  </si>
  <si>
    <t>https://twitter.com/ditmirbushati/moments</t>
  </si>
  <si>
    <t>10DowningStreet, EU_Commission, EmmanuelMacron, JY_LeDrian, JosephMuscat_JM, JunckerEU, JustinTrudeau, MevlutCavusoglu, POTUS, Pontifex_it, SecPompeo, StateDept, WhiteHouse, angealfa, cafreeland, dreynders, eucopresident, foreignoffice</t>
  </si>
  <si>
    <t>AlgeriaMFA, AuswaertigesAmt, BelarusMFA, BelarusMID, CancilleriaPeru, DanishMFA, DutchMFA, GudlaugurThor, ItamaratyGovBr, Itamaraty_EN, Itamaraty_ES, JanelidzeMkh, Latvian_MFA, LithuaniaMFA, MAECgob, MFABulgaria, MFAEcuador, MFAIceland, MFA_Austria, MFA_LI, MFA_Lu, MFA_Macedonia, MFA_Ukraine, MFAgovge, MID_RF, MIREXRD, MVEP_hr, MZZRS, MeGovernment, MiguelVargasM, MinBZ, MinCanadaAE, MinCanadaFA, MinisterMOFA, NikosKotzias, NorwayMFA, Russia_AR, SpainMFA, SweMFA, Utrikesdep, VladaMK, Zoran_Zaev, haradinajramush, kallaankourao, kryeministriaal, mfa_russia, mfaethiopia, presidentMT, svenmikser, teodormelescanu, vanderbellen</t>
  </si>
  <si>
    <t>AlbanianDiplo, BorisJohnson, Dimitrov_Nikola, EZaharievaMFA, FedericaMog, GermanyDiplo, HashimThaciRKS, HeikoMaas, IsraelMFA, LinkeviciusL, MFAKOSOVO, MiroslavLajcak, PaoloGentiloni, edgarsrinkevics, ediramaal, eu_eeas, francediplo, margotwallstrom, ministerBlok, pacollibehgjet, sebastiankurz</t>
  </si>
  <si>
    <t>https://periscope.tv/ditmirbushati</t>
  </si>
  <si>
    <t>https://twitter.com/AlbanianDiplo</t>
  </si>
  <si>
    <t>Albanian MEFA 🇦🇱</t>
  </si>
  <si>
    <t>Official Twitter feed of the #Albanian Ministry for Europe and Foreign Affairs. Follow MEFA @DitmirBushati &amp; our team around the 🌎 https://t.co/cOlC7157cu</t>
  </si>
  <si>
    <t>Thu May 13 13:32:13 +0000 2010</t>
  </si>
  <si>
    <t>@AlbanianDiplo</t>
  </si>
  <si>
    <t>https://twitter.com/AlbanianDiplo/lists</t>
  </si>
  <si>
    <t>https://twitter.com/AlbanianDiplo/lists/albanian-diplomacy/members</t>
  </si>
  <si>
    <t>https://twitter.com/AlbanianDiplo/moments</t>
  </si>
  <si>
    <t>10DowningStreet, BelgiumMFA, BorisJohnson, ByegmENG, EUCouncilPress, EU_Commission, Elysee, FedericaMog, FijiMFA, ForeignMinistry, ForeignOfficeKE, ForeignOfficePk, ForeignStrategy, GovMonaco, IraqMFA, IsraeliPM, JunckerEU, KSAMOFA, KolindaGK, KremlinRussia_E, LinkeviciusL, MAERomania, MFAThai_PR_EN, MFATurkey, MOFAUAE, MOFAkr_eng, MarocDiplomatie, MedvedevRussiaE, MevlutCavusoglu, MoFA_Indonesia, MofaJapan_en, MofaQatar_EN, OFMUAE, POTUS, Palazzo_Chigi, PaoloGentiloni, Pontifex, Pontifex_es, Pontifex_fr, Pontifex_pt, PresidencyZA, PrimeministerGR, PutinRF_Eng, Quirinale, RegSprecher, SerbianPM, StateDept, TROfficeofPD, TunisieDiplo, VladaRH, WhiteHouse, angealfa, bahdiplomatic, dfatirl, dreynders, ediramaal, eucopresident, foreignoffice, govsingapore, konotaromp, leehsienloong, margotwallstrom, netanyahu, realDonaldTrump, tsheringtobgay</t>
  </si>
  <si>
    <t>AlgeriaMFA, ArgentinaMFA, BelarusMID, CanadaPE, ChileMFA, DanishMFA, GudlaugurThor, Iraqimofa, Itamaraty_ES, MEAIndia, MFAKOSOVO, MFASriLanka, MFA_Kyrgyzstan, MFA_Lu, MFA_MNE, MID_RF, MIREXRD, MOFAVietNam, MiguelVargasM, MinCanadaAE, MinCanadaFA, MinexGt, MofaNepal, MongolDiplomacy, PakDiplomacy, Russia_AR, UgandaMFA, Utrikesdep, VNGovtPortal, VladaMK, mfagovtt, ministerBlok, presidentMT, vladaRS</t>
  </si>
  <si>
    <t>AuswaertigesAmt, AzerbaijanMFA, BelarusMFA, CanadaFP, CancilleriaARG, CancilleriaEc, CancilleriaPeru, CyprusMFA, CzechMFA, Dimitrov_Nikola, Diplomacy_RM, DutchMFA, EUCouncil, GermanyDiplo, GreeceMFA, HashimThaciRKS, IndianDiplomacy, Israel, IsraelMFA, ItalyMFA, ItamaratyGovBr, Itamaraty_EN, JPN_PMO, JapanGov, Kemlu_RI, Latvian_MFA, LithuaniaMFA, MAECgob, MFABulgaria, MFAEcuador, MFAIceland, MFA_Austria, MFA_KZ, MFA_LI, MFA_Macedonia, MFA_Mongolia, MFA_Ukraine, MFAestonia, MFAgovge, MFAofArmenia, MFAsg, MVEP_hr, MZZRS, MeGovernment, MfaEgypt, MinBZ, Minrel_Chile, MiroslavLajcak, NikosKotzias, NorwayMFA, PolandMFA, RwandaMFA, SeychellesMFA, SlovakiaMFA, SpainMFA, SweMFA, Ulkoministerio, VladaCG, avucic, cancilleriasv, dfat, ditmirbushati, edgarsrinkevics, eu_eeas, francediplo, francediplo_EN, govSlovenia, haradinajramush, kryeministriaal, mfa_russia, mfaethiopia, pacollibehgjet, sebastiankurz</t>
  </si>
  <si>
    <t>https://periscope.tv/AlbanianMFA</t>
  </si>
  <si>
    <t>Andorra</t>
  </si>
  <si>
    <t>GovernAndorra</t>
  </si>
  <si>
    <t>https://twitter.com/GovernAndorra</t>
  </si>
  <si>
    <t>Govern d’Andorra</t>
  </si>
  <si>
    <t>El twitter del Govern d'Andorra, un espai informatiu i de servei públic per estar en contacte amb el ciutadà.Visita el nostre web:</t>
  </si>
  <si>
    <t>Fri Mar 12 19:23:40 +0000 2010</t>
  </si>
  <si>
    <t>ca</t>
  </si>
  <si>
    <t>@GovernAndorra</t>
  </si>
  <si>
    <t>https://twitter.com/GovernAndorra/lists</t>
  </si>
  <si>
    <t>https://twitter.com/GovernAndorra/moments</t>
  </si>
  <si>
    <t>EU_Commission, Elysee, GvtMonaco, WhiteHouse, desdelamoncloa, marianorajoy</t>
  </si>
  <si>
    <t>Arlietas, CancilleriaCol, CancilleriaPeru, DanishMFA, MFAKOSOVO, MZZRS, MiroCerar, PresidenceMada, SegrEsteriRsm, SweMFA, cancilleriasv, edgarsrinkevics, eu_eeas</t>
  </si>
  <si>
    <t>MIREXRD, MiguelVargasM, VladaRH, antoniocostapm, govSlovenia, govpt, mubachfont</t>
  </si>
  <si>
    <t>https://periscope.tv/GovernAndorra</t>
  </si>
  <si>
    <t>Foreign Minister Maria Ubach Font</t>
  </si>
  <si>
    <t>mubachfont</t>
  </si>
  <si>
    <t>https://twitter.com/mubachfont</t>
  </si>
  <si>
    <t>Maria Ubach Font</t>
  </si>
  <si>
    <t>Ministra d'Afers Exteriors d'Andorra</t>
  </si>
  <si>
    <t>Sat Jan 21 19:07:57 +0000 2012</t>
  </si>
  <si>
    <t>@mubachfont</t>
  </si>
  <si>
    <t>https://twitter.com/mubachfont/lists</t>
  </si>
  <si>
    <t>https://twitter.com/mubachfont/moments</t>
  </si>
  <si>
    <t>10DowningStreet, AlfonsoDastisQ, AuswaertigesAmt, BR_Sprecher, BorisJohnson, CanadaFP, CancilleriaEc, CancilleriaPma, CasaReal, CharlesMichel, CourGrandDucale, CzechMFA, DanishMFA, DutchMFA, EPN, EPhilippePM, EUCouncil, EUCouncilPress, EU_Commission, Elysee, EmmanuelMacron, FedericaMog, GermanyDiplo, GovernmentRF, GvtMonaco, HashimThaciRKS, HeikoMaas, IsabelStMalo, ItalyMFA, JPN_PMO, JY_LeDrian, JapanGov, JunckerEU, JustinTrudeau, KremlinRussia_E, Kronprinsparet, Latvian_MFA, MFAIceland, MFAKOSOVO, MFATurkey, MFA_Austria, MFA_LI, MFA_Lu, MFAestonia, MZZRS, Macky_Sall, MedvedevRussiaE, MinPres, MinexGt, MiroCerar, MofaJapan_en, MonarchieBe, NorwayMFA, POTUS, Palazzo_Chigi, PaoloGentiloni, PolandMFA, Pontifex, Quirinale, RegSprecher, SegrEsteriRsm, SlovakiaMFA, SpainMFA, StateDept, SweMFA, WhiteHouse, Xavier_Bettel, alain_berset, belgiumbe, cafreeland, desdelamoncloa, dreynders, eu_eeas, eucopresident, francediplo, francediplo_EN, gouv_lu, gouvernementFR, ignaziocassis, japan, koninklijkhuis, margotwallstrom, marianorajoy, mfa_russia, mfespinosaEC, ministerBlok, realDonaldTrump, sebastiankurz</t>
  </si>
  <si>
    <t>BelarusMFA, BelarusMID, Utenriksdept, pacollibehgjet</t>
  </si>
  <si>
    <t>BelgiumMFA, CyprusMFA, GovernAndorra, MAECgob, MIREXRD</t>
  </si>
  <si>
    <t>https://periscope.tv/mubachfont</t>
  </si>
  <si>
    <t>Austria</t>
  </si>
  <si>
    <t>President Alexander Van der Bellen</t>
  </si>
  <si>
    <t>vanderbellen</t>
  </si>
  <si>
    <t>https://twitter.com/vanderbellen</t>
  </si>
  <si>
    <t>A. Van der Bellen</t>
  </si>
  <si>
    <t>Offizieller Account des Österreichischen Bundespräsidenten Alexander Van der Bellen. Updates vom Team. Persönliche Updates sind mit (vdb) gekennzeichnet.</t>
  </si>
  <si>
    <t>Wed Dec 16 12:16:40 +0000 2015</t>
  </si>
  <si>
    <t>de</t>
  </si>
  <si>
    <t>@vanderbellen</t>
  </si>
  <si>
    <t>https://twitter.com/vanderbellen/lists</t>
  </si>
  <si>
    <t>https://twitter.com/vanderbellen/moments</t>
  </si>
  <si>
    <t>10DowningStreet, AuswaertigesAmt, CharlesMichel, EU_Commission, FedericaMog, Grybauskaite_LT, HassanRouhani, JunckerEU, JustinTrudeau, KingAbdullahII, KolindaGK, MiroslavLajcak, MonarchieBe, POTUS, Pontifex, PutinRF_Eng, RHCJO, RegSprecher, SwedishPM, TheBankova, Vejonis, WhiteHouse, Xavier_Bettel, ditmirbushati, donaldtusk, erna_solberg, francediplo, mfa_russia, netanyahu, poroshenko, tsipras_eu</t>
  </si>
  <si>
    <t>Andrej_Kiska, CancilleriaEc, DanishMFA, DrZvizdic, Dragan_Covic, DutchMFA, HeikoMaas, KlausIohannis, LithuanianGovt, MFAKOSOVO, MFA_LI, MIREXRD, MiroCerar, PrimeministerGR, avucic, francediplo_de, infopresidencia, pacollibehgjet, vladaRS</t>
  </si>
  <si>
    <t>BorutPahor, EUCouncil, HashimThaciRKS, MFA_Austria, MVEP_hr, antoniocostapm, eucopresident, margotwallstrom, marianorajoy, presidentMT, prezydentpl, sebastiankurz</t>
  </si>
  <si>
    <t>https://periscope.tv/vanderbellen</t>
  </si>
  <si>
    <t>Chancellor</t>
  </si>
  <si>
    <t>Chancellor Sebastian Kurz</t>
  </si>
  <si>
    <t>sebastiankurz</t>
  </si>
  <si>
    <t>https://twitter.com/sebastiankurz</t>
  </si>
  <si>
    <t>Sebastian Kurz</t>
  </si>
  <si>
    <t>Chancellor of Austria / Bundeskanzler der Republik Österreich // Obmann der @volkspartei</t>
  </si>
  <si>
    <t>Fri Jun 12 10:14:53 +0000 2009</t>
  </si>
  <si>
    <t>Vienna</t>
  </si>
  <si>
    <t>@sebastiankurz</t>
  </si>
  <si>
    <t>https://twitter.com/sebastiankurz/lists</t>
  </si>
  <si>
    <t>https://twitter.com/sebastiankurz/moments</t>
  </si>
  <si>
    <t>10DowningStreet, BoykoBorissov, EUCouncil, ForeignOfficeKE, Gebran_Bassil, HaiderAlAbadi, HassanRouhani, IndianDiplomacy, JZarif, JuanManSantos, JunckerEU, JustinTrudeau, Karin_Kneissl, MAECgob, MBuhari, MFATurkey, MargvelashviliG, MevlutCavusoglu, MinPres, MofaJapan_en, PolandMFA, Pontifex, Pontifex_de, RegSprecher, SushmaSwaraj, SweMFA, Ulkoministerio, WhiteHouse, anderssamuelsen, campaignforleo, dfatirl, donaldtusk, ediramaal, eucopresident, foreignoffice, leehsienloong, marianorajoy, narendramodi, pid_gov, predsednikrs, simoncoveney, theresa_may</t>
  </si>
  <si>
    <t>AlfonsoDastisQ, AndrejPlenkovic, Arlietas, BelarusMID, CanadaFP, CancilleriaPeru, ChileMFA, DanishMFA, Dimitrov_Nikola, DiplomatieRdc, DrZvizdic, Dragan_Covic, EZaharievaMFA, GreeceMFA, GudlaugurThor, ItamaratyGovBr, Itamaraty_EN, Itamaraty_ES, KlausIohannis, LT_MFA_Stratcom, LithuaniaMFA, MAERomania, MFASriLanka, MFA_Kyrgyzstan, MFA_Lu, MFA_Macedonia, MFAsg, MID_RF, MIREXRD, MeGovernment, MiguelVargasM, MinCanadaAE, Minrel_Chile, MiroCerar, PresidentOfBg, PrimeministerGR, RwandaMFA, Tudor_Moldova, Utrikesdep, Vijeceministara, VladaCG, VladaMK, VladaRH, Zoran_Zaev, francediplo_de, haradinajramush, mfa_russia, mfaethiopia, ministerBlok, mubachfont, pacollibehgjet, teodormelescanu, vladaRS</t>
  </si>
  <si>
    <t>ABZayed, AlbanianDiplo, AuswaertigesAmt, BelarusMFA, BelgiumMFA, BorisJohnson, BorutPahor, CyprusMFA, CzechMFA, Diplomacy_RM, DutchMFA, EUCouncilPress, EUCouncilTVNews, EU_Commission, EmmanuelMacron, FedericaMog, GermanyDiplo, HashimThaciRKS, HeikoMaas, IsraelMFA, IsraeliPM, ItalyMFA, JanelidzeMkh, JulieBishopMP, KolindaGK, KvirikashviliGi, Latvian_MFA, LinkeviciusL, MEAIndia, MFABulgaria, MFAIceland, MFAKOSOVO, MFA_Austria, MFA_LI, MFA_Ukraine, MFAestonia, MFAgovge, MFAofArmenia, MVEP_hr, MZZRS, MinCanadaFA, MiroslavLajcak, NikosKotzias, NorwayMFA, PaoloGentiloni, PavloKlimkin, SerbianPM, SlovakiaMFA, SpainMFA, StateDept, adrian_hasler, alain_berset, anabrnabic, angealfa, avucic, ditmirbushati, dreynders, edgarsrinkevics, eu_eeas, filip_pavel, francediplo_EN, margotwallstrom, netanyahu, poroshenko, svenmikser, vanderbellen</t>
  </si>
  <si>
    <t>https://periscope.tv/sebastiankurz</t>
  </si>
  <si>
    <t>bka_at</t>
  </si>
  <si>
    <t>https://twitter.com/bka_at</t>
  </si>
  <si>
    <t>Bundeskanzleramt.at</t>
  </si>
  <si>
    <t>Tue May 17 06:59:06 +0000 2016</t>
  </si>
  <si>
    <t>@bka_at</t>
  </si>
  <si>
    <t>https://twitter.com/bka_at/lists</t>
  </si>
  <si>
    <t>https://twitter.com/bka_at/moments</t>
  </si>
  <si>
    <t>https://periscope.tv/bka_at</t>
  </si>
  <si>
    <t>Foreign Minister Karin Kneissl</t>
  </si>
  <si>
    <t>Karin_Kneissl</t>
  </si>
  <si>
    <t>https://twitter.com/Karin_Kneissl</t>
  </si>
  <si>
    <t>Karin Kneissl</t>
  </si>
  <si>
    <t>Only official account of the Austrian Minister for Europe, Integration &amp; Foreign Affairs. Follow @MFA_Austria for further information. Retweet≠endorsement</t>
  </si>
  <si>
    <t>Thu Feb 22 09:50:13 +0000 2018</t>
  </si>
  <si>
    <t>Vienna, Austria</t>
  </si>
  <si>
    <t>@Karin_Kneissl</t>
  </si>
  <si>
    <t>https://twitter.com/Karin_Kneissl/lists</t>
  </si>
  <si>
    <t>https://twitter.com/Karin_Kneissl/moments</t>
  </si>
  <si>
    <t>AlgeriaMFA, BelarusMFA, EZaharievaMFA, LinkeviciusL, MFAKOSOVO, NikosKotzias, edgarsrinkevics, pacollibehgjet, sebastiankurz</t>
  </si>
  <si>
    <t>MFA_Austria</t>
  </si>
  <si>
    <t>https://periscope.tv/Karin_Kneissl</t>
  </si>
  <si>
    <t>https://twitter.com/MFA_Austria</t>
  </si>
  <si>
    <t>MFA Austria</t>
  </si>
  <si>
    <t>Bundesministerium für Europa, Integration und Äußeres, Austrian Foreign Ministry, Ministère des Affaires étrangères d'Autriche</t>
  </si>
  <si>
    <t>Mon Jan 03 17:50:51 +0000 2011</t>
  </si>
  <si>
    <t>@MFA_Austria</t>
  </si>
  <si>
    <t>https://twitter.com/MFA_Austria/lists/bmeia-accounts/members</t>
  </si>
  <si>
    <t>https://twitter.com/MFA_Austria/moments</t>
  </si>
  <si>
    <t>10DowningStreet, BorisJohnson, BorutPahor, CancilleriaCol, CancilleriaPA, DFAPHL, DrZvizdic, Dragan_Covic, EUCouncil, Elysee, EmmanuelMacron, FedericaMog, FijiMFA, ForeignMinistry, ForeignOfficeKE, GovernmentRF, HassanRouhani, HeikoMaas, IsraeliPM, JZarif, JulieBishopMP, JunckerEU, JustinTrudeau, KremlinRussia_E, LMushikiwabo, MAE_Haiti, MFATurkey, MFAupdate, MIACBW, MOFAEGYPT, MOFAKuwait, MOFAUAE, MOFAkr_eng, MSZ_RP, MankeurNdiaye, MarocDiplomatie, MedvedevRussiaE, MevlutCavusoglu, MoFA_Indonesia, MofaJapan_en, MofaOman, MofaQatar_EN, MofaSomalia, OFMUAE, PMOIndia, POTUS, PakDiplomacy, PaoloGentiloni, PavloKlimkin, Pontifex_de, PresidentABO, PresidentRuvi, PrimeMinistry, PrimeministerGR, RT_Erdogan, RegSprecher, SerbianPM, StateDeptLive, TerzaLoggia, UgandaMFA, VladaCG, WhiteHouse, ashrafghani, bahdiplomatic, dfat, ditmirbushati, donaldtusk, dreynders, eucopresident, foreignMV, foreignoffice, foreigntanzania, francediplo_ES, mfa_afghanistan, mfaethiopia, mfagovtt, mreparaguay, narendramodi, presidentaz, trpresidency, tsipras_eu</t>
  </si>
  <si>
    <t>APUkraine, AlgeriaMFA, ArgentinaMFA, Arlietas, BelarusMID, CanadaFP, CancilleriaARG, CancilleriaPeru, CancilleriaPma, ChileMFA, DiplomatieRdc, GudlaugurThor, HugoMartinezSV, Iraqimofa, Israel, Itamaraty_EN, Itamaraty_ES, JanelidzeMkh, KSAMOFA, LT_MFA_Stratcom, MDVForeign, MEAIndia, MFABelize, MFAEcuador, MFASriLanka, MFA_Kyrgyzstan, MFA_Lu, MFA_Macedonia, MID_RF, MOFAVietNam, MfaEgypt, MiguelVargasM, MinCanadaAE, MinCanadaFA, Minrel_Chile, MiroCerar, MofaNepal, SRE_mx, TheBankova, Utenriksdept, Utrikesdep, VNGovtPortal, VladaMK, cancilleriasv, francediplo_de, margotwallstrom, ministerBlok, mubachfont, namibia_mfa, pacollibehgjet, teodormelescanu</t>
  </si>
  <si>
    <t>AlbanianDiplo, AuswaertigesAmt, AzerbaijanMFA, BelarusMFA, BelgiumMFA, CanadaPE, CyprusMFA, CzechMFA, DanishMFA, DiploPubliqueTR, Diplomacy_RM, DutchMFA, EUCouncilPress, EUCouncilTVNews, EU_Commission, GermanyDiplo, GreeceMFA, HashimThaciRKS, IndianDiplomacy, IsraelMFA, ItalyMFA, ItamaratyGovBr, Karin_Kneissl, Latvian_MFA, LinkeviciusL, LithuaniaMFA, MAECgob, MAERomania, MFABulgaria, MFAIceland, MFAKOSOVO, MFA_KZ, MFA_LI, MFA_Mongolia, MFA_SriLanka, MFA_Ukraine, MFAestonia, MFAgovge, MFAofArmenia, MFAsg, MIREXRD, MVEP_hr, MZZRS, MaltaGov, MeGovernment, MiroslavLajcak, NorwayMFA, PolandMFA, RwandaMFA, SeychellesMFA, SlovakiaMFA, SpainMFA, StateDept, SweMFA, Ulkoministerio, Vijeceministara, avucic, dfatirl, edgarsrinkevics, eu_eeas, francediplo, francediplo_EN, marianorajoy, mfa_russia, sebastiankurz, vanderbellen</t>
  </si>
  <si>
    <t>https://periscope.tv/MFA_Austria</t>
  </si>
  <si>
    <t>Belarus</t>
  </si>
  <si>
    <t>govby</t>
  </si>
  <si>
    <t>https://twitter.com/govby</t>
  </si>
  <si>
    <t>Sovmin.by</t>
  </si>
  <si>
    <t>Твиттер Совета министров Республики Беларусь.</t>
  </si>
  <si>
    <t>Wed Aug 13 10:00:24 +0000 2014</t>
  </si>
  <si>
    <t>г. Минск</t>
  </si>
  <si>
    <t>@govby</t>
  </si>
  <si>
    <t>https://twitter.com/govby/lists</t>
  </si>
  <si>
    <t>https://twitter.com/govby/moments</t>
  </si>
  <si>
    <t>BelarusMFA, BelarusMID, Pravitelstvo_RF, PutinRF</t>
  </si>
  <si>
    <t>https://periscope.tv/govby</t>
  </si>
  <si>
    <t>BelarusMID</t>
  </si>
  <si>
    <t>https://twitter.com/BelarusMID</t>
  </si>
  <si>
    <t>МИД Беларуси 🇧🇾</t>
  </si>
  <si>
    <t>Официальный twitter-аккаунт Министерства иностранных дел Республики Беларусь (For tweets in English please follow @BelarusMFA)</t>
  </si>
  <si>
    <t>Thu Aug 25 07:25:00 +0000 2011</t>
  </si>
  <si>
    <t>@BelarusMID</t>
  </si>
  <si>
    <t>https://twitter.com/BelarusMID/lists</t>
  </si>
  <si>
    <t>https://twitter.com/BelarusMID/lists/list/members</t>
  </si>
  <si>
    <t>https://twitter.com/BelarusMID/moments</t>
  </si>
  <si>
    <t>AlbanianDiplo, AlfonsoDastisQ, ArgentinaMFA, AuswaertigesAmt, BelgiumMFA, BorisJohnson, CRcancilleria, CanadaFP, CanadaPE, CancilleriaARG, CancilleriaCol, CancilleriaPma, CancilleriaVE, CyprusMFA, CzechMFA, Dimitrov_Nikola, DutchMFA, EUCouncil, EUCouncilPress, EU_Commission, EZaharievaMFA, FMPhamBinhMinh, FedericaMog, ForeignMinistry, ForeignOfficeKE, Gebran_Bassil, GermanyDiplo, Gouvci, GreeceMFA, GudlaugurThor, HeikoMaas, IranMFA, ItalyMFA, Itamaraty_EN, Itamaraty_ES, JZarif, JanelidzeMkh, Jhinaoui_MAE, JulieBishopMP, KSAMOFA, KremlinRussia, LMushikiwabo, LT_MFA_Stratcom, LinkeviciusL, MAERomania, MEAIndia, MFAEcuador, MFATgovtNZ, MFATurkey, MFA_Austria, MFA_LI, MFA_Lu, MFA_Macedonia, MFA_SriLanka, MFA_Tajikistan, MFAestonia, MFAupdate, MOFAVietNam, MOFAkr_eng, MRE_Bolivia, MSZ_RP, MVEP_hr, MZZRS, MalaysiaMFA, MankeurNdiaye, MarocDiplomatie, Messahel_MAE, MevlutCavusoglu, MfaEgypt, MinCanadaFA, MiroslavLajcak, MofaJapan_en, MofaOman, MofaQatar_EN, MofaSomalia, MongolDiplomacy, NorwayMFA, OFMUAE, PakDiplomacy, PaoloGentiloni, PavloKlimkin, PolandMFA, Pravitelstvo_RF, RT_Erdogan, Russia, SRECIHonduras, SRE_mx, SalahRabbani, SecPompeo, SeychellesMFA, SlovakiaMFA, StateDept, SushmaSwaraj, SweMFA, TC_Disisleri, TunisieDiplo, UKenyatta, UgandaMFA, Ulkoministerio, Utrikesdep, VladaRH, anderssamuelsen, angealfa, bahdiplomatic, cafreeland, cancilleriasv, dfat, dfatirl, ditmirbushati, dreynders, eucopresident, foreignoffice, francediplo_EN, francediplo_ES, govpt, jaarreaza, margotwallstrom, mfa_afghanistan, mfaethiopia, mfarighana, mfespinosaEC, ministerBlok, mofasudan, mreparaguay, mubachfont, mzvcr, ortcomkz, presidentaz, sebastiankurz, simoncoveney, svenmikser</t>
  </si>
  <si>
    <t>MFAKOSOVO, SerbianGov, TheBankova, govby</t>
  </si>
  <si>
    <t>APUkraine, Arlietas, AzerbaijanMFA, CancilleriaEc, CancilleriaPeru, CubaMINREX, DanishMFA, Diplomacy_RM, IndianDiplomacy, IsabelStMalo, Israel, IsraelMFA, IsraelRussian, ItamaratyGovBr, Latvian_MFA, LithuaniaMFA, MAECgob, MFABulgaria, MFAIceland, MFA_KZ, MFA_Kyrgyzstan, MFA_Mongolia, MFA_Ukraine, MFAgovge, MFAofArmenia, MFAsg, MID_RF, MID_Tajikistan, MIREXRD, MeGovernment, MinexGt, Minrel_Chile, SpainMFA, edgarsrinkevics, eu_eeas, francediplo, francediplo_RU, mfa_russia</t>
  </si>
  <si>
    <t>https://periscope.tv/BelarusMID</t>
  </si>
  <si>
    <t>BelarusMFA</t>
  </si>
  <si>
    <t>https://twitter.com/BelarusMFA</t>
  </si>
  <si>
    <t>Belarus MFA 🇧🇾</t>
  </si>
  <si>
    <t>Official English language twitter of the Ministry of Foreign Affairs of the Republic of Belarus (For tweets in Belarusian and Russian please follow @BelarusMID)</t>
  </si>
  <si>
    <t>Fri May 13 10:59:53 +0000 2011</t>
  </si>
  <si>
    <t>Minsk</t>
  </si>
  <si>
    <t>@BelarusMFA</t>
  </si>
  <si>
    <t>https://twitter.com/BelarusMFA/lists</t>
  </si>
  <si>
    <t>https://twitter.com/BelarusMFA/lists/belarus-diplomacy/members</t>
  </si>
  <si>
    <t>https://twitter.com/BelarusMFA/moments</t>
  </si>
  <si>
    <t>10DowningStreet, AdelAljubeir, AlfonsoDastisQ, BelgiumMFA, BorisJohnson, CRcancilleria, CanadaPE, CancilleriaCol, CancilleriaPma, Christodulides, DFAPHL, DOImalta, DeptEstadoPR, Dimitrov_Nikola, EUCouncilPress, EU_Commission, EZaharievaMFA, FMPhamBinhMinh, FedericaMog, ForeignMinistry, ForeignOfficeKE, ForeignOfficePk, ForeignStrategy, Gebran_Bassil, GeoffreyOnyeama, HRabaryNjaka, HassanRouhani, HeikoMaas, IranMFA, JZarif, JanelidzeMkh, Jhinaoui_MAE, JorgeFaurie, JulieBishopMP, Karin_Kneissl, KhawajaMAsif, LMushikiwabo, LVidegaray, LindiweSisuluSA, MBA_AlThani_, MFAFiji, MFATurkeyArabic, MFATurkeyFrench, MFA_Lu, MFA_analysis, MFAupdate, MID_Tajikistan, MOFAEGYPT, MOFAGambia, MOFAKuwait, MOFAKuwait_en, MOFAUAE, MOFAkr_eng, MRE_Bolivia, MSZ_RP, MalaysiaMFA, MarocDiplomatie, Menlu_RI, Messahel_MAE, MevlutCavusoglu, MiguelVargasM, MinBZ, MinisterMOFA, MinisterSilk, MoFA_Indonesia, MofaJapan_en, MofaNepal, MofaOman, MofaQatar_AR, MofaQatar_EN, MofaSomalia, NestorPopolizio, NikosKotzias, OFMUAE, PDTurkeyArabic, PakDiplomacy, PaoloGentiloni, PavloKlimkin, Pontifex, SRECIHonduras, SRE_mx, SalahRabbani, SeychellesMFA, Somalia, StateDeptLive, SushmaSwaraj, SyriaMOFA, TROfficeofPD, TerzaLoggia, Tudor_Moldova, TunisieDiplo, USApoRusski, Utenriksdept, VivianBala, WhiteHouse, anderssamuelsen, angealfa, bahdiplomatic, cafreeland, denmarkdotdk, dfat, dfatirl, ditmirbushati, dreynders, eucopresident, foreignoffice, foreigntanzania, francediplo_ES, francediplo_RU, khalidalkhalifa, konotaromp, mae_rusia, marcelamontanoh, margotwallstrom, marianorajoy, mfa_afghanistan, mfaethiopia, mfarighana, mfespinosaEC, mofa_uae, mofasudan, mreparaguay, mubachfont, mzvcr, narendramodi, pid_gov, rashtrapatibhvn, robertoampuero, simoncoveney, svenmikser, teodormelescanu, tsipras_eu</t>
  </si>
  <si>
    <t>APUkraine, Iraqimofa, LT_MFA_Stratcom, MFAKOSOVO, MFASriLanka, MaltaGov, OfMfa, VNGovtPortal, cancilleriacrc, govby, namibia_mfa, pacollibehgjet</t>
  </si>
  <si>
    <t>AlbanianDiplo, AlgeriaMFA, ArgentinaMFA, Arlietas, AuswaertigesAmt, AzerbaijanMFA, CanadaFP, CancilleriaARG, CancilleriaEc, CancilleriaPeru, CancilleriaVE, ChileMFA, CubaMINREX, CyprusMFA, CzechMFA, DanishMFA, Diplomacy_RM, DutchMFA, GermanyDiplo, GreeceMFA, GudlaugurThor, IndianDiplomacy, IsabelStMalo, Israel, IsraelMFA, IsraelRussian, ItalyMFA, ItamaratyGovBr, Itamaraty_EN, Itamaraty_ES, KSAMOFA, Kemlu_RI, Latvian_MFA, LinkeviciusL, LithuaniaMFA, MAECgob, MAERomania, MDVForeign, MEAIndia, MFABelize, MFABulgaria, MFAEcuador, MFAIceland, MFATgovtNZ, MFATurkey, MFA_Austria, MFA_KZ, MFA_Kyrgyzstan, MFA_LI, MFA_Macedonia, MFA_Mongolia, MFA_SriLanka, MFA_Tajikistan, MFA_Ukraine, MFAestonia, MFAgovge, MFAofArmenia, MFAsg, MID_RF, MIREXRD, MOFAVietNam, MVEP_hr, MZZRS, MeGovernment, MfaEgypt, MinCanadaAE, MinCanadaFA, MinexGt, Minrel_Chile, MiroslavLajcak, MongolDiplomacy, NorwayMFA, PolandMFA, RwandaMFA, SlovakiaMFA, SpainMFA, StateDept, SweMFA, TheBankova, UgandaMFA, Ulkoministerio, Utrikesdep, avucic, cancilleriasv, cidiplomatie, edgarsrinkevics, eu_eeas, francediplo, francediplo_EN, jaarreaza, mfa_russia, ministerBlok, sebastiankurz</t>
  </si>
  <si>
    <t>https://periscope.tv/BelarusMFA</t>
  </si>
  <si>
    <t>Belgium</t>
  </si>
  <si>
    <t>Royal Household</t>
  </si>
  <si>
    <t>MonarchieBe</t>
  </si>
  <si>
    <t>https://twitter.com/MonarchieBe</t>
  </si>
  <si>
    <t>Belgian Royal Palace</t>
  </si>
  <si>
    <t>Officieel Twitter-kanaal van het Koninklijk Paleis, België - Compte Twitter officiel du Palais Royal, Belgique - Belgian Royal Palace's Official Twitter account</t>
  </si>
  <si>
    <t>Sat Jul 27 20:15:04 +0000 2013</t>
  </si>
  <si>
    <t>Brussels</t>
  </si>
  <si>
    <t>@MonarchieBe</t>
  </si>
  <si>
    <t>https://twitter.com/MonarchieBe/lists</t>
  </si>
  <si>
    <t>https://twitter.com/MonarchieBe/moments</t>
  </si>
  <si>
    <t>AuswaertigesAmt, BelgiumMFA, CancilleriaPeru, CasaReal, CharlesMichel, ChileMFA, CourGrandDucale, DanishMFA, DiplomatieRdc, GermanyDiplo, HashimThaciRKS, Israel, IsraelMFA, Latvian_MFA, MFAKOSOVO, MIREXRD, MeGovernment, MiroCerar, PR_Senegal, PresidencySrb, PresidentIRL, RoyalFamily, belgiumbe, cidiplomatie, dreynders, koninklijkhuis, mubachfont, prensapalacio, presidentMT, vanderbellen, vladaRS</t>
  </si>
  <si>
    <t>https://periscope.tv/MonarchieBe</t>
  </si>
  <si>
    <t>Prime Minister Charles Michel</t>
  </si>
  <si>
    <t>CharlesMichel</t>
  </si>
  <si>
    <t>https://twitter.com/CharlesMichel</t>
  </si>
  <si>
    <t>Charles Michel</t>
  </si>
  <si>
    <t>Premier Ministre de Belgique / Eerste Minister van België / Premierminister von Belgien / Prime Minister of Belgium 🇧🇪</t>
  </si>
  <si>
    <t>Tue Dec 22 13:55:32 +0000 2009</t>
  </si>
  <si>
    <t>@CharlesMichel</t>
  </si>
  <si>
    <t>https://twitter.com/CharlesMichel/moments</t>
  </si>
  <si>
    <t>10DowningStreet, AOuattara_PRCI, AnastasiadesCY, AndrejBabis, AndrejPlenkovic, AuswaertigesAmt, BoykoBorissov, CasaReal, Elysee, FEGnassingbe, FedericaMog, GouvMali, GovernmentRF, Grybauskaite_LT, IsraelMFA, IsraeliPM, JPN_PMO, JY_LeDrian, JosephMuscat_JM, JunckerEU, JustinTrudeau, KerstiKaljulaid, KremlinRussia_E, Lenin, MFAestonia, MedvedevRussia, MinPres, MonarchieBe, MorawieckiM, POTUS, PaoloGentiloni, Pontifex_fr, PremierRP, PremierRP_en, PresidenceMali, PresidentRuvi, PrimeMinistry, QueenRania, RHCJO, RegSprecher, SerbianPM, SheLeonard, SomaliPM, StateDept, SwedishPM, TamimBinHamad, UKenyatta, WhiteHouse, YoCh_Official, atsipras, campaignforleo, donaldtusk, ediramaal, erna_solberg, francediplo, gouvernementFR, juhasipila, kryeministriaal, markrutte, mfa_russia, niinisto, poroshenko, ratasjuri, realDonaldTrump, rochkaborepf, theresa_may, tsipras_eu</t>
  </si>
  <si>
    <t>CancilleriaEc, CancilleriaPeru, ChileMFA, DanishMFA, Diplomacy_RM, HashimThaciRKS, KvirikashviliGi, MFA_Macedonia, MFA_Ukraine, MFAgovge, MaltaGov, MeGovernment, MiguelVargasM, PMcanadien, PresidenceTg, PrimatureRDC, SpainMFA, VladaCG, alain_berset, filip_pavel, govpt, merrionstreet, mubachfont, nyamitwe, presidentMT, prezydentpl, vanderbellen, vladaRS</t>
  </si>
  <si>
    <t>AbeShinzo, BelgiumMFA, CanadianPM, DiplomatieRdc, DutchMFA, EPhilippePM, EUCouncil, EUCouncilPress, EUCouncilTVNews, EU_Commission, EmmanuelMacron, ItamaratyGovBr, Itamaraty_EN, Itamaraty_ES, JapanGov, KlausIohannis, LMushikiwabo, Macky_Sall, MinBZ, MiroCerar, PresidenceMada, PrimeministerGR, Xavier_Bettel, antoniocostapm, avucic, belgiumbe, dreynders, eu_eeas, eucopresident, gouv_lu, larsloekke, marianorajoy, narendramodi</t>
  </si>
  <si>
    <t>https://periscope.tv/CharlesMichel</t>
  </si>
  <si>
    <t>belgiumbe</t>
  </si>
  <si>
    <t>https://twitter.com/belgiumbe</t>
  </si>
  <si>
    <t>Belgium.be</t>
  </si>
  <si>
    <t>Informatie en diensten van de overheid - Informations et services officiels Facebook: Belgium.be Instagram: belgium.be</t>
  </si>
  <si>
    <t>Fri Mar 13 08:13:39 +0000 2009</t>
  </si>
  <si>
    <t>@belgiumbe</t>
  </si>
  <si>
    <t>https://twitter.com/belgiumbe/lists</t>
  </si>
  <si>
    <t>https://twitter.com/belgiumbe/moments</t>
  </si>
  <si>
    <t>EUCouncilPress, EU_Commission, MonarchieBe</t>
  </si>
  <si>
    <t>DanishMFA, VladaRH, dreynders, mubachfont</t>
  </si>
  <si>
    <t>BelgiumMFA, CharlesMichel</t>
  </si>
  <si>
    <t>https://periscope.tv/belgiumbe</t>
  </si>
  <si>
    <t>Foreign Minister Didier Reynders</t>
  </si>
  <si>
    <t>dreynders</t>
  </si>
  <si>
    <t>https://twitter.com/dreynders</t>
  </si>
  <si>
    <t>didier reynders</t>
  </si>
  <si>
    <t>deputy prime minister and foreign affairs minister</t>
  </si>
  <si>
    <t>Sat May 02 20:57:59 +0000 2009</t>
  </si>
  <si>
    <t>belgium</t>
  </si>
  <si>
    <t>@dreynders</t>
  </si>
  <si>
    <t>https://twitter.com/dreynders/lists</t>
  </si>
  <si>
    <t>https://twitter.com/dreynders/moments</t>
  </si>
  <si>
    <t>10DowningStreet, EUCouncil, EU_Commission, GvtMonaco, JY_LeDrian, JunckerEU, LMushikiwabo, MonarchieBe, POTUS, PR_Senegal, QueenRania, UKenyatta, WhiteHouse, belgiumbe, cafreeland, eucopresident, realDonaldTrump</t>
  </si>
  <si>
    <t>AlbanianDiplo, AlfonsoDastisQ, AlgeriaMFA, AuswaertigesAmt, BelarusMFA, BelarusMID, CanadaFP, CanadaPE, CancilleriaPeru, ChileMFA, DanishMFA, Diplomacy_RM, DiplomatieRdc, DutchMFA, EZaharievaMFA, GudlaugurThor, Iraqimofa, ItalyMFA, ItamaratyGovBr, Itamaraty_EN, Itamaraty_ES, JanelidzeMkh, Latvian_MFA, LinkeviciusL, LithuaniaMFA, MAECgob, MAERomania, MFABelize, MFAIceland, MFAKOSOVO, MFASriLanka, MFA_Austria, MFA_Macedonia, MFA_SriLanka, MFA_Ukraine, MFAestonia, MFAgovge, MID_RF, MIREXRD, MVEP_hr, MZZRS, MiguelVargasM, MinBZ, MinCanadaAE, MinCanadaFA, MinexGt, MiroCerar, MiroslavLajcak, NorwayMFA, PakDiplomacy, PrimatureRDC, RwandaMFA, SRECIHonduras, SheLeonard, SpainMFA, SweMFA, Utrikesdep, ditmirbushati, edgarsrinkevics, khalidalkhalifa, marcelamontanoh, marianorajoy, mfa_russia, ministerBlok, mubachfont, pacollibehgjet, teodormelescanu</t>
  </si>
  <si>
    <t>BelgiumMFA, CharlesMichel, EUCouncilPress, EUCouncilTVNews, EmmanuelMacron, FedericaMog, GermanyDiplo, IsabelStMalo, JulieBishopMP, MFA_Lu, PavloKlimkin, eu_eeas, francediplo, sebastiankurz</t>
  </si>
  <si>
    <t>https://periscope.tv/dreynders</t>
  </si>
  <si>
    <t>BelgiumMFA</t>
  </si>
  <si>
    <t>https://twitter.com/BelgiumMFA</t>
  </si>
  <si>
    <t>Belgium MFA 🇧🇪</t>
  </si>
  <si>
    <t>Belgian Ministry of Foreign Affairs, Development Cooperation &amp; Foreign Trade - Official Account. Ministers: @DReynders, @AlexanderDeCroo &amp; @PieterDeCrem</t>
  </si>
  <si>
    <t>Tue Sep 27 09:03:44 +0000 2011</t>
  </si>
  <si>
    <t>@BelgiumMFA</t>
  </si>
  <si>
    <t>https://twitter.com/BelgiumMFA/lists/belgian-federal-missions/members</t>
  </si>
  <si>
    <t>https://twitter.com/BelgiumMFA/moments</t>
  </si>
  <si>
    <t>BdiPresidence, BorisJohnson, EUCouncil, EmmanuelMacron, FedericaMog, ForeignStrategy, GovernmentRF, Grybauskaite_LT, JY_LeDrian, JunckerEU, KremlinRussia_E, MofaJapan_en, MonarchieBe, POTUS, Presidence_RDC, angealfa, eucopresident, foreignoffice, narendramodi, realDonaldTrump, theresa_may</t>
  </si>
  <si>
    <t>AlbanianDiplo, AlgeriaMFA, ArgentinaMFA, Arlietas, AzerbaijanMFA, BelarusMFA, BelarusMID, CanadaPE, CancilleriaARG, CancilleriaCol, CancilleriaEc, CancilleriaPeru, CancilleriaPma, ChileMFA, DiploPubliqueTR, Diplomacy_RM, ForeignAff_Sur, GreeceMFA, GudlaugurThor, HashimThaciRKS, IndianDiplomacy, Iraqimofa, Israel, ItamaratyGovBr, JanelidzeMkh, KSAMOFA, LT_MFA_Stratcom, LinkeviciusL, LithuaniaMFA, MAERomania, MDVForeign, MEAIndia, MFABelize, MFABulgaria, MFAEcuador, MFAFiji, MFAIceland, MFAKOSOVO, MFASriLanka, MFA_KZ, MFA_Kyrgyzstan, MFA_LI, MFA_Macedonia, MFA_Mongolia, MFA_SriLanka, MFA_Ukraine, MFAgovge, MFAofArmenia, MFAsg, MID_RF, MIREXRD, MOFAUAE, MOFAVietNam, MVEP_hr, MaltaGov, MeGovernment, MfaEgypt, MiguelVargasM, MinCanadaAE, MinexGt, Minrel_Chile, MiroslavLajcak, MongolDiplomacy, PalestinePMO, PresidenceMali, SRECIHonduras, SRE_mx, SpainMFA, TROfficeofPD, UgandaMFA, Ulkoministerio, Utenriksdept, Utrikesdep, VNGovtPortal, VladaCG, VladaMK, cancilleriasv, cidiplomatie, dfat, edgarsrinkevics, govSlovenia, govpt, kaminajsmith, marianorajoy, mfa_afghanistan, mfaethiopia, namibia_mfa, pacollibehgjet, pcmperu, teodormelescanu</t>
  </si>
  <si>
    <t>AuswaertigesAmt, CanadaFP, CharlesMichel, CyprusMFA, CzechMFA, DanishMFA, DiplomatieRdc, DutchMFA, EUCouncilPress, EUCouncilTVNews, EU_Commission, GermanyDiplo, IsraelMFA, ItalyMFA, Itamaraty_EN, Itamaraty_ES, Latvian_MFA, MAECgob, MFATurkey, MFA_Austria, MFA_Lu, MFAestonia, MZZRS, MinBZ, MinCanadaFA, NorwayMFA, PolandMFA, RwandaMFA, SlovakiaMFA, StateDept, SweMFA, belgiumbe, dfatirl, dreynders, eu_eeas, francediplo, francediplo_EN, margotwallstrom, mfa_russia, ministerBlok, mubachfont, sebastiankurz</t>
  </si>
  <si>
    <t>https://periscope.tv/BelgiumMFA</t>
  </si>
  <si>
    <t>Bosnia and Herzegovina</t>
  </si>
  <si>
    <t>President Bakir Izetbegović</t>
  </si>
  <si>
    <t>B_Izetbegovic</t>
  </si>
  <si>
    <t>https://twitter.com/B_Izetbegovic</t>
  </si>
  <si>
    <t>Bakir Izetbegović</t>
  </si>
  <si>
    <t>Mon Aug 23 08:30:59 +0000 2010</t>
  </si>
  <si>
    <t>Sarajevo, Bosna i Hercegovina</t>
  </si>
  <si>
    <t>@B_Izetbegovic</t>
  </si>
  <si>
    <t>https://twitter.com/B_Izetbegovic/lists</t>
  </si>
  <si>
    <t>https://twitter.com/B_Izetbegovic/moments</t>
  </si>
  <si>
    <t>BorutPahor, CancilleriaPeru, DanishMFA, DrZvizdic, MFAgovge, MeGovernment, MiroslavLajcak, Vijeceministara, VladaRH</t>
  </si>
  <si>
    <t>https://periscope.tv/B_Izetbegovic</t>
  </si>
  <si>
    <t>President Dragan Čović</t>
  </si>
  <si>
    <t>Dragan_Covic</t>
  </si>
  <si>
    <t>https://twitter.com/Dragan_Covic</t>
  </si>
  <si>
    <t>Dragan Čović</t>
  </si>
  <si>
    <t>Official Twitter account of the Croat Member of the BiH Presidency</t>
  </si>
  <si>
    <t>Sat Apr 29 12:27:33 +0000 2017</t>
  </si>
  <si>
    <t>Mostar, Bosna i Hercegovina</t>
  </si>
  <si>
    <t>hr</t>
  </si>
  <si>
    <t>@Dragan_Covic</t>
  </si>
  <si>
    <t>https://twitter.com/Dragan_Covic/lists</t>
  </si>
  <si>
    <t>https://twitter.com/Dragan_Covic/moments</t>
  </si>
  <si>
    <t>BorutPahor, BoykoBorissov, EUCouncil, EUCouncilPress, EU_Commission, FedericaMog, HashimThaciRKS, JunckerEU, KolindaGK, MiroslavLajcak, MofaJapan_en, Pontifex, StateDept, donaldtusk, eucopresident, francediplo_EN, jacindaardern, sebastiankurz, vanderbellen</t>
  </si>
  <si>
    <t>DanishMFA, DrZvizdic, MFA_Austria, VladaMK</t>
  </si>
  <si>
    <t>AndrejPlenkovic, Vijeceministara, Zoran_Zaev, avucic</t>
  </si>
  <si>
    <t>https://periscope.tv/Dragan_Covic</t>
  </si>
  <si>
    <t>President Mladen Ivanić</t>
  </si>
  <si>
    <t>MladenIvanic</t>
  </si>
  <si>
    <t>https://twitter.com/MladenIvanic</t>
  </si>
  <si>
    <t>Младен Иванић</t>
  </si>
  <si>
    <t>The official acc. of the B&amp;H Presidency Chairman, @PDP_RSrpska Hon. President | Званични налог Предсједавајућег Предсједништва БиХ, почасног предсједника ПДП-a</t>
  </si>
  <si>
    <t>Wed Nov 23 18:40:38 +0000 2016</t>
  </si>
  <si>
    <t>@MladenIvanic</t>
  </si>
  <si>
    <t>https://twitter.com/MladenIvanic/lists</t>
  </si>
  <si>
    <t>https://twitter.com/MladenIvanic/moments</t>
  </si>
  <si>
    <t>https://periscope.tv/MladenIvanic</t>
  </si>
  <si>
    <t>Prime Minister Denis Zvizdić</t>
  </si>
  <si>
    <t>DrZvizdic</t>
  </si>
  <si>
    <t>https://twitter.com/DrZvizdic</t>
  </si>
  <si>
    <t>Dr Denis Zvizdić</t>
  </si>
  <si>
    <t>Chairman of the Council of Ministers of Bosnia and Herzegovina</t>
  </si>
  <si>
    <t>Sun May 31 09:32:19 +0000 2015</t>
  </si>
  <si>
    <t>@DrZvizdic</t>
  </si>
  <si>
    <t>https://twitter.com/DrZvizdic/lists</t>
  </si>
  <si>
    <t>https://twitter.com/DrZvizdic/moments</t>
  </si>
  <si>
    <t>AndrejPlenkovic, B_Izetbegovic, Dragan_Covic, EUCouncil, EU_Commission, FedericaMog, GermanyDiplo, JunckerEU, KolindaGK, MiroslavLajcak, Pontifex_es, SassouCG, StateDept, donaldtusk, ediramaal, erna_solberg, eucopresident, margotwallstrom, sebastiankurz, vanderbellen</t>
  </si>
  <si>
    <t>DanishMFA, MFA_Austria, MFAgovge, MVEP_hr, VladaCG, VladaMK, VladaRH, eu_eeas, pacollibehgjet, vladaRS</t>
  </si>
  <si>
    <t>BorutPahor, BoykoBorissov, MeGovernment, MiroCerar, SerbianPM, Vijeceministara, Zoran_Zaev, avucic</t>
  </si>
  <si>
    <t>https://periscope.tv/DrZvizdic</t>
  </si>
  <si>
    <t>Vijeceministara</t>
  </si>
  <si>
    <t>https://twitter.com/Vijeceministara</t>
  </si>
  <si>
    <t>Vijeće ministara BiH</t>
  </si>
  <si>
    <t>Zvanični nalog Vijeća ministara Bosne i Hercegovine/Званични налог Савјета министара Босне и Херцеговине</t>
  </si>
  <si>
    <t>Wed Apr 13 11:57:11 +0000 2016</t>
  </si>
  <si>
    <t>TRG BiH 1, Sarajevo</t>
  </si>
  <si>
    <t>sr</t>
  </si>
  <si>
    <t>@Vijeceministara</t>
  </si>
  <si>
    <t>https://twitter.com/Vijeceministara/lists</t>
  </si>
  <si>
    <t>https://twitter.com/Vijeceministara/moments</t>
  </si>
  <si>
    <t>10DowningStreet, B_Izetbegovic, BorutPahor, BoykoBorissov, EUCouncil, EUCouncilPress, EU_Commission, FedericaMog, GOVUK, GermanyDiplo, JunckerEU, MZZRS, MeGovernment, MiroslavLajcak, NorwayMFA, PaoloGentiloni, SerbianGov, SerbianPM, SpainMFA, StateDept, SweMFA, TC_Basbakan, WhiteHouse, anabrnabic, eu_eeas, eucopresident, foreignoffice, francediplo_EN, predsednikrs, sebastiankurz, vladaRS</t>
  </si>
  <si>
    <t>AndrejPlenkovic, DrZvizdic, Dragan_Covic, MFA_Austria, MiroCerar, VladaCG, VladaMK, VladaRH, Zoran_Zaev, avucic</t>
  </si>
  <si>
    <t>https://periscope.tv/Vijeceministara</t>
  </si>
  <si>
    <t>Bulgaria</t>
  </si>
  <si>
    <t>President Radev Plumen</t>
  </si>
  <si>
    <t>PresidentOfBg</t>
  </si>
  <si>
    <t>https://twitter.com/PresidentOfBg</t>
  </si>
  <si>
    <t>President.bg</t>
  </si>
  <si>
    <t>Румен Радев - Президент на Република България/Rumen Radev - President of the Republic of Bulgaria.This account is maintained by the President's team.</t>
  </si>
  <si>
    <t>Wed Jan 25 15:11:44 +0000 2017</t>
  </si>
  <si>
    <t>Sofia, Bulgaria</t>
  </si>
  <si>
    <t>bg</t>
  </si>
  <si>
    <t>@PresidentOfBg</t>
  </si>
  <si>
    <t>https://twitter.com/PresidentOfBg/lists</t>
  </si>
  <si>
    <t>https://twitter.com/PresidentOfBg/moments</t>
  </si>
  <si>
    <t>AbeShinzo, EUCouncil, EU_Commission, Elysee, FedericaMog, HassanRouhani, JunckerEU, JustinTrudeau, POTUS, donaldtusk, eu_eeas, marianorajoy, sebastiankurz, theresa_may</t>
  </si>
  <si>
    <t>DanishMFA, EZaharievaMFA, HashimThaciRKS, IsraelMFA, MFABulgaria, MFAKOSOVO, strakovka</t>
  </si>
  <si>
    <t>BoykoBorissov, EUCouncilPress, EmmanuelMacron, PrimeministerGR</t>
  </si>
  <si>
    <t>https://periscope.tv/PresidentOfBg</t>
  </si>
  <si>
    <t>Prime Minister Boyko Borissov</t>
  </si>
  <si>
    <t>BoykoBorissov</t>
  </si>
  <si>
    <t>https://twitter.com/BoykoBorissov</t>
  </si>
  <si>
    <t>Boyko Borissov</t>
  </si>
  <si>
    <t>Prime Minister of the Republic of Bulgaria and Leader of @PPGERB (Citizens for European Development of Bulgaria)</t>
  </si>
  <si>
    <t>Sun Sep 01 09:27:07 +0000 2013</t>
  </si>
  <si>
    <t>@BoykoBorissov</t>
  </si>
  <si>
    <t>https://twitter.com/BoykoBorissov/moments</t>
  </si>
  <si>
    <t>EUCouncil, FedericaMog, JunckerEU, RT_Erdogan, atsipras, donaldtusk, ediramaal, erna_solberg, foreignoffice, netanyahu, predsednikrs, theresa_may</t>
  </si>
  <si>
    <t>AnastasiadesCY, BorutPahor, CancilleriaPeru, CharlesMichel, DanishMFA, Dragan_Covic, Elysee, EstonianGovt, IsraelMFA, MFAKOSOVO, MFA_Macedonia, MaltaGov, SpainMFA, StenbockiMaja, TheBankova, Vijeceministara, VladaMK, anabrnabic, eu_eeas, francediplo, francediplo_EN, pacollibehgjet, ratasjuri, sebastiankurz, strakovka, teodormelescanu</t>
  </si>
  <si>
    <t>APUkraine, DrZvizdic, DutchMFA, EUCouncilPress, EUCouncilTVNews, EU_Commission, EZaharievaMFA, EmmanuelMacron, HashimThaciRKS, Israel, MFABulgaria, MeGovernment, MiroCerar, PresidentOfBg, PrimeministerGR, SerbianPM, VladaCG, Zoran_Zaev, avucic, eucopresident, haradinajramush, marianorajoy, presidentMT, tsipras_eu</t>
  </si>
  <si>
    <t>https://periscope.tv/BoykoBorissov</t>
  </si>
  <si>
    <t>Foreign Minister Ekaterina Zaharieva</t>
  </si>
  <si>
    <t>EZaharievaMFA</t>
  </si>
  <si>
    <t>https://twitter.com/EZaharievaMFA</t>
  </si>
  <si>
    <t>Ekaterina Zaharieva</t>
  </si>
  <si>
    <t>Deputy Prime Minister for Judicial Reform to Prime Minister @BoykoBorissov and Foreign Affairs Minister. Tweets in 🇧🇬and🇬🇧 Account managed by my team.</t>
  </si>
  <si>
    <t>Tue Nov 28 12:25:40 +0000 2017</t>
  </si>
  <si>
    <t>@EZaharievaMFA</t>
  </si>
  <si>
    <t>https://twitter.com/EZaharievaMFA/lists</t>
  </si>
  <si>
    <t>https://twitter.com/EZaharievaMFA/moments</t>
  </si>
  <si>
    <t>AlfonsoDastisQ, EUCouncil, EUCouncilPress, EUCouncilTVNews, EU_Commission, FedericaMog, GermanyDiplo, GreeceMFA, HeikoMaas, IsraelMFA, JY_LeDrian, JunckerEU, Karin_Kneissl, MAERomania, MVEP_hr, MevlutCavusoglu, MiroslavLajcak, NikosKotzias, PresidentOfBg, RegSprecher, Zoran_Zaev, anderssamuelsen, angealfa, dreynders, eucopresident, francediplo_EN, margotwallstrom, ministerBlok, predsednikrs, sebastiankurz, simoncoveney, stropnickym, svenmikser</t>
  </si>
  <si>
    <t>AlgeriaMFA, BelarusMFA, BelarusMID, BorisJohnson, DanishMFA, Latvian_MFA, MAECgob, MFAKOSOVO, MFA_Macedonia</t>
  </si>
  <si>
    <t>AbelaCarmelo, BoykoBorissov, Dimitrov_Nikola, LinkeviciusL, MFABulgaria, avucic, ditmirbushati, edgarsrinkevics, eu_eeas, pacollibehgjet, teodormelescanu</t>
  </si>
  <si>
    <t>https://periscope.tv/EZaharievaMFA</t>
  </si>
  <si>
    <t>MFABulgaria</t>
  </si>
  <si>
    <t>https://twitter.com/MFABulgaria</t>
  </si>
  <si>
    <t>MFA Bulgaria</t>
  </si>
  <si>
    <t>Министерство на външните работи на Република България | Ministry of Foreign Affairs of the Republic of Bulgaria</t>
  </si>
  <si>
    <t>Thu Apr 15 12:50:21 +0000 2010</t>
  </si>
  <si>
    <t>@MFABulgaria</t>
  </si>
  <si>
    <t>https://twitter.com/MFABulgaria/lists</t>
  </si>
  <si>
    <t>https://twitter.com/MFABulgaria/moments</t>
  </si>
  <si>
    <t>10DowningStreet, BelgiumMFA, FedericaMog, ForeignOfficeKE, JunckerEU, KremlinRussia_E, LMushikiwabo, MFAThai, MFAThai_PR_EN, MOFAkr_eng, MSZ_RP, MedvedevRussiaE, MoFA_Indonesia, MofaQatar_EN, MofaSomalia, OFMUAE, PavloKlimkin, Pontifex, Pontifex_es, Pontifex_it, Pontifex_pt, PresidentOfBg, PutinRF, PutinRF_Eng, RwandaMFA, bahdiplomatic, dfat, dfatirl, ditmirbushati, eucopresident, foreignoffice, francediplo_ES, mzvcr, netanyahu</t>
  </si>
  <si>
    <t>APUkraine, AlgeriaMFA, ArgentinaMFA, AzerbaijanMFA, CanadaFP, CanadaPE, CancilleriaARG, CancilleriaPeru, ChileMFA, DanishMFA, GudlaugurThor, Iraqimofa, ItalyMFA, Itamaraty_EN, Itamaraty_ES, KSAMOFA, LT_MFA_Stratcom, MDVForeign, MFAEcuador, MFASriLanka, MFA_Kyrgyzstan, MFA_Lu, MFA_MNE, MFA_Macedonia, MFA_SriLanka, MIACBW, MIREXRD, MOFAVietNam, MeGovernment, MfaEgypt, MinBZ, MinCanadaAE, MinCanadaFA, Minrel_Chile, MongolDiplomacy, PakDiplomacy, TheBankova, Utenriksdept, Utrikesdep, VNGovtPortal, VladaMK, avucic, cancilleriasv, edgarsrinkevics, govSlovenia, mfagovtt, ministerBlok, pacollibehgjet</t>
  </si>
  <si>
    <t>AlbanianDiplo, AuswaertigesAmt, BelarusMFA, BelarusMID, BoykoBorissov, CyprusMFA, CzechMFA, Diplomacy_RM, DutchMFA, EUCouncil, EUCouncilPress, EUCouncilTVNews, EU_Commission, EZaharievaMFA, GermanyDiplo, GreeceMFA, IndianDiplomacy, Israel, IsraelMFA, ItamaratyGovBr, Latvian_MFA, LithuaniaMFA, MAECgob, MAERomania, MEAIndia, MFAIceland, MFAKOSOVO, MFATurkey, MFA_Austria, MFA_KZ, MFA_LI, MFA_Mongolia, MFA_Ukraine, MFAestonia, MFAgovge, MFAofArmenia, MFAsg, MID_RF, MVEP_hr, MZZRS, MiroslavLajcak, NikosKotzias, NorwayMFA, PolandMFA, SlovakiaMFA, SpainMFA, StateDept, SweMFA, Ulkoministerio, cancilleriacrc, eu_eeas, francediplo, francediplo_EN, mfa_russia, mfaethiopia, sebastiankurz</t>
  </si>
  <si>
    <t>https://periscope.tv/MFABulgaria</t>
  </si>
  <si>
    <t>Croatia</t>
  </si>
  <si>
    <t>President Kolinda Grabar-Kitarović</t>
  </si>
  <si>
    <t>KolindaGK</t>
  </si>
  <si>
    <t>https://twitter.com/KolindaGK</t>
  </si>
  <si>
    <t>Kolinda GK</t>
  </si>
  <si>
    <t>Official Twitter account of the President of the Republic of Croatia</t>
  </si>
  <si>
    <t>Mon Oct 06 09:30:46 +0000 2014</t>
  </si>
  <si>
    <t>@KolindaGK</t>
  </si>
  <si>
    <t>https://twitter.com/kolindagk/moments</t>
  </si>
  <si>
    <t>Andrej_Kiska, EU_Commission, GermanyDiplo, Grybauskaite_LT, JunckerEU, MZZRS, POTUS, Pontifex, Pontifex_es, PresidentIRL, UKenyatta, VladaRH, WhiteHouse, ashrafghani, donaldtusk, eucopresident</t>
  </si>
  <si>
    <t>AlbanianDiplo, CancilleriaPeru, ChileMFA, DanishMFA, DrZvizdic, Dragan_Covic, DutchMFA, HashimThaciRKS, Israel, IsraelMFA, IsraeliPM, KerstiKaljulaid, MFAKOSOVO, MFAgovge, Minrel_Chile, NorwayMFA, PrimeministerGR, VGroysman, VladaMK, Zoran_Zaev, filip_pavel, foreignoffice, merrionstreet, mfa_russia, vanderbellen, vladaRS</t>
  </si>
  <si>
    <t>AndrejPlenkovic, AndrzejDuda, BorutPahor, KlausIohannis, MVEP_hr, MargvelashviliG, MeGovernment, MiroCerar, MiroslavLajcak, VladaCG, avucic, presidentMT, prezydentpl, sebastiankurz</t>
  </si>
  <si>
    <t>https://periscope.tv/kolindagk</t>
  </si>
  <si>
    <t>uredprh</t>
  </si>
  <si>
    <t>https://twitter.com/uredprh</t>
  </si>
  <si>
    <t>Ured predsjednika RH</t>
  </si>
  <si>
    <t>Službeni twitter account ureda Predsjednika Republike Hrvatske.</t>
  </si>
  <si>
    <t>Mon Dec 31 08:22:51 +0000 2012</t>
  </si>
  <si>
    <t>Zagreb, Croatia</t>
  </si>
  <si>
    <t>@uredprh</t>
  </si>
  <si>
    <t>https://twitter.com/uredprh/lists</t>
  </si>
  <si>
    <t>https://twitter.com/uredprh/moments</t>
  </si>
  <si>
    <t>https://periscope.tv/uredprh</t>
  </si>
  <si>
    <t>Prime Minister Andrej Plenković</t>
  </si>
  <si>
    <t>AndrejPlenkovic</t>
  </si>
  <si>
    <t>https://twitter.com/AndrejPlenkovic</t>
  </si>
  <si>
    <t>Andrej Plenković</t>
  </si>
  <si>
    <t>Predsjednik Vlade Republike Hrvatske (@VladaRH), Predsjednik HDZ-a (@HDZ001).</t>
  </si>
  <si>
    <t>Tue Nov 12 18:07:32 +0000 2013</t>
  </si>
  <si>
    <t>@AndrejPlenkovic</t>
  </si>
  <si>
    <t>https://twitter.com/AndrejPlenkovic/lists</t>
  </si>
  <si>
    <t>https://twitter.com/AndrejPlenkovic/moments</t>
  </si>
  <si>
    <t>10DowningStreet, EUCouncil, Elysee, FedericaMog, GOVUK, PavloKlimkin, Pontifex, StateDept, VladaRH, WhiteHouse, donaldtusk, eucopresident, foreignoffice, francediplo, marianorajoy, poroshenko, sebastiankurz</t>
  </si>
  <si>
    <t>BorisJohnson, CharlesMichel, DanishMFA, DrZvizdic, EmmanuelMacron, MFAKOSOVO, MeGovernment, MiroCerar, SkerritR, VladaCG, VladaMK, Zoran_Zaev, haradinajramush, pacollibehgjet, presidentMT, vladaRS</t>
  </si>
  <si>
    <t>BorutPahor, Dragan_Covic, EUCouncilPress, EU_Commission, HashimThaciRKS, IsraeliPM, JunckerEU, KolindaGK, MFA_Ukraine, MVEP_hr, PrimeministerGR, VGroysman, Vijeceministara, eu_eeas</t>
  </si>
  <si>
    <t>https://periscope.tv/AndrejPlenkovic</t>
  </si>
  <si>
    <t>https://twitter.com/VladaRH</t>
  </si>
  <si>
    <t>Vlada R. Hrvatske</t>
  </si>
  <si>
    <t>Vlada RH - službeni Twitter račun. Government of the Republic of Croatia - official Twitter account. Pravila korištenja: https://t.co/rrMynEsQMF</t>
  </si>
  <si>
    <t>Thu Dec 22 22:01:32 +0000 2011</t>
  </si>
  <si>
    <t>@VladaRH</t>
  </si>
  <si>
    <t>https://twitter.com/VladaRH/lists/croatian-embassies</t>
  </si>
  <si>
    <t>https://twitter.com/VladaRH/moments</t>
  </si>
  <si>
    <t>10DowningStreet, ABZayed, ADO__Solutions, ARG_AFG, AkordaPress, Al_Kasbah, AnastasiadesCY, Andrej_Kiska, Arlietas, AzerbaijanPA, B_Izetbegovic, Brivibas36, CanadaPE, CancilleriaCol, CancilleriaPA, CasaCivilPRA, CasaReal, ChefGov_ma, ComunicadosHN, CourGrandDucale, CzechMFA, DFAPHL, DOImalta, DrZvizdic, FedericaMog, FijiMFA, FijiRepublic, GeorgianGovernm, GobiernodeChile, GovMonaco, GovPH_PCOO, GovernmentGeo, GovernmentMN, GovernmentRF, Grybauskaite_LT, GuatemalaGob, GvtMonaco, IBK_2013, IndianDiplomacy, Israelipm_ar, JC_Varela, JPN_PMO, JY_LeDrian, JuanOrlandoH, JunckerEU, Kabmin_UA_e, KagutaMuseveni, Kantei_Saigai, KarimMassimov, KarimMassimov_E, Kemlu_RI, KhawajaMAsif, KingSalman, KremlinRussia_E, LMushikiwabo, LaCasaBlanca, Latvian_MFA, Lithuania, LithuanianGovt, MFAThai_PR_EN, MFAThai_Pol, MFA_LI, MFA_Mongolia, MFA_SriLanka, MFA_Ukraine, MFAestonia, MFAofArmenia, MFAsg, MFAupdate, MOFAEGYPT, MOFAKuwait, MOFAkr_eng, MaldivesPO, MankeurNdiaye, Maroc_eGov, MedvedevRussiaE, MinBZ, MinPres, MofaOman, NicolasMaduro, NoticiaCR, OAAInformation, OFMUAE, OPMJamaica, PMOComms, PMOIndia, PMTCHAD, POTUS, PR_Paul_BIYA, PSCU_Digital, PaoloGentiloni, Pontifex, Pontifex_es, Pravitelstvo_RF, PremierRP, PresidenceTn, PresidenciaMX, PresidenciaRD, Presidencia_Ec, PresidenciadeHN, PresidencialVen, PresidencyZA, Presidency_Sy, PresidentAM_eng, PresidentRuvi, PrimatureRDC, PrimeMinistry, RepSouthSudan, Rigas_pils, Rijksoverheid, RoyalFamily, Russia, SRE_mx, SaintLuciaGov, Sekhoutoureya, SkerritR, StateDept, StateDeptLive, StateHousePress, StateHouseSey, StateHouseUg, SushmaSwaraj, TPKanslia, USAgov, UrugwiroVillage, Utrikesdep, Xavier_Bettel, adrian_hasler, ashrafghani, atsipras, azpresident, belgiumbe, brunei_pmo, cabinetofficeuk, cancilleriacrc, casacivilbr, deplu, desdelamoncloa, dfat, egyptgovportal, erna_solberg, foreignMV, fortalezapr, francediplo_EN, gobmx, gouvernementFR, govgeoabkhaz, govofvanuatu, govpt, hagegeingob, jokowi, khalidalkhalifa, khamenei_ir, kyrgyzpresident, maduro_cn, maduro_en, margotwallstrom, md_higgins, mofa_uae, mzvcr, niinisto, poroshenko, prdthailand, prensapalacio, presidencia_sv, presidencymv, presidentMT, presstj, primatureci, rashtrapatibhvn, rterdogan_ar, samoagovt, sanchezceren, sebastiankurz, somaligov_, statsradet, strakovka, tsheringtobgay, uredprh, valtioneuvosto</t>
  </si>
  <si>
    <t>APUkraine, AlbanianDiplo, AndrejPlenkovic, BelarusMID, CanadaFP, ChileMFA, CubaMINREX, CyprusMFA, DanishMFA, DutchMFA, EUCouncilPress, GermanyDiplo, GudlaugurThor, HashimThaciRKS, IsraelMFA, ItamaratyGovBr, Itamaraty_ES, JapanGov, KolindaGK, MAECgob, MFAIceland, MFAKOSOVO, MIREXRD, Minrel_Chile, MiroslavLajcak, Palazzo_Chigi, RamiHamdalla, SerbianGov, SeychellesMFA, SpainMFA, SweMFA, TheBankova, Utenriksdept, VladaCG, VladaMK, Zoran_Zaev, eucopresident, govSlovenia, mfa_russia, pacollibehgjet, primeministerkz, ratasjuri, vladaOCDrs, vladaRS</t>
  </si>
  <si>
    <t>BorutPahor, CancilleriaPeru, EUCouncil, EUCouncilTVNews, EU_Commission, Elysee, GovCyprus, GovernAndorra, Israel, Itamaraty_EN, LithuaniaMFA, MFA_Kyrgyzstan, MFAgovge, MVEP_hr, MZZRS, MargvelashviliG, MeGovernment, MiroCerar, NorwayMFA, PolandMFA, PresidencySrb, PrimeministerGR, SlovakiaMFA, Vijeceministara, avucic, eu_eeas, francediplo, marianorajoy</t>
  </si>
  <si>
    <t>https://periscope.tv/VladaRH</t>
  </si>
  <si>
    <t>MVEP_hr</t>
  </si>
  <si>
    <t>https://twitter.com/MVEP_hr</t>
  </si>
  <si>
    <t>MVEP/MFEA 🇭🇷</t>
  </si>
  <si>
    <t>Ministarstvo vanjskih i europskih poslova / Ministry of Foreign and European Affairs of the Republic of Croatia</t>
  </si>
  <si>
    <t>Thu Aug 30 13:31:45 +0000 2012</t>
  </si>
  <si>
    <t>Trg Nikole Šubića Zrinskog 7-8, Zagreb, Croatia</t>
  </si>
  <si>
    <t>@MVEP_hr</t>
  </si>
  <si>
    <t>https://twitter.com/MVEP_hr/moments</t>
  </si>
  <si>
    <t>10DowningStreet, AbelaCarmelo, AlfonsoDastisQ, ArgentinaMFA, BelgiumMFA, BorisJohnson, Dimitrov_Nikola, DrZvizdic, EUCouncil, Elysee, EstonianGovt, FedericaMog, FijiMFA, ForeignMinistry, ForeignOfficeKE, ForeignStrategy, Grybauskaite_LT, HHShkMohd, IsabelStMalo, IsraeliPM, ItalyMFA, JPN_PMO, JulieBishopMP, JunckerEU, KerstiKaljulaid, KlausIohannis, KremlinRussia_E, LinkeviciusL, MFAThai, MFA_Kyrgyzstan, MSZ_RP, MalaysiaMFA, MevlutCavusoglu, MoFA_Indonesia, MofaJapan_en, MofaQatar_EN, MofaSomalia, NikosKotzias, OFMUAE, PaoloGentiloni, PavloKlimkin, PolandMFA, QueenRania, RegSprecher, RoyalFamily, RwandaMFA, SerbianPM, SeychellesMFA, StateDept, Tudor_Moldova, TunisieDiplo, WhiteHouse, anderssamuelsen, angealfa, cabinetofficeuk, cafreeland, dfatirl, ditmirbushati, dreynders, ediramaal, eucopresident, guv_ro, margotwallstrom, mfa_afghanistan, mfespinosaEC, ministerBlok, mzvcr, netanyahu, ratasjuri, simoncoveney, stropnickym, svenmikser, teodormelescanu</t>
  </si>
  <si>
    <t>BelarusMID, CanadaFP, CanadaPE, CancilleriaARG, CancilleriaPma, ChileMFA, EZaharievaMFA, Itamaraty_EN, Itamaraty_ES, LT_MFA_Stratcom, MEAIndia, MFASriLanka, MFA_Macedonia, MFA_SriLanka, MIREXRD, MOFAVietNam, MinBZ, MinCanadaAE, MinCanadaFA, Utrikesdep, VladaMK, foreigntanzania</t>
  </si>
  <si>
    <t>AlbanianDiplo, AlgeriaMFA, AndrejPlenkovic, AuswaertigesAmt, AzerbaijanMFA, BelarusMFA, BorutPahor, CancilleriaEc, CancilleriaPeru, CyprusMFA, CzechMFA, DanishMFA, Diplomacy_RM, DutchMFA, EUCouncilPress, EUCouncilTVNews, EU_Commission, GermanyDiplo, GreeceMFA, GudlaugurThor, HashimThaciRKS, IndianDiplomacy, Israel, IsraelMFA, ItamaratyGovBr, KolindaGK, Latvian_MFA, LithuaniaMFA, MAECgob, MAERomania, MFABulgaria, MFAIceland, MFAKOSOVO, MFATurkey, MFA_Austria, MFA_KZ, MFA_LI, MFA_MNE, MFA_Mongolia, MFA_Ukraine, MFAestonia, MFAgovge, MFAofArmenia, MFAsg, MID_RF, MZZRS, MeGovernment, Minrel_Chile, MiroslavLajcak, NorwayMFA, SlovakiaMFA, SpainMFA, SweMFA, Ulkoministerio, VladaCG, VladaRH, dfat, edgarsrinkevics, eu_eeas, foreignoffice, francediplo, francediplo_EN, govSlovenia, mfa_russia, pacollibehgjet, sebastiankurz, vanderbellen, vladaOCDrs, vladaRS</t>
  </si>
  <si>
    <t>https://periscope.tv/MVEP_hr</t>
  </si>
  <si>
    <t>Cyprus</t>
  </si>
  <si>
    <t>President Nicos Anastasiades</t>
  </si>
  <si>
    <t>AnastasiadesCY</t>
  </si>
  <si>
    <t>https://twitter.com/AnastasiadesCY</t>
  </si>
  <si>
    <t>Nicos Anastasiades</t>
  </si>
  <si>
    <t>Νίκος Αναστασιάδης, Πρόεδρος της Κυπριακής Δημοκρατίας/ President of the Republic of Cyprus; see also @CYpresidency</t>
  </si>
  <si>
    <t>Wed May 02 07:53:00 +0000 2012</t>
  </si>
  <si>
    <t>@AnastasiadesCY</t>
  </si>
  <si>
    <t>https://twitter.com/AnastasiadesCY/lists</t>
  </si>
  <si>
    <t>https://twitter.com/AnastasiadesCY/moments</t>
  </si>
  <si>
    <t>10DowningStreet, BoykoBorissov, EUCouncil, FedericaMog, Gebran_Bassil, KremlinRussia_E, PresidentIRL, WhiteHouse, desdelamoncloa, poroshenko</t>
  </si>
  <si>
    <t>CancilleriaPeru, CharlesMichel, DanishMFA, EU_Commission, Grybauskaite_LT, HashimThaciRKS, Israel, IsraelMFA, IsraeliPM, KlausIohannis, MFAKOSOVO, MFAgovge, MaltaGov, MeGovernment, MiroCerar, NorwayMFA, PMOIndia, PresidencySrb, StateHouseSey, SweMFA, VladaRH, foreignoffice, govgr, govpt, margotwallstrom, marianorajoy, merrionstreet, narendramodi, presidentMT, vladaRS</t>
  </si>
  <si>
    <t>BorisJohnson, CYpresidency, Christodulides, CyprusMFA, EUCouncilPress, EUCouncilTVNews, GovCyprus, GreeceMFA, JunckerEU, MiroslavLajcak, NikosKotzias, Palazzo_Chigi, PrimeministerGR, PutinRF_Eng, atsipras, eu_eeas, eucopresident, tsipras_eu</t>
  </si>
  <si>
    <t>https://periscope.tv/AnastasiadesCY</t>
  </si>
  <si>
    <t>CYpresidency</t>
  </si>
  <si>
    <t>https://twitter.com/Cypresidency</t>
  </si>
  <si>
    <t>Προεδρία της ΚΔ</t>
  </si>
  <si>
    <t>Προεδρία της Κυπριακής Δημοκρατίας/ Presidency of the Republic of Cyprus/Kıbrıs Cumhuriyeti Cumhurbaşkanlığı;see also @AnastasiadesCY</t>
  </si>
  <si>
    <t>Sun Feb 10 11:59:55 +0000 2013</t>
  </si>
  <si>
    <t>@CYpresidency</t>
  </si>
  <si>
    <t>https://twitter.com/CYpresidency</t>
  </si>
  <si>
    <t>https://twitter.com/CYpresidency/lists</t>
  </si>
  <si>
    <t>https://twitter.com/CYpresidency/moments</t>
  </si>
  <si>
    <t>10DowningStreet, Christodulides, EUCouncil, EUCouncilPress, Elysee, FedericaMog, GovernmentRF, JunckerEU, KremlinRussia_E, WhiteHouse, desdelamoncloa, eucopresident, marianorajoy</t>
  </si>
  <si>
    <t>CancilleriaPeru, GreeceMFA, HashimThaciRKS, Israel, IsraelMFA, IsraeliPM, MID_RF, MaltaGov, MeGovernment, NorwayMFA, PresidencySrb, PresidentIRL, SweMFA, foreignoffice, govgr</t>
  </si>
  <si>
    <t>AnastasiadesCY, CyprusMFA, DanishMFA, EUCouncilTVNews, EU_Commission, GovCyprus, Palazzo_Chigi, PrimeministerGR, eu_eeas</t>
  </si>
  <si>
    <t>https://periscope.tv/Cypresidency</t>
  </si>
  <si>
    <t>GovCyprus</t>
  </si>
  <si>
    <t>https://twitter.com/GovCyprus</t>
  </si>
  <si>
    <t>Cyprus Portal</t>
  </si>
  <si>
    <t>Official Twitter account for informing citizens on Cyprus Government services. Inappropriate comments will be blocked. RTs not endorsements!</t>
  </si>
  <si>
    <t>Wed Oct 17 14:24:19 +0000 2012</t>
  </si>
  <si>
    <t>@GovCyprus</t>
  </si>
  <si>
    <t>https://twitter.com/GovCyprus/lists</t>
  </si>
  <si>
    <t>https://twitter.com/GovCyprus/moments</t>
  </si>
  <si>
    <t>Christodulides, GreeceMFA, IsraelMFA, NikosKotzias, PrimeministerGR</t>
  </si>
  <si>
    <t>CancilleriaPeru, DanishMFA, MeGovernment, PresidencySrb, SweMFA, govSlovenia</t>
  </si>
  <si>
    <t>AnastasiadesCY, CYpresidency, CyprusMFA, EUCouncil, EUCouncilPress, EUCouncilTVNews, EU_Commission, MFAofArmenia, VladaRH</t>
  </si>
  <si>
    <t>https://periscope.tv/GovCyprus</t>
  </si>
  <si>
    <t>Foreign Minister Nikos Christodoulides</t>
  </si>
  <si>
    <t>Christodulides</t>
  </si>
  <si>
    <t>https://twitter.com/Christodulides</t>
  </si>
  <si>
    <t>NikosChristodoulides</t>
  </si>
  <si>
    <t>Minister of Foreign Affairs, Former Cyprus Government Spokesperson, Republic of Cyprus, Nicosia</t>
  </si>
  <si>
    <t>Fri Jan 20 12:09:53 +0000 2012</t>
  </si>
  <si>
    <t>Nicosia, Cyprus</t>
  </si>
  <si>
    <t>el</t>
  </si>
  <si>
    <t>@Christodulides</t>
  </si>
  <si>
    <t>https://twitter.com/Christodulides/lists</t>
  </si>
  <si>
    <t>https://twitter.com/Christodulides/moments</t>
  </si>
  <si>
    <t>AbelaCarmelo, AymanHsafadi, BorisJohnson, FedericaMog, ItalyMFA, KSAMOFA, MfaEgypt, eucopresident, mfa_russia, ministerBlok</t>
  </si>
  <si>
    <t>BelarusMFA, CYpresidency, DiplomatieRdc, EUCouncil, EUCouncilTVNews, GovCyprus, GreeceMFA, Israel, MFAIceland, MFA_Ukraine, MFAgovge, MID_RF, Palazzo_Chigi, govgr, marianorajoy</t>
  </si>
  <si>
    <t>AnastasiadesCY, CyprusMFA, EUCouncilPress, IsraelMFA, LinkeviciusL, NikosKotzias, edgarsrinkevics</t>
  </si>
  <si>
    <t>https://periscope.tv/Christodulides</t>
  </si>
  <si>
    <t>CyprusMFA</t>
  </si>
  <si>
    <t>https://twitter.com/CyprusMFA</t>
  </si>
  <si>
    <t>Cyprus MFA</t>
  </si>
  <si>
    <t>Ministry of Foreign Affairs of the Republic of Cyprus, Official Account -  Υπουργείο Εξωτερικών Κυπριακής Δημοκρατίας, Επίσημος Λογαριασμός</t>
  </si>
  <si>
    <t>Tue May 21 15:28:14 +0000 2013</t>
  </si>
  <si>
    <t>@CyprusMFA</t>
  </si>
  <si>
    <t>https://twitter.com/CyprusMFA/lists</t>
  </si>
  <si>
    <t>https://twitter.com/CyprusMFA/moments</t>
  </si>
  <si>
    <t>10DowningStreet, AbelaCarmelo, AymanHsafadi, AzerbaijanMFA, BorisJohnson, EUCouncil, EUCouncilPress, EdgarCLungu, Elysee, EmmanuelMacron, FedericaMog, ForeignMinistry, ForeignOfficeKE, ForeignStrategy, Gebran_Bassil, GovernmentRF, Grybauskaite_LT, HeikoMaas, IraqMFA, IsraeliPM, JunckerEU, LinkeviciusL, MFAThai_PR_EN, MFAupdate, MIACBW, MOFAEGYPT, MOFAKuwait, MOFAkr_eng, MarocDiplomatie, MedvedevRussiaE, MoFA_Indonesia, MofaJapan_en, MofaQatar_EN, MofaSomalia, POTUS, PaoloGentiloni, PresidentRuvi, PrimeministerGR, RHCJO, SeychellesMFA, StateDept, VladaRH, angealfa, atsipras, bahdiplomatic, dfat, dfatirl, donaldtusk, eucopresident, foreignoffice, gouvernementFR, netanyahu, saadhariri, theresa_may, tsipras_eu</t>
  </si>
  <si>
    <t>AlgeriaMFA, Arlietas, BelarusMID, CanadaPE, CancilleriaARG, CancilleriaPeru, CancilleriaPma, ChileMFA, DanishMFA, HashimThaciRKS, IndianDiplomacy, Iraqimofa, Itamaraty_EN, Itamaraty_ES, LT_MFA_Stratcom, MEAIndia, MFAEcuador, MFAKOSOVO, MFASriLanka, MFA_Kyrgyzstan, MFA_Macedonia, MID_RF, MIREXRD, MOFAUAE, MOFAVietNam, MaltaGov, MiguelVargasM, MinCanadaAE, MinCanadaFA, SegrEsteriRsm, Utrikesdep, VNGovtPortal, govSlovenia, namibia_mfa, pacollibehgjet, vladaRS</t>
  </si>
  <si>
    <t>AlbanianDiplo, AnastasiadesCY, AuswaertigesAmt, BelarusMFA, BelgiumMFA, CYpresidency, CanadaFP, Christodulides, CzechMFA, Diplomacy_RM, DutchMFA, EUCouncilTVNews, EU_Commission, GermanyDiplo, GovCyprus, GreeceMFA, GudlaugurThor, Israel, IsraelMFA, ItalyMFA, ItamaratyGovBr, Latvian_MFA, LithuaniaMFA, MAECgob, MAERomania, MDVForeign, MFABulgaria, MFAIceland, MFA_Austria, MFA_KZ, MFA_LI, MFA_Lu, MFA_Mongolia, MFA_SriLanka, MFA_Ukraine, MFAestonia, MFAgovge, MFAofArmenia, MFAsg, MVEP_hr, MZZRS, MeGovernment, MfaEgypt, MiroslavLajcak, NikosKotzias, NorwayMFA, OFMUAE, PolandMFA, RwandaMFA, SlovakiaMFA, SpainMFA, SweMFA, UgandaMFA, Ulkoministerio, eu_eeas, francediplo, francediplo_EN, margotwallstrom, mfa_russia, mfaethiopia, ministerBlok, mubachfont, sebastiankurz</t>
  </si>
  <si>
    <t>https://periscope.tv/CyprusMFA</t>
  </si>
  <si>
    <t>Czechia</t>
  </si>
  <si>
    <t>President Miloš Zeman</t>
  </si>
  <si>
    <t>MZemanOficialni</t>
  </si>
  <si>
    <t>https://twitter.com/MZemanOficialni</t>
  </si>
  <si>
    <t>Miloš Zeman</t>
  </si>
  <si>
    <t>Wed Jul 24 20:11:04 +0000 2013</t>
  </si>
  <si>
    <t>Prezident České republiky</t>
  </si>
  <si>
    <t>cs</t>
  </si>
  <si>
    <t>Dormant since 07.10.2013</t>
  </si>
  <si>
    <t>@MZemanOficialni</t>
  </si>
  <si>
    <t>https://twitter.com/MZemanOficialni/lists</t>
  </si>
  <si>
    <t>https://twitter.com/MZemanOficialni/moments</t>
  </si>
  <si>
    <t>AndrejBabis, CancilleriaPeru, DanishMFA, MFAKOSOVO, MFAgovge, MZZRS, PresidencySrb, SweMFA, prezydentpl, strakovka</t>
  </si>
  <si>
    <t>https://periscope.tv/MZemanOficialni</t>
  </si>
  <si>
    <t>Prime Minister Andrej Babiš</t>
  </si>
  <si>
    <t>AndrejBabis</t>
  </si>
  <si>
    <t>https://twitter.com/AndrejBabis</t>
  </si>
  <si>
    <t>Andrej Babiš</t>
  </si>
  <si>
    <t>Občan ČR</t>
  </si>
  <si>
    <t>Mon Jul 23 20:12:03 +0000 2012</t>
  </si>
  <si>
    <t>@AndrejBabis</t>
  </si>
  <si>
    <t>https://twitter.com/AndrejBabis/lists</t>
  </si>
  <si>
    <t>https://twitter.com/AndrejBabis/moments</t>
  </si>
  <si>
    <t>Andrej_Kiska, EUCouncil, EU_Commission, JunckerEU, MZemanOficialni, MiroslavLajcak, MorawieckiM, POTUS, StateDept, Xavier_Bettel, antoniocostapm, mzvcr, netanyahu, ratasjuri, realDonaldTrump</t>
  </si>
  <si>
    <t>CharlesMichel, EUCouncilPress, PrimeministerGR</t>
  </si>
  <si>
    <t>PellegriniP_, eucopresident, strakovka, stropnickym</t>
  </si>
  <si>
    <t>https://periscope.tv/AndrejBabis</t>
  </si>
  <si>
    <t>strakovka</t>
  </si>
  <si>
    <t>https://twitter.com/strakovka</t>
  </si>
  <si>
    <t>Úřad vlády ČR</t>
  </si>
  <si>
    <t>Oficiální twitter účet Úřadu vlády České republiky</t>
  </si>
  <si>
    <t>Thu Jul 08 14:55:31 +0000 2010</t>
  </si>
  <si>
    <t>Praha, Malá Strana</t>
  </si>
  <si>
    <t>@strakovka</t>
  </si>
  <si>
    <t>https://twitter.com/strakovka/lists</t>
  </si>
  <si>
    <t>https://twitter.com/strakovka/moments</t>
  </si>
  <si>
    <t>10DowningStreet, BoykoBorissov, CzechMFA, EUCouncil, EU_Commission, JunckerEU, MZemanOficialni, MiroslavLajcak, MorawieckiM, PresidentOfBg, Xavier_Bettel, antoniocostapm, netanyahu, ratasjuri</t>
  </si>
  <si>
    <t>CancilleriaPeru, DanishMFA, EUCouncilTVNews, MFAgovge, MZZRS, MaltaGov, Minrel_Chile, PresidenciaRD, SweMFA, VladaRH, marianorajoy, vladaRS</t>
  </si>
  <si>
    <t>AndrejBabis, EUCouncilPress, PremierRP, eucopresident, mzvcr, stropnickym</t>
  </si>
  <si>
    <t>https://periscope.tv/strakovka</t>
  </si>
  <si>
    <t>Foreign Minister Martin Stropnický</t>
  </si>
  <si>
    <t>stropnickym</t>
  </si>
  <si>
    <t>https://twitter.com/stropnickym</t>
  </si>
  <si>
    <t>Martin Stropnický</t>
  </si>
  <si>
    <t>Místopředseda vlády a ministr zahraničních věcí ČR / Deputy Prime Minister and Minister of Foreign Affairs of the Czech Republic</t>
  </si>
  <si>
    <t>Tue Feb 10 12:54:29 +0000 2015</t>
  </si>
  <si>
    <t>@stropnickym</t>
  </si>
  <si>
    <t>https://twitter.com/stropnickym/lists</t>
  </si>
  <si>
    <t>https://twitter.com/stropnickym/moments</t>
  </si>
  <si>
    <t>CzechMFA, DanishMFA, Dimitrov_Nikola, DutchMFA, EZaharievaMFA, IsraelMFA, LinkeviciusL, MVEP_hr, edgarsrinkevics</t>
  </si>
  <si>
    <t>AndrejBabis, mzvcr, strakovka</t>
  </si>
  <si>
    <t>https://periscope.tv/stropnickym</t>
  </si>
  <si>
    <t>mzvcr</t>
  </si>
  <si>
    <t>https://twitter.com/mzvcr</t>
  </si>
  <si>
    <t>MZV ČR</t>
  </si>
  <si>
    <t>Vítejte na oficiálním Twitteru Ministerstva zahraničních věcí České republiky. V angličtině tweetujeme na @CzechMFA.</t>
  </si>
  <si>
    <t>Thu Aug 21 11:59:39 +0000 2014</t>
  </si>
  <si>
    <t>Praha</t>
  </si>
  <si>
    <t>@mzvcr</t>
  </si>
  <si>
    <t>https://twitter.com/mzvcr/lists/%C4%8Cesk%C3%A1-diplomacie/members</t>
  </si>
  <si>
    <t>https://twitter.com/mzvcr/moments</t>
  </si>
  <si>
    <t>EUCouncilPress, EU_Commission, FedericaMog, JunckerEU, PaoloGentiloni, eu_eeas, eucopresident, foreignoffice</t>
  </si>
  <si>
    <t>AndrejBabis, AuswaertigesAmt, BelarusMFA, BelarusMID, CancilleriaPeru, DanishMFA, DutchMFA, IsraelMFA, ItamaratyGovBr, Itamaraty_EN, Itamaraty_ES, LithuaniaMFA, MAERomania, MFABulgaria, MFA_Ukraine, MFAgovge, MOFAVietNam, MVEP_hr, MiroslavLajcak, NorwayMFA, SlovakiaMFA, SpainMFA, VNGovtPortal, VladaRH, francediplo, mfa_russia</t>
  </si>
  <si>
    <t>GermanyDiplo, strakovka, stropnickym</t>
  </si>
  <si>
    <t>https://periscope.tv/mzvcr</t>
  </si>
  <si>
    <t>CzechMFA</t>
  </si>
  <si>
    <t>https://twitter.com/CzechMFA</t>
  </si>
  <si>
    <t>Czech MFA</t>
  </si>
  <si>
    <t>Welcome to the official Twitter account of the Ministry of Foreign Affairs of the Czech Republic. Tweets in Czech are at @mzvcr.</t>
  </si>
  <si>
    <t>Thu Aug 21 12:50:56 +0000 2014</t>
  </si>
  <si>
    <t>Prague</t>
  </si>
  <si>
    <t>@CzechMFA</t>
  </si>
  <si>
    <t>https://twitter.com/CzechMFA/lists/czech-diplomacy/members</t>
  </si>
  <si>
    <t>https://twitter.com/CzechMFA/moments</t>
  </si>
  <si>
    <t>EU_Commission, FedericaMog, JunckerEU, KremlinRussia_E, LinkeviciusL, MOFAkr_eng, MofaJapan_en, StateDept, WhiteHouse, dfat, dfatirl, eucopresident, foreignoffice, stropnickym</t>
  </si>
  <si>
    <t>AlgeriaMFA, ArgentinaMFA, Arlietas, AuswaertigesAmt, BelarusMID, CanadaPE, CancilleriaARG, CancilleriaPeru, CancilleriaPma, ChileMFA, DanishMFA, DiplomatieRdc, EUCouncilPress, GudlaugurThor, HashimThaciRKS, Iraqimofa, Israel, ItamaratyGovBr, Itamaraty_ES, LT_MFA_Stratcom, MAECgob, MDVForeign, MEAIndia, MFAEcuador, MFASriLanka, MFA_KZ, MFA_Kyrgyzstan, MFA_Lu, MFA_MNE, MFA_Macedonia, MFA_Mongolia, MFA_SriLanka, MFAofArmenia, MFAsg, MIACBW, MID_RF, MIREXRD, MOFAVietNam, MaltaGov, MeGovernment, MfaEgypt, MinBZ, MinCanadaAE, MinCanadaFA, MinexGt, MiroCerar, MofaNepal, MongolDiplomacy, PresidentKE, RwandaMFA, SeychellesMFA, TunisieDiplo, Ulkoministerio, Utrikesdep, VNGovtPortal, VladaMK, VladaRH, cancilleriasv, francediplo, mfaethiopia, ministerBlok, mubachfont, namibia_mfa, pacollibehgjet, strakovka, teodormelescanu, vladaRS</t>
  </si>
  <si>
    <t>AlbanianDiplo, AzerbaijanMFA, BelarusMFA, BelgiumMFA, CanadaFP, CyprusMFA, Diplomacy_RM, DutchMFA, GermanyDiplo, GreeceMFA, IndianDiplomacy, IsraelMFA, ItalyMFA, Itamaraty_EN, Latvian_MFA, LithuaniaMFA, MAERomania, MFABulgaria, MFAIceland, MFAKOSOVO, MFATurkey, MFA_Austria, MFA_LI, MFA_Ukraine, MFAestonia, MFAgovge, MVEP_hr, MZZRS, MiroslavLajcak, NorwayMFA, PolandMFA, SlovakiaMFA, SpainMFA, SweMFA, edgarsrinkevics, eu_eeas, francediplo_EN, mfa_russia, sebastiankurz</t>
  </si>
  <si>
    <t>https://periscope.tv/CzechMFA</t>
  </si>
  <si>
    <t>Denmark</t>
  </si>
  <si>
    <t>Prime Minister Lars Løkke Rasmussen</t>
  </si>
  <si>
    <t>larsloekke</t>
  </si>
  <si>
    <t>https://twitter.com/larsloekke</t>
  </si>
  <si>
    <t>Lars Løkke Rasmussen</t>
  </si>
  <si>
    <t>🇩🇰Statsminister og formand for @venstredk.Profilen føres ikke som minister.Ministerhenvendelser til stm@stm.dk.🇬🇧Prime Minister of Denmark</t>
  </si>
  <si>
    <t>Tue Mar 24 08:39:12 +0000 2009</t>
  </si>
  <si>
    <t>Danmark</t>
  </si>
  <si>
    <t>@larsloekke</t>
  </si>
  <si>
    <t>https://twitter.com/larsloekke/lists</t>
  </si>
  <si>
    <t>https://twitter.com/larsloekke/moments</t>
  </si>
  <si>
    <t>EUCouncil, Elysee, FedericaMog, JuanManSantos, JunckerEU, StateDept, Statsmin, SwedishPM, Xavier_Bettel, donaldtusk, erna_solberg, leehsienloong, marianorajoy, markrutte, regeringDK, theresa_may</t>
  </si>
  <si>
    <t>DanishMFA, EUCouncilTVNews, EstonianGovt, GudlaugurThor, HashimThaciRKS, IsraelMFA, KerstiKaljulaid, KlausIohannis, MFA_Ukraine, MaltaGov, MiroCerar, NorwayMFA, PrimeministerGR, StenbockiMaja, SweMFA, Utenriksdept, forsaetisradun, merrionstreet, presidentMT, ratasjuri</t>
  </si>
  <si>
    <t>10DowningStreet, CharlesMichel, EPN, EUCouncilPress, EU_Commission, EmmanuelMacron, anderssamuelsen, antoniocostapm, eucopresident, katrinjak, narendramodi</t>
  </si>
  <si>
    <t>https://periscope.tv/larsloekke</t>
  </si>
  <si>
    <t>Statsmin</t>
  </si>
  <si>
    <t>https://twitter.com/Statsmin</t>
  </si>
  <si>
    <t>Statsministeriet</t>
  </si>
  <si>
    <t>🇩🇰Statsministeriets officielle twitter-profil. Bruger mest #dkpol. Henvendelser til Statsministeriet sker til stm@stm.dk. 🇬🇧The Prime Minister's Office, DK</t>
  </si>
  <si>
    <t>Tue Dec 06 09:30:03 +0000 2016</t>
  </si>
  <si>
    <t>Copenhagen, Denmark</t>
  </si>
  <si>
    <t>@Statsmin</t>
  </si>
  <si>
    <t>https://twitter.com/Statsmin/lists</t>
  </si>
  <si>
    <t>https://twitter.com/Statsmin/moments</t>
  </si>
  <si>
    <t>DanishMFA, HashimThaciRKS, IsraelMFA, LithuanianGovt, anderssamuelsen, antoniocostapm, larsloekke</t>
  </si>
  <si>
    <t>regeringDK</t>
  </si>
  <si>
    <t>https://periscope.tv/Statsmin</t>
  </si>
  <si>
    <t>https://twitter.com/regeringDK</t>
  </si>
  <si>
    <t>Regeringen</t>
  </si>
  <si>
    <t>Officiel Twitter-profil for den danske regering. Vi svarer ikke på spørgsmål via Twitter. Kontakt: Via relevant fagministerium eller stm@stm.dk/ Tlf 33 92 33 00</t>
  </si>
  <si>
    <t>Thu Nov 19 11:31:58 +0000 2015</t>
  </si>
  <si>
    <t>da</t>
  </si>
  <si>
    <t>@regeringDK</t>
  </si>
  <si>
    <t>https://twitter.com/regeringDK/lists</t>
  </si>
  <si>
    <t>https://twitter.com/regeringDK/moments</t>
  </si>
  <si>
    <t>DanishMFA, Statsmin</t>
  </si>
  <si>
    <t>https://periscope.tv/regeringDK</t>
  </si>
  <si>
    <t>Foreign Minister Anders Samuelsen</t>
  </si>
  <si>
    <t>anderssamuelsen</t>
  </si>
  <si>
    <t>https://twitter.com/anderssamuelsen</t>
  </si>
  <si>
    <t>Anders Samuelsen</t>
  </si>
  <si>
    <t>Denne profil fører jeg ikke som udenrigsminister. Henvendelser til mig som minister om f.eks. konkrete sager bør rettes til udenrigsministeren@um.dk</t>
  </si>
  <si>
    <t>Thu Mar 26 12:16:13 +0000 2009</t>
  </si>
  <si>
    <t>@anderssamuelsen</t>
  </si>
  <si>
    <t>https://twitter.com/anderssamuelsen/lists</t>
  </si>
  <si>
    <t>https://twitter.com/anderssamuelsen/moments</t>
  </si>
  <si>
    <t>EmmanuelMacron, GermanyDiplo, Statsmin</t>
  </si>
  <si>
    <t>AlfonsoDastisQ, AlgeriaMFA, BelarusMFA, BelarusMID, BorisJohnson, DanishMFA, DutchMFA, EZaharievaMFA, GudlaugurThor, IsraelMFA, LinkeviciusL, MFAIceland, MFA_Ukraine, MFAgovge, MIREXRD, MVEP_hr, PavloKlimkin, SpainMFA, Utenriksdept, denmarkdotdk, edgarsrinkevics, eu_eeas, margotwallstrom, ministerBlok, sebastiankurz, svenmikser</t>
  </si>
  <si>
    <t>https://periscope.tv/anderssamuelsen</t>
  </si>
  <si>
    <t>https://twitter.com/DanishMFA</t>
  </si>
  <si>
    <t>Denmark MFA</t>
  </si>
  <si>
    <t>News from Ministry of Foreign Affairs of Denmark 🇩🇰. Seneste nyt fra Udenrigsministeriet ude og hjemme. Følg @UMBorgerservice for rejsevejledninger #mfadk</t>
  </si>
  <si>
    <t>Wed Apr 17 08:02:54 +0000 2013</t>
  </si>
  <si>
    <t>@DanishMFA</t>
  </si>
  <si>
    <t>https://twitter.com/DanishMFA/lists</t>
  </si>
  <si>
    <t>https://twitter.com/DanishMFA/lists/danish-mfa-accounts1</t>
  </si>
  <si>
    <t>https://twitter.com/DanishMFA/moments</t>
  </si>
  <si>
    <t>10DowningStreet, AAgbenonciMAEC, ABZayed, AMokuy, APUkraine, AbelaCarmelo, AdelAljubeir, AlbanianDiplo, AlfonsoDastisQ, Aloysio_Nunes, AlphaBarry20, AnastasiadesCY, AndrejPlenkovic, Andrej_Kiska, AndrzejDuda, ArgentinaMFA, AureliaFrick, AymanHsafadi, BR_Sprecher, B_Izetbegovic, Balozi_Mahiga, BasbakanlikKDK, BeninDiplomatie, BorisJohnson, BorutPahor, BoykoBorissov, Brivibas36, BurkinaMae, Byegm, ByegmENG, ByegmRU, CRcancilleria, CancilleriaCol, CancilleriaEc, CancilleriaVE, CasaReal, CharlesMichel, CostaPS2015, CourGrandDucale, CubaMINREX, CyprusMFA, CzechMFA, DFAPHL, DIRCO_ZA, DOImalta, DacicIvica, DarrenFNM, DeptEstadoPR, Dimitrov_Nikola, DiploPubliqueTR, DrZvizdic, Dragan_Covic, EPhilippePM, EUCouncil, EU_Commission, EZaharievaMFA, EconAtState, EladioLoizaga, Elysee, EmmanuelMacron, EstonianGovt, FCOArabic, FMPhamBinhMinh, FedericaMog, FijiMFA, FinGovernment, ForeignMinistry, ForeignOfficeKE, ForeignOfficePk, ForeignStrategy, French_Gov, Gebran_Bassil, GeoffreyOnyeama, GeorgeWeahOff, GjorgeIvanov, GovCyprus, GovMonaco, GovernAndorra, GovernmentRF, Grybauskaite_LT, GuvernulRM, GuvernulRMD, GvtMonaco, HaiderAlAbadi, HashimThaciRKS, HeikoMaas, HugoMartinezSV, IranMFA, IraqMFA, IsabelStMalo, Israel, IsraelArabic, IsraelHebrew, IsraelPersian, IsraelinSpanish, JY_LeDrian, JZarif, Jhinaoui_MAE, JorgeFaurie, JosephMuscat_JM, JulieBishopMP, JunckerEU, KSAMOFA, Kabmin_UA, Kabmin_UA_e, Kabmin_UA_r, Kemlu_RI, KerstiKaljulaid, KhawajaMAsif, KingAbdullahII, KlausIohannis, KolindaGK, KremlinRussia, KremlinRussia_E, Kronprinsparet, Kungahuset, LMushikiwabo, LVidegaray, LankaMFA, LinkeviciusL, Lithuania, LithuanianGovt, LuisRiveraMarin, MAECHaiti, MAECgob, MAE_Haiti, MBA_AlThani_, MFABulgaria, MFAEcuador, MFAFiji, MFASriLanka, MFATgovtNZ, MFAThai, MFAThai_PR_EN, MFATurkey, MFATurkeyArabic, MFATurkeyFrench, MFA_Kyrgyzstan, MFA_Lu, MFA_Mongolia, MFA_Tajikistan, MFA_analysis, MFAsg, MFAupdate, MIACBW, MID_Tajikistan, MOFAEGYPT, MOFAGambia, MOFAKuwait, MOFAKuwait_en, MOFAUAE, MOFA_RL, MOFAkr_eng, MRE_Bolivia, MSZ_RP, MZemanOficialni, MalaysiaMFA, MaltaGov, MankeurNdiaye, MarisKucinskis, MarocDiplomatie, Matignon, MedvedevRussia, MedvedevRussiaE, Messahel_MAE, MevlutCavusoglu, MfaEgypt, MfaSomalia, MiguelVargasM, MinAECHT, MinBZ, MinPres, MinisterMOFA, MinisterSilk, MiroslavLajcak, MladenIvanic, MoFA_Indonesia, MofaJapan_en, MofaJapan_jp, MofaNepal, MofaOman, MofaQatar_AR, MofaQatar_EN, MofaSomalia, MohamedAsim_mdv, MonarchieBe, MongolDiplomacy, NDimitrovMK, NikosKotzias, OFMUAE, PDTurkeyArabic, PMOIndia, POTUS, PakDiplomacy, Palazzo_Chigi, PaoloGentiloni, PavloKlimkin, PolandMFA, Pontifex, Pontifex_ar, Pontifex_de, Pontifex_es, Pontifex_fr, Pontifex_it, Pontifex_ln, Pontifex_pl, Pontifex_pt, Pravitelstvo_RF, PremierRP, PremierRP_en, PresidencySrb, PresidentIRL, PresidentOfBg, President_Heine, PrimeministerGR, PutinRF, PutinRF_Eng, QueenRania, Quirinale, RT_Erdogan, RavikOfficial, RegSprecher, Regjeringen, RepSouthSudan, Rigas_pils, Rijksoverheid, RoyalFamily, Russia, RwandaMFA, SRECIHonduras, SRE_mx, SalahRabbani, SegrEsteriRsm, SerbianGov, SerbianPM, SeychellesMFA, SheLeonard, Somalia, StateDept, StateDeptLive, Statsmin, Statsmin_kontor, StenbockiMaja, SushmaSwaraj, SwedishPM, TC_Basbakan, TC_Disisleri, TPKanslia, TROfficeofPD, TerzaLoggia, TheBankova, UKUrdu, USAHindiMein, USAUrdu, USA_Zhongwen, USAbilAraby, USAdarFarsi, USAemPortugues, USAenEspanol, USAenFrancais, USApoRusski, VGroysman, Vejonis, VensonMoitoi, Vijeceministara, Viktor_Orban, VivianBala, VladaCG, VladaRH, WhiteHouse, Xavier_Bettel, Ymahmoudali, Zoran_Zaev, adrian_hasler, aguribfakim, al_jaffaary, alanpcayetano, almekhlafi52, anabrnabic, anderssamuelsen, angealfa, antoniocostapm, atsipras, aurelagbenonci, ayorkorshirley, bahdiplomatic, belgiumbe, cabinetofficeuk, cafreeland, campaignforleo, cancilleriacrc, desdelamoncloa, dfat, dfatirl, ditmirbushati, djiboutidiplo, dodon_igor, donaldtusk, dreynders, edgarsrinkevics, ediramaal, erna_solberg, eucopresident, filip_pavel, foreigntanzania, francediplo, francediplo_AR, francediplo_ES, gouv_lu, gouvernementFR, govSlovenia, govby, govgr, govpt, guv_ro, haradinajramush, hisseint, ignaziocassis, jacindaardern, juhasipila, kaminajsmith, khalidalkhalifa, koninklijkhuis, konotarogomame, konotaromp, kormany_hu, kryeministriaal, larsloekke, mae_rusia, margotwallstrom, marianorajoy, markbrantley3, md_higgins, merrionstreet, mfa_afghanistan, mfaethiopia, mfagovtt, mfaguyana, mfarighana, mofa_kr, mofasudan, mreparaguay, mreparaguay_en, mzvcr, narendramodi, niinisto, nyamitwe, palaismonaco, pid_gov, pmofa, poroshenko, predsednikrs, presidentMT, president_nepal, prezydentpl, ratasjuri, rdussey, realDonaldTrump, regierung_fl, rterdogan_ar, sagnaritari, sebastiankurz, simoncoveney, statsradet, strakovka, stropnickym, svenmikser, tcbestepe, telle_serge, teodormelescanu, theresa_may, totisova, trpresidency, tsipras_eu, valtioneuvosto, vanderbellen, vladaOCDrs, vladaRS, winstonpeters, worknehgebeyhu, ygaraad</t>
  </si>
  <si>
    <t>NestorPopolizio, mubachfont</t>
  </si>
  <si>
    <t>AlgeriaMFA, Arlietas, AuswaertigesAmt, AzerbaijanMFA, BelarusMFA, BelarusMID, BelgiumMFA, CYpresidency, CanadaFP, CanadaPE, CancilleriaARG, CancilleriaPeru, CancilleriaPma, ChileMFA, Diplomacy_RM, DutchMFA, EUCouncilPress, EUCouncilTVNews, GermanyDiplo, GreeceMFA, GudlaugurThor, IndianDiplomacy, Iraqimofa, IsraelMFA, IsraelRussian, ItalyMFA, ItamaratyGovBr, Itamaraty_EN, Itamaraty_ES, LT_MFA_Stratcom, Latvian_MFA, LithuaniaMFA, MAERomania, MDVForeign, MEAIndia, MFABelize, MFAIceland, MFAKOSOVO, MFA_Austria, MFA_KZ, MFA_LI, MFA_Macedonia, MFA_SriLanka, MFA_Ukraine, MFAestonia, MFAgovge, MFAofArmenia, MID_RF, MIREXRD, MOFAVietNam, MVEP_hr, MZZRS, MeGovernment, MinCanadaAE, MinCanadaFA, MinexGt, Minrel_Chile, MiroCerar, NorwayMFA, SlovakiaMFA, SpainMFA, SweMFA, TunisieDiplo, UgandaMFA, Ulkoministerio, Utenriksdept, Utrikesdep, VNGovtPortal, VladaMK, avucic, cancilleriasv, denmarkdotdk, eu_eeas, foreignoffice, forsaetisradun, francediplo_EN, jaarreaza, japan, katrinjak, mfa_russia, ministerBlok, namibia_mfa, pacollibehgjet, regeringDK</t>
  </si>
  <si>
    <t>https://periscope.tv/DanishMFA</t>
  </si>
  <si>
    <t>denmarkdotdk</t>
  </si>
  <si>
    <t>https://twitter.com/denmarkdotdk</t>
  </si>
  <si>
    <t>Denmark.dk</t>
  </si>
  <si>
    <t>Welcome to https://t.co/s7WSmwMDJC's gateway on Twitter Managed by the Danish Foreign Ministry; the editors of Denmark's official website. News &amp; info on Denmark 🇩🇰</t>
  </si>
  <si>
    <t>Wed Mar 18 15:21:44 +0000 2009</t>
  </si>
  <si>
    <t>@denmarkdotdk</t>
  </si>
  <si>
    <t>https://twitter.com/denmarkdotdk/lists</t>
  </si>
  <si>
    <t>https://twitter.com/denmarkdotdk/lists/ambassadors-missions/members</t>
  </si>
  <si>
    <t>https://twitter.com/denmarkdotdk/moments</t>
  </si>
  <si>
    <t>AuswaertigesAmt, BelarusMFA, Brivibas36, GudlaugurThor, Israel, MAERomania, MFAestonia, Minrel_Chile, Russia, dfatirl</t>
  </si>
  <si>
    <t>https://periscope.tv/denmarkdotdk</t>
  </si>
  <si>
    <t>Estonia</t>
  </si>
  <si>
    <t>President Kersti Kaljulaid</t>
  </si>
  <si>
    <t>KerstiKaljulaid</t>
  </si>
  <si>
    <t>https://twitter.com/KerstiKaljulaid</t>
  </si>
  <si>
    <t>Kersti Kaljulaid</t>
  </si>
  <si>
    <t>President of Estonia | Eesti Vabariigi president</t>
  </si>
  <si>
    <t>Mon Oct 03 11:50:32 +0000 2016</t>
  </si>
  <si>
    <t>Tallín, Estonia</t>
  </si>
  <si>
    <t>@KerstiKaljulaid</t>
  </si>
  <si>
    <t>https://twitter.com/KerstiKaljulaid/lists</t>
  </si>
  <si>
    <t>https://twitter.com/KerstiKaljulaid/moments</t>
  </si>
  <si>
    <t>FedericaMog, JunckerEU, KolindaGK, KvirikashviliGi, Xavier_Bettel, donaldtusk, erna_solberg, eucopresident, juhasipila, larsloekke, niinisto</t>
  </si>
  <si>
    <t>BorutPahor, Brivibas36, CharlesMichel, DanishMFA, Elysee, KlausIohannis, MFAKOSOVO, MFAestonia, MFAgovge, MVEP_hr, MaltaGov, MiroCerar, RwandaMFA, Zoran_Zaev, edgarsrinkevics, eu_eeas, pacollibehgjet, prezydentpl, rochkaborepf, svenmikser, valtioneuvosto</t>
  </si>
  <si>
    <t>EUCouncil, EU_Commission, EmmanuelMacron, EstonianGovt, MargvelashviliG, Rigas_pils, StenbockiMaja, Vejonis, presidentMT, ratasjuri</t>
  </si>
  <si>
    <t>https://periscope.tv/KerstiKaljulaid</t>
  </si>
  <si>
    <t>Prime Minister Jüri Ratas</t>
  </si>
  <si>
    <t>ratasjuri</t>
  </si>
  <si>
    <t>https://twitter.com/ratasjuri</t>
  </si>
  <si>
    <t>Jüri Ratas</t>
  </si>
  <si>
    <t>Eesti Vabariigi peaminister / Prime Minister of Estonia</t>
  </si>
  <si>
    <t>Wed Dec 07 05:45:12 +0000 2016</t>
  </si>
  <si>
    <t>Tallinn, Estonia</t>
  </si>
  <si>
    <t>@ratasjuri</t>
  </si>
  <si>
    <t>https://twitter.com/ratasjuri/lists</t>
  </si>
  <si>
    <t>https://twitter.com/ratasjuri/moments</t>
  </si>
  <si>
    <t>BoykoBorissov, FedericaMog, Grybauskaite_LT, JosephMuscat_JM, JunckerEU, MFAIceland, MarisKucinskis, PaoloGentiloni, VGroysman, VladaRH, Xavier_Bettel, antoniocostapm, donaldtusk, erna_solberg, eucopresident, juhasipila, larsloekke, niinisto, poroshenko</t>
  </si>
  <si>
    <t>AndrejBabis, CharlesMichel, DanishMFA, EUCouncilTVNews, EmmanuelMacron, KlausIohannis, LithuaniaMFA, MFAKOSOVO, MVEP_hr, MaltaGov, Palazzo_Chigi, PremierRP_en, PrimeministerGR, SpainMFA, Zoran_Zaev, edgarsrinkevics, marianorajoy, presidentMT, strakovka, valtioneuvosto, vladaRS</t>
  </si>
  <si>
    <t>Brivibas36, EUCouncil, EUCouncilPress, EU_Commission, EstonianGovt, KerstiKaljulaid, KvirikashviliGi, LithuanianGovt, MFAestonia, MiroCerar, StenbockiMaja, Vejonis, eu_eeas, svenmikser</t>
  </si>
  <si>
    <t>https://periscope.tv/ratasjuri</t>
  </si>
  <si>
    <t>StenbockiMaja</t>
  </si>
  <si>
    <t>https://twitter.com/StenbockiMaja</t>
  </si>
  <si>
    <t>Valitsuse uudised</t>
  </si>
  <si>
    <t>Vabariigi Valitsuse uudised. For tweets in English, visit @EstonianGovt</t>
  </si>
  <si>
    <t>Tue May 19 12:22:16 +0000 2009</t>
  </si>
  <si>
    <t>Tallinn, Eesti</t>
  </si>
  <si>
    <t>@StenbockiMaja</t>
  </si>
  <si>
    <t>https://twitter.com/StenbockiMaja/moments</t>
  </si>
  <si>
    <t>BoykoBorissov, Grybauskaite_LT, JosephMuscat_JM, MiroCerar, eucopresident, juhasipila, larsloekke, svenmikser, valtioneuvosto</t>
  </si>
  <si>
    <t>CancilleriaPeru, DanishMFA, EUCouncil, EUCouncilPress, MFAgovge, SweMFA</t>
  </si>
  <si>
    <t>EstonianGovt, KerstiKaljulaid, LithuanianGovt, MFAestonia, ratasjuri</t>
  </si>
  <si>
    <t>https://periscope.tv/StenbockiMaja</t>
  </si>
  <si>
    <t>EstonianGovt</t>
  </si>
  <si>
    <t>https://twitter.com/EstonianGovt</t>
  </si>
  <si>
    <t>Estonian Government</t>
  </si>
  <si>
    <t>Official Twitter account of the Estonian Government. For tweets in Estonian, visit @StenbockiMaja</t>
  </si>
  <si>
    <t>Mon May 18 13:02:02 +0000 2009</t>
  </si>
  <si>
    <t>@EstonianGovt</t>
  </si>
  <si>
    <t>https://twitter.com/EstonianGovt/moments</t>
  </si>
  <si>
    <t>10DowningStreet, BoykoBorissov, EU_Commission, Elysee, FedericaMog, FinGovernment, JapanGov, JosephMuscat_JM, JunckerEU, LinkeviciusL, MarisKucinskis, PaoloGentiloni, SerbianPM, SwedishPM, Xavier_Bettel, eu_eeas, juhasipila, larsloekke, svenmikser, theresa_may</t>
  </si>
  <si>
    <t>Brivibas36, DanishMFA, MEAIndia, MFAKOSOVO, MFA_Lu, MFA_SriLanka, MVEP_hr, PrimeministerGR, RepSouthSudan, SweMFA, cafreeland, edgarsrinkevics, vladaRS</t>
  </si>
  <si>
    <t>EUCouncil, EUCouncilPress, EUCouncilTVNews, Grybauskaite_LT, KerstiKaljulaid, LithuanianGovt, MFAestonia, MaltaGov, MeGovernment, Palazzo_Chigi, PremierRP_en, StenbockiMaja, eucopresident, foreignoffice, ratasjuri</t>
  </si>
  <si>
    <t>https://periscope.tv/EstonianGovt</t>
  </si>
  <si>
    <t>Foreign Minister Sven Mikser</t>
  </si>
  <si>
    <t>svenmikser</t>
  </si>
  <si>
    <t>https://twitter.com/svenmikser</t>
  </si>
  <si>
    <t>Sven Mikser</t>
  </si>
  <si>
    <t>Foreign Minister of Estonia</t>
  </si>
  <si>
    <t>Mon Jan 03 12:44:47 +0000 2011</t>
  </si>
  <si>
    <t>@svenmikser</t>
  </si>
  <si>
    <t>https://twitter.com/svenmikser/lists</t>
  </si>
  <si>
    <t>https://twitter.com/svenmikser/moments</t>
  </si>
  <si>
    <t>AlfonsoDastisQ, BorisJohnson, FedericaMog, JY_LeDrian, JulieBishopMP, JunckerEU, KerstiKaljulaid, POTUS, PavloKlimkin, VivianBala, anderssamuelsen, angealfa, cafreeland, ditmirbushati, eucopresident, realDonaldTrump</t>
  </si>
  <si>
    <t>BelarusMFA, BelarusMID, DanishMFA, DutchMFA, EZaharievaMFA, EstonianGovt, GudlaugurThor, JanelidzeMkh, KvirikashviliGi, LT_MFA_Stratcom, MAECgob, MFAIceland, MFAKOSOVO, MFA_LI, MFA_Ukraine, MFAgovge, MVEP_hr, MaltaGov, RwandaMFA, SpainMFA, StenbockiMaja, ministerBlok, pacollibehgjet, teodormelescanu</t>
  </si>
  <si>
    <t>Dimitrov_Nikola, LinkeviciusL, MFAestonia, MevlutCavusoglu, edgarsrinkevics, eu_eeas, margotwallstrom, ratasjuri, sebastiankurz</t>
  </si>
  <si>
    <t>https://periscope.tv/svenmikser</t>
  </si>
  <si>
    <t>MFAestonia</t>
  </si>
  <si>
    <t>https://twitter.com/MFAestonia</t>
  </si>
  <si>
    <t>Estonian MFA</t>
  </si>
  <si>
    <t>Official Twitter of the Ministry of Foreign Affairs of the Republic of Estonia: news, activity, engagement, #publicdiplomacy #foreignrelations</t>
  </si>
  <si>
    <t>Mon Mar 16 14:27:13 +0000 2009</t>
  </si>
  <si>
    <t>Tallinn, Islandi Väljak 1</t>
  </si>
  <si>
    <t>@MFAestonia</t>
  </si>
  <si>
    <t>https://twitter.com/MFAestonia/lists</t>
  </si>
  <si>
    <t>https://twitter.com/MFAestonia/lists/embassies-v-lisesindused/members</t>
  </si>
  <si>
    <t>https://twitter.com/MFAestonia/moments</t>
  </si>
  <si>
    <t>AlfonsoDastisQ, BorisJohnson, BorutPahor, Brivibas36, Dimitrov_Nikola, EUCouncil, EUCouncilTVNews, Elysee, FedericaMog, FinGovernment, ForeignStrategy, Grybauskaite_LT, HashimThaciRKS, JosephMuscat_JM, JunckerEU, KerstiKaljulaid, KvirikashviliGi, MFATurkey, MiroCerar, MofaJapan_en, POTUS, RamiHamdalla, TPKanslia, USApoRusski, WhiteHouse, Xavier_Bettel, denmarkdotdk, donaldtusk, dreynders, eucopresident, foreignoffice, gouvernementFR, margotwallstrom</t>
  </si>
  <si>
    <t>APUkraine, AlgeriaMFA, ArgentinaMFA, AuswaertigesAmt, AzerbaijanMFA, BelarusMID, CanadaPE, CancilleriaARG, CancilleriaPeru, CancilleriaPma, CharlesMichel, ChileMFA, DiplomatieRdc, GudlaugurThor, IndianDiplomacy, Iraqimofa, Israel, ItalyMFA, ItamaratyGovBr, Itamaraty_EN, Itamaraty_ES, KSAMOFA, Lithuania, MDVForeign, MEAIndia, MFAEcuador, MFASriLanka, MFA_KZ, MFA_Kyrgyzstan, MFA_Lu, MFA_Mongolia, MFA_SriLanka, MFA_Tajikistan, MFAsg, MID_RF, MIREXRD, MOFAUAE, MOFAVietNam, MaltaGov, MinBZ, MinCanadaAE, MinCanadaFA, MinexGt, Minrel_Chile, MofaNepal, RwandaMFA, TheBankova, TunisieDiplo, UgandaMFA, Utenriksdept, Utrikesdep, VNGovtPortal, VladaMK, VladaRH, cancilleriasv, filip_pavel, govSlovenia, marianorajoy, mfaethiopia, ministerBlok, mubachfont, namibia_mfa, pacollibehgjet, teodormelescanu, vladaRS</t>
  </si>
  <si>
    <t>AlbanianDiplo, Arlietas, BelarusMFA, BelgiumMFA, CanadaFP, CyprusMFA, CzechMFA, DanishMFA, Diplomacy_RM, DutchMFA, EUCouncilPress, EU_Commission, EstonianGovt, GermanyDiplo, GreeceMFA, IsraelMFA, JanelidzeMkh, LT_MFA_Stratcom, Latvian_MFA, LinkeviciusL, LithuaniaMFA, MAECgob, MAERomania, MFABulgaria, MFAIceland, MFAKOSOVO, MFA_Austria, MFA_LI, MFA_Macedonia, MFA_Ukraine, MFAgovge, MFAofArmenia, MVEP_hr, MZZRS, MargvelashviliG, MeGovernment, MfaEgypt, MiroslavLajcak, NorwayMFA, OFMUAE, PolandMFA, SlovakiaMFA, SpainMFA, StateDept, StenbockiMaja, SweMFA, Ulkoministerio, dfatirl, edgarsrinkevics, eu_eeas, francediplo, francediplo_EN, mfa_russia, ratasjuri, sebastiankurz, svenmikser</t>
  </si>
  <si>
    <t>https://periscope.tv/MFAestonia</t>
  </si>
  <si>
    <t>EU</t>
  </si>
  <si>
    <t>Council President</t>
  </si>
  <si>
    <t>European Council President Donald Tusk</t>
  </si>
  <si>
    <t>donaldtusk</t>
  </si>
  <si>
    <t>https://twitter.com/donaldtusk</t>
  </si>
  <si>
    <t>Donald Tusk</t>
  </si>
  <si>
    <t>Oficjalny profil Donalda Tuska. The official profile of Donald Tusk.</t>
  </si>
  <si>
    <t>Sat Sep 17 15:51:48 +0000 2011</t>
  </si>
  <si>
    <t>Brussel, België</t>
  </si>
  <si>
    <t>@donaldtusk</t>
  </si>
  <si>
    <t>https://twitter.com/donaldtusk/moments</t>
  </si>
  <si>
    <t>APUkraine, AndrejPlenkovic, Andrej_Kiska, Arlietas, AuswaertigesAmt, BoykoBorissov, Brivibas36, CanadaFP, CancilleriaPeru, CharlesMichel, CyprusMFA, DanishMFA, Diplomacy_RM, DiplomatieRdc, DrZvizdic, Dragan_Covic, EUCouncil, EUCouncilPress, EUCouncilTVNews, EU_Commission, Elysee, EmmanuelMacron, Grybauskaite_LT, GuvernulRMD, HashimThaciRKS, HeikoMaas, ItamaratyGovBr, JunckerEU, KerstiKaljulaid, KolindaGK, KvirikashviliGi, LT_MFA_Stratcom, LinkeviciusL, LithuaniaMFA, LithuanianGovt, MFAKOSOVO, MFA_Austria, MFA_Mongolia, MFA_Ukraine, MFAestonia, MFAgovge, MIREXRD, MSZ_RP, MZZRS, MaltaGov, MargvelashviliG, MeGovernment, MiguelVargasM, MiroCerar, MiroslavLajcak, PR_Senegal, Palazzo_Chigi, PolandMFA, PresidencySrb, PresidentOfBg, SpainMFA, SweMFA, TheBankova, anabrnabic, cafreeland, edgarsrinkevics, filip_pavel, foreignoffice, francediplo, francediplo_EN, larsloekke, marianorajoy, mfaethiopia, prezydentpl, ratasjuri, sebastiankurz, teodormelescanu, vanderbellen, vladaRS</t>
  </si>
  <si>
    <t>PremierRP, eucopresident</t>
  </si>
  <si>
    <t>https://periscope.tv/donaldtusk</t>
  </si>
  <si>
    <t>President Donald Tusk</t>
  </si>
  <si>
    <t>eucopresident</t>
  </si>
  <si>
    <t>https://twitter.com/eucopresident</t>
  </si>
  <si>
    <t>Twitter channel of Donald Tusk, President of the European Council. Managed by the media team.</t>
  </si>
  <si>
    <t>Thu Sep 30 12:07:59 +0000 2010</t>
  </si>
  <si>
    <t>@eucopresident</t>
  </si>
  <si>
    <t>https://twitter.com/eucopresident/moments</t>
  </si>
  <si>
    <t>CanadianPM, EPN, HHShkMohd, HassanRouhani, IsraeliPM, JPN_PMO, JosephMuscat_JM, JustinTrudeau, KremlinRussia_E, MinPres, NicolasMaduro, PMOIndia, PMcanadien, Pontifex, PresidenciaMX, Presidencia_Ec, PrimeMinistry, QueenRania, RT_Erdogan, RegSprecher, SCpresidenciauy, Statsmin_kontor, VladaRH, WhiteHouse, atsipras, desdelamoncloa, ediramaal, guv_ro, marianorajoy, poroshenko, presidenciacr, sebastianpinera, tsipras_eu</t>
  </si>
  <si>
    <t>AbelaCarmelo, AlbanianDiplo, AlfonsoDastisQ, AmericaGovFr, AndrejPlenkovic, Andrej_Kiska, Arlietas, AuswaertigesAmt, BelarusMFA, BelarusMID, BelgiumMFA, ByegmENG, CYpresidency, CanadaFP, CanadaPE, CancilleriaEc, CancilleriaPeru, CancilleriaPma, Christodulides, CommsUnitSL, CyprusMFA, CzechMFA, DanishMFA, Dimitrov_Nikola, Diplomacy_RM, DiplomatieRdc, DrZvizdic, Dragan_Covic, DutchMFA, EZaharievaMFA, EconAtState, FinGovernment, ForeignStrategy, GermanyDiplo, GreeceMFA, GuvernulRMD, HashimThaciRKS, HeikoMaas, IsabelStMalo, Israel, IsraelMFA, ItalyMFA, ItamaratyGovBr, Itamaraty_EN, Itamaraty_ES, JC_Varela, JanelidzeMkh, KarimMassimov, KarimMassimov_E, KerstiKaljulaid, KlausIohannis, KolindaGK, LT_MFA_Stratcom, Latvian_MFA, LinkeviciusL, MAECgob, MAERomania, MFABelize, MFABulgaria, MFAEcuador, MFAIceland, MFAKOSOVO, MFASriLanka, MFA_Austria, MFA_Kyrgyzstan, MFA_LI, MFA_Lu, MFA_Macedonia, MFA_Mongolia, MFA_Ukraine, MFAestonia, MFAgovge, MFAofArmenia, MIREXRD, MVEP_hr, MZZRS, MaltaGov, MargvelashviliG, MeGovernment, MiguelVargasM, MinisterMOFA, Minrel_Chile, MiroslavLajcak, NAkufoAddo, NorwayMFA, PM_GOV_PG, Palazzo_Chigi, PaoloGentiloni, PavloKlimkin, PolandMFA, PresidenciaRD, PresidencySrb, RepSouthSudan, SerbianGov, SlovakiaMFA, SpainMFA, StenbockiMaja, SweMFA, TPKanslia, TheBankova, UKUrdu, Ulkoministerio, Utrikesdep, Vejonis, Vijeceministara, VladaMK, Zoran_Zaev, aguribfakim, anabrnabic, angealfa, avucic, cafreeland, cancilleriasv, dfatirl, ditmirbushati, dreynders, edgarsrinkevics, erna_solberg, foreignoffice, francediplo_EN, francediplo_ES, gisbarbados, gouv_lu, govSlovenia, haradinajramush, margotwallstrom, mfa_russia, mubachfont, mzvcr, nestrangeiro_pt, niinisto, pacollibehgjet, prensapalacio, presidentMT, ratasjuri, saadhariri, sebastiankurz, svenmikser, ygaraad</t>
  </si>
  <si>
    <t>10DowningStreet, AbeShinzo, AnastasiadesCY, AndrejBabis, BorutPahor, BoykoBorissov, Brivibas36, CharlesMichel, DOImalta, EUCouncil, EUCouncilPress, EUCouncilTVNews, EU_Commission, Elysee, EmmanuelMacron, EstonianGovt, FedericaMog, Grybauskaite_LT, JuanManSantos, JunckerEU, KvirikashviliGi, LithuaniaMFA, LithuanianGovt, MedvedevRussiaE, MiroCerar, PellegriniP_, PremierRP, PresidenceMali, PrimeministerGR, PutinRF_Eng, VGroysman, Xavier_Bettel, antoniocostapm, campaignforleo, donaldtusk, eu_eeas, francediplo, govgr, govpt, juhasipila, larsloekke, merrionstreet, strakovka, vanderbellen, vladaRS</t>
  </si>
  <si>
    <t>https://periscope.tv/eucopresident</t>
  </si>
  <si>
    <t>EU Council</t>
  </si>
  <si>
    <t>EUCouncil</t>
  </si>
  <si>
    <t>https://twitter.com/EUCouncil</t>
  </si>
  <si>
    <t>28 EU governments making decisions together at the European Council &amp; Council of the EU. Learn, participate, share. Latest news @eucouncilpress #eucouncil #euco</t>
  </si>
  <si>
    <t>Sat Oct 23 15:22:50 +0000 2010</t>
  </si>
  <si>
    <t>Brussels, Belgium</t>
  </si>
  <si>
    <t>@EUCouncil</t>
  </si>
  <si>
    <t>https://twitter.com/EUCouncil/moments</t>
  </si>
  <si>
    <t>10DowningStreet, Christodulides, Elysee, EmmanuelMacron, GovernmentRF, KremlinRussia_E, MedvedevRussiaE, MinPres, PremierRP, PutinRF_Eng, RegSprecher, StateDept, StenbockiMaja, WhiteHouse, desdelamoncloa, donaldtusk, foreignoffice</t>
  </si>
  <si>
    <t>APUkraine, AbelaCarmelo, AlfonsoDastisQ, AnastasiadesCY, AndrejBabis, AndrejPlenkovic, Andrej_Kiska, Arlietas, AuswaertigesAmt, BelarusMID, BelgiumMFA, BoykoBorissov, ByegmENG, CYpresidency, CanadaFP, CanadianPM, CancilleriaARG, CancilleriaPeru, CancilleriaPma, CasaReal, ChileMFA, CyprusMFA, DanishMFA, Dimitrov_Nikola, Diplomacy_RM, DiplomatieRdc, DrZvizdic, Dragan_Covic, DutchMFA, EZaharievaMFA, French_Gov, Gouvci, GreeceMFA, GuvernulRMD, HeikoMaas, Israel, IsraelMFA, ItalyMFA, ItamaratyGovBr, Itamaraty_EN, Itamaraty_ES, JanelidzeMkh, KlausIohannis, KvirikashviliGi, LT_MFA_Stratcom, LithuanianGovt, MAECgob, MAERomania, MFAFiji, MFASriLanka, MFATurkey, MFA_Austria, MFA_LI, MFA_Lu, MFA_MNE, MFA_Macedonia, MFA_Mongolia, MFA_Ukraine, MFAestonia, MFAgovge, MIREXRD, MVEP_hr, MaltaGov, MargvelashviliG, MeGovernment, MinBZ, MinisterMOFA, Minrel_Chile, MiroslavLajcak, PMcanadien, Palazzo_Chigi, PresidentIRL, PresidentOfBg, Rigas_pils, SerbianPM, SeychellesMFA, SlovakiaMFA, SpainMFA, TROfficeofPD, TheBankova, TunisieDiplo, Utenriksdept, Utrikesdep, VNGovtPortal, Vijeceministara, VladaMK, Zoran_Zaev, angealfa, antoniocostapm, cancilleriasv, dfatirl, dreynders, edgarsrinkevics, filip_pavel, gouv_lu, govdotie, guv_ro, larsloekke, mubachfont, nestrangeiro_pt, pacollibehgjet, pcmperu, prensapalacio, presidentMT, sebastiankurz, strakovka, teodormelescanu, valtioneuvosto, vladaOCDrs</t>
  </si>
  <si>
    <t>AlbanianDiplo, BorutPahor, Brivibas36, CharlesMichel, DOImalta, EUCouncilPress, EUCouncilTVNews, EU_Commission, EstonianGovt, FedericaMog, GermanyDiplo, GovCyprus, Grybauskaite_LT, JunckerEU, KerstiKaljulaid, Latvian_MFA, LinkeviciusL, LithuaniaMFA, MFABulgaria, MFAKOSOVO, MZZRS, MiroCerar, NorwayMFA, PolandMFA, PrimeministerGR, SweMFA, VladaRH, eu_eeas, eucopresident, francediplo, francediplo_EN, govSlovenia, govgr, govpt, marianorajoy, mfa_russia, ratasjuri, vanderbellen, vladaRS</t>
  </si>
  <si>
    <t>https://periscope.tv/EUCouncil</t>
  </si>
  <si>
    <t>EUCouncilTVNews</t>
  </si>
  <si>
    <t>https://twitter.com/EUCouncilTVNews</t>
  </si>
  <si>
    <t>EU Council TV News</t>
  </si>
  <si>
    <t>Video coverage of Council news. Download our video packages in broadcast quality or embed them on your web page.</t>
  </si>
  <si>
    <t>Fri Jun 26 09:45:58 +0000 2009</t>
  </si>
  <si>
    <t>@EUCouncilTVNews</t>
  </si>
  <si>
    <t>https://twitter.com/EUCouncilTVNews/moments</t>
  </si>
  <si>
    <t>10DowningStreet, AuswaertigesAmt, Christodulides, EPhilippePM, Elysee, EmmanuelMacron, GreeceMFA, ItalyMFA, JPN_PMO, JY_LeDrian, JosephMuscat_JM, LithuanianGovt, MinPres, MiroslavLajcak, PaoloGentiloni, PolandMFA, PremierRP, Quirinale, RegSprecher, StateDept, WhiteHouse, Xavier_Bettel, antoniocostapm, desdelamoncloa, donaldtusk, eu_eeas, gouv_lu, gouvernementFR, kormany_hu, larsloekke, presidentMT, ratasjuri, strakovka</t>
  </si>
  <si>
    <t>CancilleriaPeru, Diplomacy_RM, DiplomatieRdc, EZaharievaMFA, MFA_Lu, MFA_Macedonia, MFAestonia, MIREXRD, PremierRP_en, PresidenceMada, SpainMFA, edgarsrinkevics, govgr</t>
  </si>
  <si>
    <t>APUkraine, AbelaCarmelo, AnastasiadesCY, Arlietas, BelgiumMFA, BorutPahor, BoykoBorissov, Brivibas36, CYpresidency, CanadaFP, CharlesMichel, CyprusMFA, DanishMFA, DutchMFA, EUCouncil, EUCouncilPress, EU_Commission, EstonianGovt, FedericaMog, FinGovernment, GermanyDiplo, GovCyprus, Grybauskaite_LT, HeikoMaas, JunckerEU, Latvian_MFA, LinkeviciusL, LithuaniaMFA, MAECgob, MFABulgaria, MFAIceland, MFA_Austria, MFA_Ukraine, MVEP_hr, MZZRS, MaltaGov, MiroCerar, NorwayMFA, Palazzo_Chigi, PrimeministerGR, SlovakiaMFA, SweMFA, Ulkoministerio, Utrikesdep, VladaRH, angealfa, dfatirl, dreynders, eucopresident, foreignoffice, francediplo, francediplo_EN, govSlovenia, govpt, margotwallstrom, marianorajoy, merrionstreet, sebastiankurz, valtioneuvosto, vladaRS</t>
  </si>
  <si>
    <t>https://periscope.tv/EUCouncilTVNews</t>
  </si>
  <si>
    <t>Commission President</t>
  </si>
  <si>
    <t>Commission President Jean-Claude Juncker</t>
  </si>
  <si>
    <t>JunckerEU</t>
  </si>
  <si>
    <t>https://twitter.com/JunckerEU</t>
  </si>
  <si>
    <t>Jean-Claude Juncker</t>
  </si>
  <si>
    <t>President of the @EU_Commission</t>
  </si>
  <si>
    <t>Thu Jul 22 09:12:28 +0000 2010</t>
  </si>
  <si>
    <t>@JunckerEU</t>
  </si>
  <si>
    <t>https://twitter.com/JunckerEU/moments</t>
  </si>
  <si>
    <t>Elysee, JosephMuscat_JM, Pontifex_it, RegSprecher, WhiteHouse, cabinetofficeuk, donaldtusk, kormany_hu, prezydentpl</t>
  </si>
  <si>
    <t>APUkraine, AbelaCarmelo, AlbanianDiplo, AlfonsoDastisQ, AndrejBabis, Andrej_Kiska, BelgiumMFA, BorutPahor, BoykoBorissov, Brivibas36, ByegmENG, CYpresidency, CanadaFP, CancilleriaPeru, CancilleriaPma, CharlesMichel, ChileMFA, CourGrandDucale, CyprusMFA, CzechMFA, DanishMFA, Dimitrov_Nikola, Diplomacy_RM, DiplomatieRdc, DrZvizdic, Dragan_Covic, DutchMFA, EZaharievaMFA, EconAtState, EstonianGovt, ForeignStrategy, GermanyDiplo, GreeceMFA, Grybauskaite_LT, GuvernulRMD, HashimThaciRKS, HeikoMaas, IsabelStMalo, IsraelMFA, ItalyMFA, Itamaraty_EN, Itamaraty_ES, JPN_PMO, JanelidzeMkh, Kabmin_UA, KerstiKaljulaid, KlausIohannis, KolindaGK, KvirikashviliGi, LT_MFA_Stratcom, Latvian_MFA, LinkeviciusL, LithuaniaMFA, LithuanianGovt, MAECgob, MAERomania, MFABulgaria, MFAIceland, MFAKOSOVO, MFASriLanka, MFA_Austria, MFA_Kyrgyzstan, MFA_LI, MFA_Lu, MFA_MNE, MFA_Macedonia, MFA_Mongolia, MFA_Ukraine, MFAestonia, MFAgovge, MIREXRD, MVEP_hr, MZZRS, Macky_Sall, MaltaGov, MargvelashviliG, MeGovernment, MinBZ, MinisterMOFA, Minrel_Chile, MiroCerar, MiroslavLajcak, NorwayMFA, PR_Senegal, Palazzo_Chigi, PellegriniP_, PremierRP, PresidenceMali, PresidentOfBg, SlovakiaMFA, SpainMFA, SweMFA, SyriaMOFA, TheBankova, Tudor_Moldova, TunisieDiplo, Utrikesdep, VGroysman, Vijeceministara, VladaMK, VladaRH, Zoran_Zaev, anabrnabic, antoniocostapm, avucic, cafreeland, campaignforleo, dfatirl, ditmirbushati, dreynders, gisbarbados, gouv_lu, gouvernementFR, govgr, larsloekke, margotwallstrom, merrionstreet, mfa_russia, mubachfont, mzvcr, namibia_mfa, nestrangeiro_pt, niinisto, pacollibehgjet, presidentMT, ratasjuri, sebastiankurz, strakovka, svenmikser, teodormelescanu, vanderbellen, vladaOCDrs, vladaRS</t>
  </si>
  <si>
    <t>10DowningStreet, AnastasiadesCY, AndrejPlenkovic, AuswaertigesAmt, EUCouncil, EUCouncilPress, EUCouncilTVNews, EU_Commission, EmmanuelMacron, FedericaMog, PrimeministerGR, angealfa, edgarsrinkevics, eu_eeas, eucopresident, francediplo, govpt, marianorajoy, poroshenko, tsipras_eu</t>
  </si>
  <si>
    <t>https://periscope.tv/JunckerEU</t>
  </si>
  <si>
    <t>Commission</t>
  </si>
  <si>
    <t>EU_Commission</t>
  </si>
  <si>
    <t>https://twitter.com/EU_Commission</t>
  </si>
  <si>
    <t>European Commission 🇪🇺</t>
  </si>
  <si>
    <t>News and information from the European Commission. Tweets by the Social Media Team. Engaging on #TeamJunckerEU priorities: https://t.co/HDhTPYZYmg</t>
  </si>
  <si>
    <t>Mon Jun 21 12:28:34 +0000 2010</t>
  </si>
  <si>
    <t>@EU_Commission</t>
  </si>
  <si>
    <t>https://twitter.com/EU_Commission/moments</t>
  </si>
  <si>
    <t>10DowningStreet, APUkraine, AnastasiadesCY, EPhilippePM, ForeignMinistry, HHShkMohd, JustinTrudeau, KremlinRussia_E, MarisKucinskis, MedvedevRussiaE, MinPres, MorawieckiM, PDTurkeyArabic, PaoloGentiloni, PremierRP, PremierRP_en, StateDept, SwedishPM, WhiteHouse, Xavier_Bettel, desdelamoncloa, donaldtusk, foreignoffice, kantei, marianorajoy, narendramodi, niinisto, poroshenko, prezydentpl</t>
  </si>
  <si>
    <t>AbelaCarmelo, AlbanianDiplo, AlfonsoDastisQ, AlgeriaMFA, AndrejBabis, AzerbaijanMFA, BelarusMFA, BelarusMID, ByegmENG, ByegmRU, CanadaFP, CanadaPE, CancilleriaARG, CancilleriaEc, CancilleriaPeru, CancilleriaPma, ChileMFA, CommsUnitSL, CzechMFA, DOImalta, DanishMFA, Dimitrov_Nikola, DiploPubliqueTR, DiplomatieRdc, DrZvizdic, Dragan_Covic, DutchMFA, EZaharievaMFA, EconAtState, EstonianGovt, FijiPM, ForeignStrategy, French_Gov, Gouvci, GovMonaco, GovernAndorra, GovernmentGeo, GreeceMFA, GuvernulRMD, GvtMonaco, HashimThaciRKS, HeikoMaas, Israel, IsraelMFA, ItamaratyGovBr, Itamaraty_EN, Itamaraty_ES, JPN_PMO, JanelidzeMkh, JorgeFaurie, KolindaGK, LT_MFA_Stratcom, Lithuania, MAECHaiti, MAECgob, MAERomania, MDVForeign, MFABelize, MFAEcuador, MFAFiji, MFASriLanka, MFAThai, MFA_KZ, MFA_Kyrgyzstan, MFA_LI, MFA_Lu, MFA_MNE, MFA_Macedonia, MFA_Mongolia, MFA_Ukraine, MFAgovge, MFAofArmenia, MIREXRD, MOFAkr_eng, MaltaGov, MargvelashviliG, Maroc_eGov, MiguelVargasM, MinBZ, MinisterMOFA, Minrel_Chile, MofaNepal, MongolDiplomacy, PR_Senegal, PavloKlimkin, PresidenceMali, PresidenciaCV, PresidenciaRD, PresidencySrb, PresidentOfBg, PrimatureRwanda, RwandaGov, SaintLuciaGov, SegrEsteriRsm, SeychellesMFA, SpainMFA, StateHouseSey, TheBankova, TunisieDiplo, UKUrdu, USAbilAraby, USEmbalo, Utenriksdept, VGroysman, VNGovtPortal, Vijeceministara, VladaCG, VladaMK, Zoran_Zaev, aguribfakim, angealfa, avucic, belgiumbe, cancilleriasv, dfatirl, ditmirbushati, dreynders, eGovMalta, gouv_lu, govdotie, govgr, guv_ro, haradinajramush, markbrantley3, mfa_russia, mfaethiopia, mubachfont, mzvcr, nestrangeiro_pt, pacollibehgjet, pcmperu, pmofa, samoagovt, skngov, strakovka, teodormelescanu, vanderbellen, vladaOCDrs, ygaraad</t>
  </si>
  <si>
    <t>AndrejPlenkovic, Andrej_Kiska, Arlietas, AuswaertigesAmt, BasbakanlikKDK, BelgiumMFA, BorutPahor, BoykoBorissov, Brivibas36, CYpresidency, CasaReal, CharlesMichel, CyprusMFA, Diplomacy_RM, EUCouncil, EUCouncilPress, EUCouncilTVNews, Elysee, EmmanuelMacron, FedericaMog, GermanyDiplo, GovCyprus, Grybauskaite_LT, ItalyMFA, JapanGov, JosephMuscat_JM, JunckerEU, KerstiKaljulaid, KlausIohannis, KvirikashviliGi, Latvian_MFA, LinkeviciusL, LithuaniaMFA, LithuanianGovt, MFABulgaria, MFAIceland, MFAKOSOVO, MFA_Austria, MFAestonia, MVEP_hr, MZZRS, MeGovernment, MevlutCavusoglu, MiroCerar, MiroslavLajcak, NorwayMFA, Palazzo_Chigi, PolandMFA, PresidentIRL, PrimeministerGR, RegSprecher, SerbianGov, SerbianPM, SlovakiaMFA, SweMFA, TROfficeofPD, Ulkoministerio, Utrikesdep, Vejonis, VladaRH, anabrnabic, antoniocostapm, campaignforleo, edgarsrinkevics, eu_eeas, eucopresident, francediplo, francediplo_EN, francediplo_ES, gouvernementFR, govSlovenia, govpt, juhasipila, larsloekke, margotwallstrom, merrionstreet, predsednikrs, presidentMT, ratasjuri, sebastiankurz, tsipras_eu, valtioneuvosto, vladaRS</t>
  </si>
  <si>
    <t>https://periscope.tv/EU_Commission</t>
  </si>
  <si>
    <t>EUCouncilPress</t>
  </si>
  <si>
    <t>https://twitter.com/EUCouncilPress</t>
  </si>
  <si>
    <t>EU Council Press</t>
  </si>
  <si>
    <t>Latest news from the European Council &amp; the Council of the EU: 28 EU governments working together. Audiovisual materials: @EUCouncilTVNews. #EUCO</t>
  </si>
  <si>
    <t>Mon Oct 04 20:10:08 +0000 2010</t>
  </si>
  <si>
    <t>@EUCouncilPress</t>
  </si>
  <si>
    <t>https://twitter.com/EUCouncilPress/moments</t>
  </si>
  <si>
    <t>10DowningStreet, AbeShinzo, AndrejBabis, Andrej_Kiska, CzechMFA, Elysee, EmmanuelMacron, FinGovernment, GOVUK, IndianDiplomacy, JPN_PMO, MFAThai_PR_EN, MarisKucinskis, MinPres, MoFA_Indonesia, MofaJapan_en, MorawieckiM, POTUS, PaoloGentiloni, Pontifex, PutinRF_Eng, Quirinale, RW_UNP, RegSprecher, StateDept, StenbockiMaja, SwedishPM, USAbilAraby, USAdarFarsi, Ulkoministerio, VGroysman, VladaRH, WhiteHouse, atsipras, campaignforleo, desdelamoncloa, donaldtusk, erna_solberg, juhasipila, kormany_hu, markrutte, prezydentpl, rashtrapatibhvn, simoncoveney, theresa_may, tsipras_eu</t>
  </si>
  <si>
    <t>APUkraine, AlbanianDiplo, AlfonsoDastisQ, BelarusMFA, BelarusMID, BorutPahor, CYpresidency, CanadaFP, CanadaPE, CancilleriaPeru, CancilleriaPma, CommsUnitSL, CyprusMFA, DOImalta, Dimitrov_Nikola, Diplomacy_RM, DiplomatieRdc, Dragan_Covic, EZaharievaMFA, ForeignStrategy, French_Gov, GuvernulRMD, HeikoMaas, Israel, IsraelMFA, ItamaratyGovBr, Itamaraty_EN, LT_MFA_Stratcom, MFAIceland, MFASriLanka, MFA_LI, MFA_Lu, MFA_Macedonia, MFA_Ukraine, MFAgovge, MFAofArmenia, MIREXRD, MaltaGov, MeGovernment, PresidenceMali, PresidenciaCV, PresidencySrb, RepSouthSudan, SerbianGov, SeychellesMFA, TheBankova, TunisieDiplo, UKUrdu, VNGovtPortal, Vijeceministara, VladaMK, aguribfakim, belgiumbe, cafreeland, cancilleriasv, francediplo_ES, gouv_lu, gouvernementFR, govgr, margotwallstrom, mfa_russia, mubachfont, mzvcr, nestrangeiro_pt, pacollibehgjet, pcmperu, prensapalacio, presidentMT, valtioneuvosto, vladaOCDrs</t>
  </si>
  <si>
    <t>AnastasiadesCY, AndrejPlenkovic, Arlietas, AuswaertigesAmt, BelgiumMFA, BoykoBorissov, Brivibas36, CharlesMichel, Christodulides, DanishMFA, DutchMFA, EUCouncil, EUCouncilTVNews, EU_Commission, EstonianGovt, FedericaMog, GermanyDiplo, GovCyprus, GreeceMFA, Grybauskaite_LT, ItalyMFA, JosephMuscat_JM, JunckerEU, KlausIohannis, KremlinRussia_E, Latvian_MFA, LinkeviciusL, LithuaniaMFA, LithuanianGovt, MAECgob, MAERomania, MFABulgaria, MFA_Austria, MFA_Mongolia, MFAestonia, MOFAkr_eng, MVEP_hr, MZZRS, MinBZ, MiroCerar, MiroslavLajcak, NorwayMFA, Palazzo_Chigi, PolandMFA, PremierRP, PresidentOfBg, PrimeministerGR, SlovakiaMFA, SpainMFA, SweMFA, Utrikesdep, Xavier_Bettel, angealfa, antoniocostapm, dfatirl, dreynders, edgarsrinkevics, eu_eeas, eucopresident, foreignoffice, francediplo, francediplo_EN, govpt, larsloekke, marianorajoy, merrionstreet, ratasjuri, sebastiankurz, strakovka, vladaRS</t>
  </si>
  <si>
    <t>https://periscope.tv/EUCouncilPress</t>
  </si>
  <si>
    <t>High Representative for Foreign Affairs Federica Mogherini</t>
  </si>
  <si>
    <t>FedericaMog</t>
  </si>
  <si>
    <t>https://twitter.com/FedericaMog</t>
  </si>
  <si>
    <t>Federica Mogherini</t>
  </si>
  <si>
    <t>High Representative of the EU for Foreign Affairs and Security Policy. Vice President of the EU Commission</t>
  </si>
  <si>
    <t>Tue Jan 10 13:14:28 +0000 2012</t>
  </si>
  <si>
    <t>@FedericaMog</t>
  </si>
  <si>
    <t>https://twitter.com/FedericaMog/moments</t>
  </si>
  <si>
    <t>GeoffreyOnyeama, JosephMuscat_JM, Quirinale, StateDept, SushmaSwaraj, WhiteHouse, afgexecutive</t>
  </si>
  <si>
    <t>ABZayed, AMokuy, APUkraine, AbelaCarmelo, AlbanianDiplo, AlfonsoDastisQ, AlgeriaMFA, AnastasiadesCY, AndrejPlenkovic, Arlietas, AuswaertigesAmt, AymanHsafadi, BelarusMFA, BelarusMID, BelgiumMFA, BorisJohnson, BorutPahor, BoykoBorissov, Brivibas36, ByegmENG, CYpresidency, CanadaFP, CancilleriaCol, CancilleriaEc, CancilleriaPeru, CancilleriaPma, CharlesMichel, ChileMFA, Christodulides, CyprusMFA, CzechMFA, DIRCO_ZA, DanishMFA, Dimitrov_Nikola, DiplomatieRdc, DrZvizdic, Dragan_Covic, DutchMFA, EZaharievaMFA, EmmanuelMacron, EstonianGovt, ForeignStrategy, Gebran_Bassil, GovMonaco, GreeceMFA, GudlaugurThor, GuvernulRMD, HashimThaciRKS, HeikoMaas, Iraqimofa, IsraelMFA, ItamaratyGovBr, Itamaraty_EN, Itamaraty_ES, JanelidzeMkh, JulieBishopMP, KerstiKaljulaid, KlausIohannis, KvirikashviliGi, LT_MFA_Stratcom, Latvian_MFA, MAERomania, MDVForeign, MFABulgaria, MFAEcuador, MFAIceland, MFAKOSOVO, MFASriLanka, MFA_Austria, MFA_KZ, MFA_Kyrgyzstan, MFA_LI, MFA_Lu, MFA_MNE, MFA_Macedonia, MFA_Mongolia, MFA_Ukraine, MFAestonia, MFAgovge, MFAofArmenia, MID_RF, MIREXRD, MSZ_RP, MVEP_hr, MZZRS, MaltaGov, MargvelashviliG, Mdaguero17, MeGovernment, MfaEgypt, MiguelVargasM, MinBZ, MinexGt, MinisterMOFA, MinisterSilk, Minrel_Chile, MiroCerar, MohamedAsim_mdv, NorwayMFA, PalestinePMO, PaulKagame, PolandMFA, PremierRP, PresidenceMali, PresidenceTg, PresidenciaPma, PresidentOfBg, PrimeministerGR, RegSprecher, Rigas_pils, SerbianPM, SlovakiaMFA, SpainMFA, SweMFA, SyriaMOFA, TPKanslia, TheBankova, Tudor_Moldova, TunisieDiplo, Ulkoministerio, Utenriksdept, Utrikesdep, VGroysman, VNGovtPortal, Vejonis, Vijeceministara, VladaMK, VladaRH, Zoran_Zaev, anabrnabic, campaignforleo, dfatirl, filip_pavel, francediplo_ES, gisbarbados, gouv_lu, govgr, govpt, guv_ro, haradinajramush, infopresidencia, jaarreaza, juhasipila, khalidalkhalifa, larsloekke, margotwallstrom, marianorajoy, mfa_russia, mfaethiopia, ministerBlok, mubachfont, mzvcr, nestrangeiro_pt, niinisto, nyamitwe, pacollibehgjet, poroshenko, prensapalacio, presidentMT, ratasjuri, rdussey, svenmikser, teodormelescanu, vanderbellen, vladaOCDrs, vladaRS</t>
  </si>
  <si>
    <t>CubaMINREX, Diplomacy_RM, EUCouncil, EUCouncilPress, EUCouncilTVNews, EU_Commission, GermanyDiplo, IsabelStMalo, ItalyMFA, JuanManSantos, JunckerEU, LinkeviciusL, LithuaniaMFA, MAECgob, MinCanadaAE, MinCanadaFA, MiroslavLajcak, NikosKotzias, Palazzo_Chigi, PaoloGentiloni, PavloKlimkin, angealfa, avucic, cafreeland, ditmirbushati, dreynders, edgarsrinkevics, ediramaal, eu_eeas, eucopresident, foreignoffice, francediplo, francediplo_EN, sebastiankurz</t>
  </si>
  <si>
    <t>https://periscope.tv/FedericaMog</t>
  </si>
  <si>
    <t>eu_eeas</t>
  </si>
  <si>
    <t>https://twitter.com/eu_eeas</t>
  </si>
  <si>
    <t>European External Action Service - EEAS 🇪🇺</t>
  </si>
  <si>
    <t>We are the EU's Foreign &amp; Security Policy Service led by @FedericaMog RTs/follows ≠ endorsements</t>
  </si>
  <si>
    <t>Thu Oct 08 08:53:18 +0000 2009</t>
  </si>
  <si>
    <t>HQ: Brussels</t>
  </si>
  <si>
    <t>@eu_eeas</t>
  </si>
  <si>
    <t>https://twitter.com/eu_eeas/moments</t>
  </si>
  <si>
    <t>10DowningStreet, AAgbenonciMAEC, ABZayed, AbeShinzo, AdelAljubeir, Aloysio_Nunes, AlphaBarry20, AymanHsafadi, BWGovernment, BdiPresidence, BeninDiplomatie, BorisJohnson, BoykoBorissov, CRcancilleria, CancilleriaCol, CancilleriaVE, CourGrandDucale, DFAPHL, DIRCO_ZA, DeptEstadoPR, DrZvizdic, EPN, EPhilippePM, EladioLoizaga, Elysee, EmmanuelMacron, FinGovernment, ForeignMinistry, ForeignOfficeKE, French_Gov, GobiernodeChile, GovernAndorra, GovernmentRF, HassanRouhani, HugoMartinezSV, IranMFA, Iraqimofa, JPN_PMO, JY_LeDrian, JZarif, Jhinaoui_MAE, JorgeFaurie, JosephMuscat_JM, JuanManSantos, JulieBishopMP, JustinTrudeau, Kabmin_UA_e, KerstiKaljulaid, KingAbdullahII, KremlinRussia_E, KvirikashviliGi, LMushikiwabo, LVidegaray, LankaMFA, Lenin, LinkeviciusL, LuisRiveraMarin, MAECHaiti, MBA_AlThani_, MFABelize, MFAEcuador, MFAFiji, MFATgovtNZ, MFATurkey, MFAupdate, MIACBW, MOFAEGYPT, MOFAKuwait, MOFAKuwait_en, MOFAUAE, MOFAkr_eng, MRE_Bolivia, M_Farmaajo, MargvelashviliG, MarocDiplomatie, MedvedevRussiaE, MevlutCavusoglu, MfaSomalia, MichelTemer, MinPres, MinexGt, MoFA_Indonesia, MofaJapan_en, MofaJapan_jp, MofaNepal, MofaOman, MofaQatar_EN, MofaSomalia, OFMUAE, PMBhutan, PMOIndia, POTUS, PaoloGentiloni, PaulKagame, Pontifex, PresidencyZA, PresidentIRL, PresidentRuvi, RHCJO, RT_Erdogan, RW_UNP, RwandaMFA, SalahRabbani, SerbianPM, SeychellesMFA, SomaliPM, Statsmin_kontor, SushmaSwaraj, TPKanslia, TerzaLoggia, TheBankova, TheVillaSomalia, UgandaMFA, VGroysman, VensonMoitoi, WhiteHouse, Xavier_Bettel, YoCh_Official, anderssamuelsen, ashrafghani, bahdiplomatic, cafreeland, desdelamoncloa, ediramaal, erna_solberg, evoespueblo, foreignoffice, foreigntanzania, gouv_lu, gouvbenin, jokowi, juhasipila, kantei, khalidalkhalifa, konotaromp, kryeministriaal, leehsienloong, mauriciomacri, mfa_afghanistan, mfarighana, mreparaguay, namibia_mfa, narendramodi, netanyahu, niinisto, nyamitwe, poroshenko, prensapalacio, prezydentpl, realDonaldTrump, saadhariri, sebastianpinera, thepmo, theresa_may, trpresidency, tsipras_eu</t>
  </si>
  <si>
    <t>AbelaCarmelo, Dimitrov_Nikola, DiploPubliqueTR, DiplomatieRdc, EUCouncilTVNews, EstonianGovt, ForeignStrategy, GudlaugurThor, Itamaraty_ES, KlausIohannis, LT_MFA_Stratcom, MEAIndia, MFASriLanka, MFAThai, MFA_Kyrgyzstan, MFA_Macedonia, MID_RF, OfMfa, PakDiplomacy, PalestinePMO, PresidencySrb, PresidentOfBg, USAenFrancais, Utenriksdept, VNGovtPortal, Vijeceministara, VladaCG, VladaMK, francediplo_AR, francediplo_ES, gisbarbados, govgr, govpt, guv_ro, kallaankourao, ministerBlok, mubachfont, mzvcr, pacollibehgjet, somaligov_, vladaOCDrs, vladaRS, ygaraad</t>
  </si>
  <si>
    <t>AlbanianDiplo, AlfonsoDastisQ, AlgeriaMFA, AnastasiadesCY, AndrejPlenkovic, ArgentinaMFA, Arlietas, AuswaertigesAmt, AzerbaijanMFA, BelarusMFA, BelarusMID, BelgiumMFA, Brivibas36, CYpresidency, CanadaFP, CanadaPE, CancilleriaARG, CancilleriaEc, CancilleriaPeru, CancilleriaPma, CharlesMichel, ChileMFA, CubaMINREX, CyprusMFA, CzechMFA, DanishMFA, Diplomacy_RM, DutchMFA, EUCouncil, EUCouncilPress, EU_Commission, EZaharievaMFA, FedericaMog, Gebran_Bassil, GeoffreyOnyeama, GermanyDiplo, GovMonaco, GreeceMFA, Grybauskaite_LT, HashimThaciRKS, IndianDiplomacy, IraqMFA, IsabelStMalo, Israel, IsraelMFA, ItalyMFA, ItamaratyGovBr, Itamaraty_EN, JanelidzeMkh, JunckerEU, KSAMOFA, Kemlu_RI, Latvian_MFA, Lithuania, LithuaniaMFA, MAECgob, MAERomania, MDVForeign, MFABulgaria, MFAIceland, MFAKOSOVO, MFA_Austria, MFA_KZ, MFA_LI, MFA_Lu, MFA_Mongolia, MFA_SriLanka, MFA_Tajikistan, MFA_Ukraine, MFAestonia, MFAgovge, MFAofArmenia, MFAsg, MID_Tajikistan, MIREXRD, MOFAVietNam, MSZ_RP, MVEP_hr, MZZRS, MaltaGov, MeGovernment, Messahel_MAE, MiguelVargasM, MinBZ, MinisterMOFA, Minrel_Chile, MiroCerar, MiroslavLajcak, NikosKotzias, NorwayMFA, Palazzo_Chigi, PavloKlimkin, PolandMFA, PresidenceMali, PrimeministerGR, RamiHamdalla, SRE_mx, SerbianGov, SlovakiaMFA, SpainMFA, StateDept, SweMFA, TROfficeofPD, TunisieDiplo, Ulkoministerio, Utrikesdep, VladaRH, Zoran_Zaev, angealfa, avucic, cancilleriasv, dfat, dfatirl, ditmirbushati, dreynders, edgarsrinkevics, eucopresident, francediplo, francediplo_EN, gouvernementFR, govSlovenia, japan, margotwallstrom, marianorajoy, mfa_russia, mfaethiopia, nestrangeiro_pt, predsednikrs, ratasjuri, sebastiankurz, svenmikser, teodormelescanu</t>
  </si>
  <si>
    <t>https://periscope.tv/eu_eeas</t>
  </si>
  <si>
    <t>Finland</t>
  </si>
  <si>
    <t>President Sauli Niinistö</t>
  </si>
  <si>
    <t>niinisto</t>
  </si>
  <si>
    <t>https://twitter.com/niinisto</t>
  </si>
  <si>
    <t>Sauli Niinistö</t>
  </si>
  <si>
    <t>Tasavallan presidentti. Republikens president. President of the Republic of Finland | Viestit tasavallan presidentin omia. Presidentin kanslia: @TPKanslia</t>
  </si>
  <si>
    <t>Mon May 04 14:00:11 +0000 2009</t>
  </si>
  <si>
    <t>Helsinki, Finland</t>
  </si>
  <si>
    <t>@niinisto</t>
  </si>
  <si>
    <t>https://twitter.com/niinisto/lists</t>
  </si>
  <si>
    <t>https://twitter.com/niinisto/moments</t>
  </si>
  <si>
    <t>10DowningStreet, EPN, FedericaMog, JunckerEU, KremlinRussia_E, POTUS, WhiteHouse, eucopresident</t>
  </si>
  <si>
    <t>BorutPahor, CancilleriaPeru, CharlesMichel, DFAPHL, DanishMFA, EU_Commission, HashimThaciRKS, Itamaraty_EN, KerstiKaljulaid, KvirikashviliGi, Latvian_MFA, MFAKOSOVO, MFAgovge, MeGovernment, Minrel_Chile, MiroCerar, PavloKlimkin, SweMFA, VladaRH, Zoran_Zaev, eu_eeas, filip_pavel, prezydentpl, ratasjuri, valtioneuvosto, vladaRS</t>
  </si>
  <si>
    <t>TPKanslia, Ulkoministerio, juhasipila</t>
  </si>
  <si>
    <t>https://periscope.tv/niinisto</t>
  </si>
  <si>
    <t>TPKanslia</t>
  </si>
  <si>
    <t>https://twitter.com/TPKanslia</t>
  </si>
  <si>
    <t>Tasavallan presidentin kanslia / Republikens presidents kansli / Office of the President of the Republic of Finland Sauli @niinisto</t>
  </si>
  <si>
    <t>Sun Nov 21 17:17:30 +0000 2010</t>
  </si>
  <si>
    <t>@TPKanslia</t>
  </si>
  <si>
    <t>https://twitter.com/TPKanslia/lists</t>
  </si>
  <si>
    <t>https://twitter.com/TPKanslia/moments</t>
  </si>
  <si>
    <t>10DowningStreet, EPN, Elysee, EmmanuelMacron, FedericaMog, KremlinRussia_E, Matignon, PolandMFA, PresidenciaMX, Quirinale, Rigas_pils, StateDept, Utenriksdept, WhiteHouse, eucopresident, foreignoffice, francediplo, gouv_lu, mfa_russia, prezydentpl</t>
  </si>
  <si>
    <t>BorutPahor, CancilleriaPeru, ChileMFA, DanishMFA, Itamaraty_EN, MFAestonia, MFAgovge, MeGovernment, Minrel_Chile, MiroCerar, NorwayMFA, PresidentIRL, VladaRH, antoniocostapm, eu_eeas, predsednikrs</t>
  </si>
  <si>
    <t>SweMFA, Ulkoministerio, Utrikesdep, niinisto, valtioneuvosto</t>
  </si>
  <si>
    <t>https://periscope.tv/TPKanslia</t>
  </si>
  <si>
    <t>Prime Minister Juha Sipilä</t>
  </si>
  <si>
    <t>juhasipila</t>
  </si>
  <si>
    <t>https://twitter.com/juhasipila</t>
  </si>
  <si>
    <t>Juha Sipilä</t>
  </si>
  <si>
    <t>Olen pääministeri ja keskustan puheenjohtaja. | Prime Minister of Finland and Leader of the Centre Party.</t>
  </si>
  <si>
    <t>Sat Nov 06 14:20:41 +0000 2010</t>
  </si>
  <si>
    <t>Kempele</t>
  </si>
  <si>
    <t>@juhasipila</t>
  </si>
  <si>
    <t>https://twitter.com/juhasipila/lists</t>
  </si>
  <si>
    <t>https://twitter.com/juhasipila/moments</t>
  </si>
  <si>
    <t>FedericaMog, SwedishPM, WhiteHouse, realDonaldTrump</t>
  </si>
  <si>
    <t>CharlesMichel, ChileMFA, DanishMFA, EUCouncilPress, EmmanuelMacron, EstonianGovt, FinGovernment, GudlaugurThor, Itamaraty_EN, KerstiKaljulaid, KvirikashviliGi, Minrel_Chile, MiroCerar, PrimeministerGR, StenbockiMaja, eu_eeas, filip_pavel, forsaetisradun, mfaethiopia, narendramodi, presidentMT, ratasjuri, statsradet</t>
  </si>
  <si>
    <t>EU_Commission, Ulkoministerio, erna_solberg, eucopresident, niinisto, valtioneuvosto</t>
  </si>
  <si>
    <t>https://periscope.tv/juhasipila</t>
  </si>
  <si>
    <t>valtioneuvosto</t>
  </si>
  <si>
    <t>https://twitter.com/valtioneuvosto</t>
  </si>
  <si>
    <t>Valtioneuvosto</t>
  </si>
  <si>
    <t>Hallituksen ja ministeriöiden tuoreimmat uutiset. Tiliä ylläpitää Valtioneuvoston viestintäosasto http://t.co/yWe70paZ2G</t>
  </si>
  <si>
    <t>Mon Apr 18 11:40:30 +0000 2011</t>
  </si>
  <si>
    <t>Suomi</t>
  </si>
  <si>
    <t>fi</t>
  </si>
  <si>
    <t>@valtioneuvosto</t>
  </si>
  <si>
    <t>https://twitter.com/valtioneuvosto/lists</t>
  </si>
  <si>
    <t>https://twitter.com/valtioneuvosto/moments</t>
  </si>
  <si>
    <t>EUCouncil, EUCouncilPress, KerstiKaljulaid, niinisto, ratasjuri</t>
  </si>
  <si>
    <t>AuswaertigesAmt, Brivibas36, CancilleriaPeru, DanishMFA, GermanyDiplo, Itamaraty_EN, MFAgovge, MeGovernment, StenbockiMaja, SweMFA, VladaRH</t>
  </si>
  <si>
    <t>EUCouncilTVNews, EU_Commission, FinGovernment, TPKanslia, Ulkoministerio, juhasipila, statsradet</t>
  </si>
  <si>
    <t>https://periscope.tv/valtioneuvosto</t>
  </si>
  <si>
    <t>statsradet</t>
  </si>
  <si>
    <t>https://twitter.com/statsradet</t>
  </si>
  <si>
    <t>Statsrådet</t>
  </si>
  <si>
    <t>De senaste nyheterna från regeringen och ministerierna listas automatiskt. Diskutera och kommentera på @valtioneuvosto</t>
  </si>
  <si>
    <t>Tue May 03 10:36:29 +0000 2011</t>
  </si>
  <si>
    <t>@statsradet</t>
  </si>
  <si>
    <t>https://twitter.com/statsradet/lists</t>
  </si>
  <si>
    <t>https://twitter.com/statsradet/moments</t>
  </si>
  <si>
    <t>DanishMFA, SweMFA, VladaRH</t>
  </si>
  <si>
    <t>FinGovernment, Ulkoministerio, valtioneuvosto</t>
  </si>
  <si>
    <t>https://periscope.tv/statsradet</t>
  </si>
  <si>
    <t>FinGovernment</t>
  </si>
  <si>
    <t>https://twitter.com/FinGovernment</t>
  </si>
  <si>
    <t>Finnish Government</t>
  </si>
  <si>
    <t>Latest from the Finnish Government and ministries</t>
  </si>
  <si>
    <t>Tue May 03 12:22:30 +0000 2011</t>
  </si>
  <si>
    <t>@FinGovernment</t>
  </si>
  <si>
    <t>https://twitter.com/FinGovernment/lists</t>
  </si>
  <si>
    <t>https://twitter.com/FinGovernment/moments</t>
  </si>
  <si>
    <t>erna_solberg, eucopresident, juhasipila</t>
  </si>
  <si>
    <t>Brivibas36, ChileMFA, DanishMFA, DutchMFA, EUCouncilPress, EstonianGovt, GovernmentRF, GudlaugurThor, HashimThaciRKS, Israel, IsraelMFA, Latvian_MFA, MFAIceland, MFAKOSOVO, MFA_Kyrgyzstan, MFAestonia, MaltaGov, Maroc_eGov, MeGovernment, Minrel_Chile, NorwayMFA, Palazzo_Chigi, PrimeministerGR, RepSouthSudan, SpainMFA, SweMFA, Utenriksdept, antoniocostapm, eu_eeas, narendramodi, vladaRS</t>
  </si>
  <si>
    <t>EUCouncilTVNews, Ulkoministerio, statsradet, valtioneuvosto</t>
  </si>
  <si>
    <t>https://periscope.tv/FinGovernment</t>
  </si>
  <si>
    <t>Ulkoministerio</t>
  </si>
  <si>
    <t>https://twitter.com/Ulkoministerio</t>
  </si>
  <si>
    <t>Ulkoministeriö</t>
  </si>
  <si>
    <t>Utrikesministeriet,Ministry for Foreign Affairs of Finland</t>
  </si>
  <si>
    <t>Wed Mar 30 08:41:40 +0000 2011</t>
  </si>
  <si>
    <t>@Ulkoministerio</t>
  </si>
  <si>
    <t>https://twitter.com/Ulkoministerio/moments</t>
  </si>
  <si>
    <t>10DowningStreet, BejiCEOfficial, BelgiumMFA, CRcancilleria, CancilleriaPma, CubaMINREX, CzechMFA, FedericaMog, ForeignMinistry, ForeignOfficeKE, HashimThaciRKS, IranMFA, IraqMFA, Iraqimofa, ItalyMFA, Itamaraty_ES, JY_LeDrian, Jhinaoui_MAE, Kemlu_RI, LT_MFA_Stratcom, LankaMFA, MAECHaiti, MFAEcuador, MFAFiji, MFAThai_PR_EN, MFATurkey, MFATurkeyArabic, MFA_Lu, MFA_Macedonia, MFA_Mongolia, MFA_Tajikistan, MFA_analysis, MFAupdate, MIACBW, MID_Tajikistan, MOFAEGYPT, MOFAKuwait_en, MOFAUAE, MOFAkr_eng, MSZ_RP, MarocDiplomatie, MinexGt, MoFA_Indonesia, MofaJapan_en, MofaNepal, MofaOman, MofaQatar_EN, MofaSomalia, OFMUAE, RwandaMFA, SRE_mx, SeychellesMFA, SlovakiaMFA, StateDeptLive, TROfficeofPD, TunisieDiplo, WhiteHouse, bahdiplomatic, cabinetofficeuk, dfat, eucopresident, foreigntanzania, francediplo_EN, margotwallstrom, mfa_afghanistan, mfarighana, mofasudan, mreparaguay, pmofa</t>
  </si>
  <si>
    <t>ArgentinaMFA, Arlietas, AuswaertigesAmt, BelarusMID, CancilleriaARG, CancilleriaEc, CancilleriaPeru, EUCouncilPress, GudlaugurThor, ItamaratyGovBr, KSAMOFA, MEAIndia, MFASriLanka, MID_RF, MIREXRD, MargvelashviliG, MeGovernment, MinCanadaAE, MinCanadaFA, Palazzo_Chigi, govSlovenia, mfaethiopia, pacollibehgjet, sebastiankurz</t>
  </si>
  <si>
    <t>AlbanianDiplo, AzerbaijanMFA, BelarusMFA, CanadaFP, ChileMFA, CyprusMFA, DanishMFA, Diplomacy_RM, DutchMFA, EUCouncilTVNews, EU_Commission, FinGovernment, ForeignStrategy, GermanyDiplo, GreeceMFA, IndianDiplomacy, Israel, IsraelMFA, Itamaraty_EN, Latvian_MFA, LithuaniaMFA, MAECgob, MAERomania, MDVForeign, MFABulgaria, MFAIceland, MFAKOSOVO, MFA_Austria, MFA_KZ, MFA_LI, MFA_SriLanka, MFA_Ukraine, MFAestonia, MFAgovge, MFAofArmenia, MFAsg, MOFAVietNam, MVEP_hr, MZZRS, Minrel_Chile, NorwayMFA, PakDiplomacy, PolandMFA, SpainMFA, StateDept, SweMFA, TPKanslia, UgandaMFA, Utenriksdept, Utrikesdep, avucic, cancilleriasv, dfatirl, eu_eeas, foreignoffice, francediplo, juhasipila, mfa_russia, namibia_mfa, niinisto, statsradet, valtioneuvosto</t>
  </si>
  <si>
    <t>https://periscope.tv/Ulkoministerio</t>
  </si>
  <si>
    <t>France</t>
  </si>
  <si>
    <t>President Emmanuel Macron</t>
  </si>
  <si>
    <t>EmmanuelMacron</t>
  </si>
  <si>
    <t>https://twitter.com/EmmanuelMacron</t>
  </si>
  <si>
    <t>Emmanuel Macron</t>
  </si>
  <si>
    <t>Président de la République française.</t>
  </si>
  <si>
    <t>Sun Oct 20 19:35:28 +0000 2013</t>
  </si>
  <si>
    <t>@EmmanuelMacron</t>
  </si>
  <si>
    <t>https://twitter.com/EmmanuelMacron/lists</t>
  </si>
  <si>
    <t>https://twitter.com/EmmanuelMacron/moments</t>
  </si>
  <si>
    <t>AbeShinzo, AndrejPlenkovic, FedericaMog, General_Aoun, Grybauskaite_LT, HHShkMohd, MinPres, POTUS, PaoloGentiloni, SwedishPM, Xavier_Bettel, campaignforleo, donaldtusk, jimmymoralesgt, juhasipila, markrutte, mauriciomacri, ratasjuri, realDonaldTrump, saadhariri, theresa_may</t>
  </si>
  <si>
    <t>ABZayed, AlfonsoDastisQ, AlphaBarry20, AuswaertigesAmt, BR_Sprecher, BarrowPresident, BattulgaKh, BelgiumMFA, BeninDiplomatie, BorutPahor, Brivibas36, CabinetCivilPRC, CanadaFP, CancilleriaEc, CancilleriaPeru, CancilleriaPma, CancilleriaVE, ChileMFA, CyprusMFA, DanishMFA, DiplomatieRdc, DrEnsour, DutchMFA, EUCouncil, EUCouncilPress, EUCouncilTVNews, EdgarCLungu, FCOArabic, FijiPM, French_Gov, GabonPrimature, GouvGN, GudlaugurThor, GuvernulRMD, GvtMonaco, HashimThaciRKS, HeikoMaas, HugoMartinezSV, Iraqimofa, IsraelMFA, IssoufouMhm, JapanGov, Kemlu_RI, LinkeviciusL, LithuaniaMFA, MFAIceland, MFAKOSOVO, MFASriLanka, MFA_Austria, MFA_KZ, MFA_Lu, MFA_Macedonia, MFAgovge, MFAofArmenia, MID_RF, MIREXRD, Matignon, MeGovernment, MichelTemer, MinAECHT, Minrel_Chile, MiroCerar, NorwayMFA, PMOIndia, PRC_Cellcom, PR_Paul_BIYA, PR_Senegal, Palazzo_Chigi, PalestinePMO, PavloKlimkin, PresidenceMada, PresidenceMali, Presidenceci, PresidenciaPy, PrimatureHT, SRECIHonduras, SRE_mx, SeychellesMFA, SkerritR, SpainMFA, StateHouseSey, TPKanslia, TunisieDiplo, USAenFrancais, USEmbalo, VladaMK, Zoran_Zaev, anderssamuelsen, angealfa, atsipras, avucic, cidiplomatie, dfatirl, ditmirbushati, edgarsrinkevics, eu_eeas, forsaetisradun, francediplo, francediplo_AR, francediplo_EN, francediplo_ES, francediplo_RU, francediplo_de, jaarreaza, kallaankourao, katrinjak, merrionstreet, mfa_russia, mubachfont, pacollibehgjet, poroshenko, prensapalacio, presidencebf, presidencia_cl, presidentMT, telle_serge, teodormelescanu, ygaraad</t>
  </si>
  <si>
    <t>BoykoBorissov, CharlesMichel, EPN, EPhilippePM, EU_Commission, Elysee, GeorgeWeahOff, JY_LeDrian, JosephMuscat_JM, JuanManSantos, JunckerEU, JustinTrudeau, KerstiKaljulaid, KlausIohannis, Macky_Sall, PresidentOfBg, PrimeministerGR, RegSprecher, TurnbullMalcolm, antoniocostapm, dreynders, eucopresident, gouvernementFR, larsloekke, marianorajoy, narendramodi, sebastiankurz, tsipras_eu</t>
  </si>
  <si>
    <t>https://periscope.tv/EmmanuelMacron</t>
  </si>
  <si>
    <t>https://twitter.com/Elysee</t>
  </si>
  <si>
    <t>Élysée</t>
  </si>
  <si>
    <t>Bienvenue sur le compte officiel de la Présidence de la République française et du Palais de l'Élysée.</t>
  </si>
  <si>
    <t>Mon Oct 13 06:23:33 +0000 2008</t>
  </si>
  <si>
    <t>@Elysee</t>
  </si>
  <si>
    <t>https://twitter.com/Elysee/moments</t>
  </si>
  <si>
    <t>BoykoBorissov, EPN, GobiernodeChile, JustinTrudeau, KerstiKaljulaid, KingSalman, KlausIohannis, KremlinRussia_E, PaoloGentiloni, Pontifex, Pontifex_fr, PremierRP, PresidenciaMX, PresidencyZA, Quirinale, RegSprecher, USAgov, UrugwiroVillage, WhiteHouse, Xavier_Bettel, donaldtusk, francediplo_AR, gobmx, imprensaPR, rashtrapatibhvn, tcbestepe, trpresidency</t>
  </si>
  <si>
    <t>AAgbenonciMAEC, ADO__Solutions, AlbanianDiplo, AlgeriaMFA, AlphaBarry20, AmericaGovFr, AndrejPlenkovic, Arlietas, AuswaertigesAmt, BorutPahor, Brivibas36, BurkinaMae, CRcancilleria, CYpresidency, CabinetCivilPRC, CanadaFP, CanadaPE, CanadianPM, CancilleriaPeru, CancilleriaPma, CharlesMichel, ComgovTn, CyprusMFA, DanishMFA, DiploPubliqueTR, DiplomatieRdc, DutchMFA, EUCouncil, EUCouncilPress, EUCouncilTVNews, E_IssozeNgondet, EstonianGovt, French_Gov, GabonPrimature, Gebran_Bassil, GermanyDiplo, Gouvci, GovMonaco, GovernAndorra, GreeceMFA, GvtMonaco, HashimThaciRKS, HeikoMaas, Israel, IsraelMFA, ItalyMFA, ItamaratyGovBr, Itamaraty_EN, JosephMuscat_JM, JunckerEU, KabaThieba, KarimMassimov, KarimMassimov_E, Latvian_MFA, MAERomania, MFAKOSOVO, MFA_Austria, MFA_KZ, MFA_Lu, MFA_Ukraine, MFAestonia, MFAgovge, MFAofArmenia, MVEP_hr, MZZRS, MaltaGov, MargvelashviliG, Maroc_eGov, MeGovernment, Messahel_MAE, MichelTemer, MinBZ, Minrel_Chile, MiroCerar, NorwayMFA, PRC_Cellcom, PR_Paul_BIYA, PavloKlimkin, Pr_Alpha_Conde, PresidenceALG, PresidenceMada, PresidenceNiger, PresidenceTg, PresidenciaCV, PresidencySrb, PresidentIRL, PresidentOfBg, PrimatureHT, PrimatureMDG, PrimatureRwanda, RepSouthSudan, SRECIHonduras, Sekhoutoureya, SeychellesMFA, SpainMFA, StateHouseSey, SweMFA, SyriaMOFA, TPKanslia, TchadDiplomatie, TiemanC, TunisieDiplo, USAenFrancais, USEmbalo, Utrikesdep, aguribfakim, alain_berset, antoniocostapm, cidiplomatie, dfatirl, djiboutidiplo, edgarsrinkevics, elmouradia_dz, eu_eeas, francediplo_RU, francediplo_de, gouv_lu, govSlovenia, govgr, hisseint, infopresidencia, kallaankourao, larsloekke, merrionstreet, mubachfont, palaismonaco, pcmperu, presidencebf, rdussey, telle_serge, teodormelescanu, ygaraad</t>
  </si>
  <si>
    <t>10DowningStreet, EPhilippePM, EU_Commission, EmmanuelMacron, IsraeliPM, JPN_PMO, JY_LeDrian, JuanManSantos, Matignon, PMOIndia, PMcanadien, PR_Senegal, Palazzo_Chigi, PresidenceMali, Presidenceci, PrimeministerGR, RoyalFamily, VladaRH, eucopresident, francediplo, francediplo_EN, francediplo_ES, gouvernementFR, govpt, marianorajoy, narendramodi, prensapalacio, presidenciacr, vladaRS</t>
  </si>
  <si>
    <t>https://periscope.tv/Elysee</t>
  </si>
  <si>
    <t>Prime Minister Edouard Philippe</t>
  </si>
  <si>
    <t>EPhilippePM</t>
  </si>
  <si>
    <t>https://twitter.com/EPhilippePM</t>
  </si>
  <si>
    <t>Edouard Philippe</t>
  </si>
  <si>
    <t>Premier ministre.</t>
  </si>
  <si>
    <t>Tue Jan 22 07:42:40 +0000 2013</t>
  </si>
  <si>
    <t>@EPhilippePM</t>
  </si>
  <si>
    <t>https://twitter.com/EPhilippePM/lists</t>
  </si>
  <si>
    <t>https://twitter.com/EPhilippePM/moments</t>
  </si>
  <si>
    <t>JuanManSantos, JustinTrudeau, TurnbullMalcolm</t>
  </si>
  <si>
    <t>AlfonsoDastisQ, DanishMFA, EUCouncilTVNews, EU_Commission, French_Gov, GeorgeWeahOff, HRabaryNjaka, HashimThaciRKS, MFAKOSOVO, MFA_KZ, MFAgovge, MiroCerar, PR_Senegal, PrimeministerGR, eu_eeas, filip_pavel, francediplo_ES, francediplo_RU, francediplo_de, marianorajoy, mubachfont, pacollibehgjet</t>
  </si>
  <si>
    <t>CharlesMichel, Elysee, EmmanuelMacron, JY_LeDrian, KvirikashviliGi, Matignon, francediplo, francediplo_EN, gouvernementFR</t>
  </si>
  <si>
    <t>https://periscope.tv/EPhilippePM</t>
  </si>
  <si>
    <t>gouvernementFR</t>
  </si>
  <si>
    <t>https://twitter.com/gouvernementFR</t>
  </si>
  <si>
    <t>Gouvernement</t>
  </si>
  <si>
    <t>Twitter officiel du Gouvernement français.</t>
  </si>
  <si>
    <t>Fri Nov 16 11:22:22 +0000 2012</t>
  </si>
  <si>
    <t>SIG</t>
  </si>
  <si>
    <t>@gouvernementFR</t>
  </si>
  <si>
    <t>https://twitter.com/gouvernementFR/moments</t>
  </si>
  <si>
    <t>10DowningStreet, EUCouncilPress, JunckerEU, PMcanadien, POTUS, Quirinale, RegSprecher, WhiteHouse, francediplo_de, theresa_may</t>
  </si>
  <si>
    <t>AlgeriaMFA, BR_Sprecher, CancilleriaPeru, CancilleriaPma, CharlesMichel, ComgovTn, CyprusMFA, DanishMFA, DiplomatieRdc, DutchMFA, EUCouncilTVNews, GermanyDiplo, GovMonaco, GreeceMFA, GvtMonaco, HeikoMaas, ItalyMFA, Latvian_MFA, MAECHaiti, MAECgob, MFAestonia, MFAgovge, MeGovernment, Minrel_Chile, MiroCerar, PresidenceMali, Presidenceci, PresidencySrb, PrimatureHT, PrimatureMDG, PrimatureRDC, PrimeministerGR, SpainMFA, SweMFA, USAenFrancais, VladaCG, VladaRH, antoniocostapm, cidiplomatie, djiboutidiplo, foreignoffice, francediplo_ES, gouv_lu, govSlovenia, govgr, govpt, marianorajoy, merrionstreet, mubachfont, vladaRS</t>
  </si>
  <si>
    <t>AuswaertigesAmt, EPhilippePM, EU_Commission, Elysee, EmmanuelMacron, French_Gov, JY_LeDrian, Matignon, Palazzo_Chigi, eu_eeas, francediplo, francediplo_AR, francediplo_EN</t>
  </si>
  <si>
    <t>https://periscope.tv/gouvernementFR</t>
  </si>
  <si>
    <t>French_Gov</t>
  </si>
  <si>
    <t>https://twitter.com/French_Gov</t>
  </si>
  <si>
    <t>French Government</t>
  </si>
  <si>
    <t>French government's official twitter account for English speakers</t>
  </si>
  <si>
    <t>Tue Dec 02 13:53:20 +0000 2014</t>
  </si>
  <si>
    <t>Paris, France</t>
  </si>
  <si>
    <t>@French_Gov</t>
  </si>
  <si>
    <t>https://twitter.com/French_Gov/moments</t>
  </si>
  <si>
    <t>EPhilippePM, EUCouncil, EUCouncilPress, EU_Commission, Elysee, EmmanuelMacron, JY_LeDrian, POTUS</t>
  </si>
  <si>
    <t>AuswaertigesAmt, CancilleriaPeru, DanishMFA, GermanyDiplo, GovMonaco, HashimThaciRKS, Israel, IsraelMFA, LithuanianGovt, MFASriLanka, MeGovernment, Minrel_Chile, PresidentKE, eu_eeas, francediplo_de, merrionstreet</t>
  </si>
  <si>
    <t>francediplo, francediplo_EN, gouvernementFR</t>
  </si>
  <si>
    <t>https://periscope.tv/French_Gov</t>
  </si>
  <si>
    <t>Matignon</t>
  </si>
  <si>
    <t>https://twitter.com/Matignon</t>
  </si>
  <si>
    <t>Bienvenue sur le compte officiel du Premier ministre français, chef du gouvernement. Suivez aussi @EPhilippePM et @gouvernementFR</t>
  </si>
  <si>
    <t>Fri Jun 29 10:50:08 +0000 2012</t>
  </si>
  <si>
    <t>@Matignon</t>
  </si>
  <si>
    <t>https://twitter.com/Matignon/moments</t>
  </si>
  <si>
    <t>CancilleriaPeru, DanishMFA, GvtMonaco, MFAgovge, MID_RF, MeGovernment, Palazzo_Chigi, PresidenceMali, PresidencySrb, PrimatureRDC, PrimeministerGR, SeychellesMFA, StateHouseSey, SweMFA, TPKanslia, TiemanC, USAenFrancais, antoniocostapm, filip_pavel, francediplo_EN, hisseint, mfa_russia, saadhariri, telle_serge</t>
  </si>
  <si>
    <t>EPhilippePM, Elysee, JY_LeDrian, francediplo, gouvernementFR</t>
  </si>
  <si>
    <t>https://periscope.tv/Matignon</t>
  </si>
  <si>
    <t>Foreign Minister Jean-Yves Le Drian</t>
  </si>
  <si>
    <t>JY_LeDrian</t>
  </si>
  <si>
    <t>https://twitter.com/JY_LeDrian</t>
  </si>
  <si>
    <t>Jean-Yves Le Drian</t>
  </si>
  <si>
    <t>Compte officiel de Jean-Yves Le Drian, ministre de l'Europe et des Affaires étrangères</t>
  </si>
  <si>
    <t>Wed Jan 02 12:45:24 +0000 2013</t>
  </si>
  <si>
    <t>@JY_LeDrian</t>
  </si>
  <si>
    <t>https://twitter.com/JY_LeDrian/lists</t>
  </si>
  <si>
    <t>https://twitter.com/JY_LeDrian/moments</t>
  </si>
  <si>
    <t>AlfonsoDastisQ, AlgeriaMFA, BelgiumMFA, BorisJohnson, CancilleriaVE, CharlesMichel, DanishMFA, Dimitrov_Nikola, DutchMFA, EUCouncilTVNews, EZaharievaMFA, French_Gov, GeorgeWeahOff, HeikoMaas, LinkeviciusL, MAECgob, MFAIceland, MFAKOSOVO, MFA_Lu, MFA_Ukraine, MFAgovge, MFAofArmenia, MID_RF, MZZRS, MinBZ, Presidenceci, SRE_mx, SpainMFA, TiemanC, USAenFrancais, Ulkoministerio, VladaRH, cidiplomatie, ditmirbushati, dreynders, edgarsrinkevics, eu_eeas, foreignoffice, francediplo_AR, francediplo_EN, francediplo_ES, francediplo_RU, francediplo_de, kallaankourao, margotwallstrom, mfa_russia, ministerBlok, mubachfont, nestrangeiro_pt, pacollibehgjet, svenmikser, teodormelescanu</t>
  </si>
  <si>
    <t>EPhilippePM, Elysee, EmmanuelMacron, Matignon, PavloKlimkin, PresidenceMali, cafreeland, francediplo, gouvernementFR</t>
  </si>
  <si>
    <t>https://periscope.tv/JY_LeDrian</t>
  </si>
  <si>
    <t>https://twitter.com/francediplo</t>
  </si>
  <si>
    <t>France Diplomatie🇫🇷</t>
  </si>
  <si>
    <t>Ministère de l'Europe et des Affaires étrangères | Également : @francediplo_EN @francediplo_AR @francediplo_ES @francediplo_DE @ConseilsVoyages @francediplo_RU</t>
  </si>
  <si>
    <t>Wed Apr 08 12:19:31 +0000 2009</t>
  </si>
  <si>
    <t>Quai d'Orsay, Paris, France</t>
  </si>
  <si>
    <t>@francediplo</t>
  </si>
  <si>
    <t>https://twitter.com/francediplo/moments</t>
  </si>
  <si>
    <t>AOuattara_PRCI, AbeShinzo, AlfonsoDastisQ, BdiPresidence, BorutPahor, BoykoBorissov, CancilleriaCol, CancilleriaEc, CancilleriaPA, CancilleriaVE, CzechMFA, EPN, EmmanuelMacron, FijiMFA, ForeignMinistry, ForeignOfficeKE, ForeignStrategy, Gebran_Bassil, GovernmentGeo, HaiderAlAbadi, HassanRouhani, JZarif, JulieBishopMP, Kemlu_RI, LMushikiwabo, MBuhari, MFAThai, MFAThai_PR_EN, MFATurkey, MFATurkeyFrench, MFAsg, MIACBW, MOFAEGYPT, MOFAKuwait, MOFAUAE, MOFAkr_eng, MSZ_RP, Macky_Sall, MarocDiplomatie, MevlutCavusoglu, MoFA_Indonesia, MofaJapan_en, MofaJapan_jp, MofaOman, MofaQatar_AR, MofaQatar_EN, MofaSomalia, MongolDiplomacy, OFMUAE, PMOIndia, POTUS, PakDiplomacy, PaoloGentiloni, Presidenceci, PresidenciaMX, PresidencyZA, PrimeministerGR, RoyalFamily, SRE_mx, SlovakiaMFA, SomaliPM, SushmaSwaraj, TC_Disisleri, TROfficeofPD, TerzaLoggia, TunisieDiplo, WhiteHouse, bahdiplomatic, cabinetofficeuk, dfat, dfatirl, donaldtusk, foreignMV, foreignoffice, margotwallstrom, marianorajoy, mfa_afghanistan, mfaethiopia, mofa_kr, mreparaguay, mzvcr, prezydentpl, realDonaldTrump</t>
  </si>
  <si>
    <t>AAgbenonciMAEC, ADO__Solutions, AlgeriaMFA, AlphaBarry20, AndrejPlenkovic, BurkinaMae, CancilleriaPma, CharlesMichel, ChileMFA, DanishMFA, DiplomatieRdc, GouvGabon, Gouvci, GovMonaco, Itamaraty_EN, Itamaraty_ES, KabaThieba, LT_MFA_Stratcom, LithuanianGovt, MAECHaiti, MAE_Haiti, MDVForeign, MEAIndia, MFABelize, MFASriLanka, MFA_Kyrgyzstan, MFA_Lu, MaltaGov, Messahel_MAE, MinCanadaAE, MinCanadaFA, MofaNepal, PRIMATURERCA, PR_Senegal, PalestinePMO, PresidenceALG, PresidenceMada, PresidenciaRD, PrimatureMDG, PrimatureRDC, Sekhoutoureya, SpainMFA, TPKanslia, TiemanC, VNGovtPortal, aurelagbenonci, cidiplomatie, diplomatieMg, djiboutidiplo, elmouradia_dz, kallaankourao, mfagovtt, ministerBlok, mubachfont, pacollibehgjet, pcmperu, prensapalacio, sigbf, telle_serge, teodormelescanu, vanderbellen, ygaraad</t>
  </si>
  <si>
    <t>10DowningStreet, AlbanianDiplo, AmericaGovFr, Arlietas, AuswaertigesAmt, AzerbaijanMFA, BelarusMFA, BelarusMID, BelgiumMFA, CanadaFP, CanadaPE, CancilleriaARG, CancilleriaPeru, CubaMINREX, CyprusMFA, DiploPubliqueTR, Diplomacy_RM, DutchMFA, EPhilippePM, EUCouncil, EUCouncilPress, EUCouncilTVNews, EU_Commission, Elysee, FedericaMog, French_Gov, GermanyDiplo, GreeceMFA, GvtMonaco, IndianDiplomacy, IraqMFA, Israel, IsraelMFA, ItalyMFA, ItamaratyGovBr, JY_LeDrian, JunckerEU, KSAMOFA, Latvian_MFA, LinkeviciusL, LithuaniaMFA, MAECgob, MAERomania, MFABulgaria, MFAIceland, MFAKOSOVO, MFA_Austria, MFA_KZ, MFA_LI, MFA_Mongolia, MFA_SriLanka, MFA_Ukraine, MFAestonia, MFAgovge, MFAofArmenia, MID_RF, MIREXRD, MOFAVietNam, MVEP_hr, MZZRS, Matignon, MeGovernment, MinBZ, MinexGt, Minrel_Chile, MiroslavLajcak, NorwayMFA, PavloKlimkin, PolandMFA, PresidenceMali, PrimatureHT, RepSouthSudan, RwandaMFA, SRECIHonduras, SeychellesMFA, StateDept, StateHouseSey, SweMFA, USAenFrancais, Ulkoministerio, Utenriksdept, VladaRH, cancilleriacrc, cancilleriasv, ditmirbushati, dreynders, edgarsrinkevics, eu_eeas, eucopresident, francediplo_AR, francediplo_EN, francediplo_ES, francediplo_RU, francediplo_de, gouvernementFR, govSlovenia, mfa_russia, vladaRS</t>
  </si>
  <si>
    <t>https://periscope.tv/francediplo</t>
  </si>
  <si>
    <t>francediplo_EN</t>
  </si>
  <si>
    <t>https://twitter.com/francediplo_EN</t>
  </si>
  <si>
    <t>France Diplomacy🇫🇷</t>
  </si>
  <si>
    <t>French Ministry for Europe and Foreign Affairs - Official English version of @francediplo, @francediplo_AR, @francediplo_DE, @francediplo_ES, @francediplo_RU</t>
  </si>
  <si>
    <t>Fri Dec 16 13:56:21 +0000 2011</t>
  </si>
  <si>
    <t>@francediplo_EN</t>
  </si>
  <si>
    <t>https://twitter.com/francediplo_EN/moments</t>
  </si>
  <si>
    <t>10DowningStreet, AOuattara_PRCI, BoykoBorissov, CanadaPE, CancilleriaARG, CancilleriaCol, EmmanuelMacron, FijiMFA, ForeignOfficeKE, GovernmentRF, HaiderAlAbadi, HassanRouhani, JY_LeDrian, JZarif, JulieBishopMP, MFAThai_PR_EN, MIACBW, MOFAEGYPT, MOFAkr_eng, Matignon, MoFA_Indonesia, MofaJapan_en, MofaOman, MofaQatar_AR, MofaQatar_EN, MofaSomalia, POTUS, PavloKlimkin, StateDeptLive, TerzaLoggia, bahdiplomatic, donaldtusk, eucopresident, foreignoffice, mofa_kr, narendramodi, realDonaldTrump</t>
  </si>
  <si>
    <t>APUkraine, ArgentinaMFA, BelarusMID, Brivibas36, CancilleriaPma, ChileMFA, DiplomatieRdc, Dragan_Covic, EZaharievaMFA, ForeignAff_Sur, Gcao2014, GovMonaco, GreeceMFA, GudlaugurThor, GvtMonaco, Iraqimofa, Itamaraty_EN, Itamaraty_ES, JPN_PMO, LT_MFA_Stratcom, MDVForeign, MFABelize, MFAFiji, MFASriLanka, MFA_Lu, MFA_MNE, MFA_Macedonia, MFA_Mongolia, MID_RF, MOFAUAE, MargvelashviliG, MfaEgypt, MiguelVargasM, MinCanadaAE, MinisterMOFA, MiroslavLajcak, MofaNepal, MongolDiplomacy, Palazzo_Chigi, PresidenceMada, SRE_mx, StateHouseSey, TheBankova, UKUrdu, Ulkoministerio, Utenriksdept, Utrikesdep, VNGovtPortal, Vijeceministara, VladaCG, VladaMK, VladaRH, cancilleriasv, edgarsrinkevics, govpt, merrionstreet, ministerBlok, mubachfont, pacollibehgjet, pmofa, presidentMT, teodormelescanu</t>
  </si>
  <si>
    <t>AlbanianDiplo, Arlietas, AuswaertigesAmt, AzerbaijanMFA, BelarusMFA, BelgiumMFA, CanadaFP, CancilleriaEc, CancilleriaPeru, CyprusMFA, CzechMFA, DanishMFA, Diplomacy_RM, DutchMFA, EPhilippePM, EUCouncil, EUCouncilPress, EUCouncilTVNews, EU_Commission, Elysee, FedericaMog, French_Gov, Gebran_Bassil, GermanyDiplo, IndianDiplomacy, Israel, IsraelMFA, ItalyMFA, ItamaratyGovBr, Latvian_MFA, LinkeviciusL, LithuaniaMFA, MAECgob, MAERomania, MEAIndia, MFABulgaria, MFAIceland, MFAKOSOVO, MFATurkey, MFA_Austria, MFA_KZ, MFA_LI, MFA_SriLanka, MFA_Ukraine, MFAestonia, MFAgovge, MFAofArmenia, MIREXRD, MOFAVietNam, MSZ_RP, MVEP_hr, MZZRS, MeGovernment, MinBZ, MinCanadaFA, Minrel_Chile, NorwayMFA, OFMUAE, PMOIndia, PakDiplomacy, PolandMFA, PresidenceMali, RwandaMFA, SeychellesMFA, SlovakiaMFA, SpainMFA, StateDept, SweMFA, dfat, dfatirl, eu_eeas, francediplo, francediplo_AR, francediplo_ES, francediplo_RU, francediplo_de, gouvernementFR, govSlovenia, margotwallstrom, mfa_russia, mfaethiopia, sebastiankurz</t>
  </si>
  <si>
    <t>https://periscope.tv/francediplo_EN</t>
  </si>
  <si>
    <t>francediplo_ES</t>
  </si>
  <si>
    <t>https://twitter.com/francediplo_ES</t>
  </si>
  <si>
    <t>Francia Diplomacia</t>
  </si>
  <si>
    <t>Ministerio para Europa y de Asuntos Exteriores - Cuenta oficial en español - @francediplo @francediplo_EN @francediplo_AR @francediplo_DE @francediplo_RU</t>
  </si>
  <si>
    <t>Thu Dec 13 14:23:04 +0000 2012</t>
  </si>
  <si>
    <t>París, Francia</t>
  </si>
  <si>
    <t>@francediplo_ES</t>
  </si>
  <si>
    <t>https://twitter.com/francediplo_ES/moments</t>
  </si>
  <si>
    <t>AlfonsoDastisQ, CRcancilleria, CancilleriaPA, CancilleriaPma, CancilleriaVE, CasaReal, DaniloMedina, EPN, EPhilippePM, EUCouncilPress, EmmanuelMacron, FedericaMog, GobiernoUSA, GobiernodeChile, IsabelStMalo, JC_Varela, JY_LeDrian, JuanManSantos, JuanOrlandoH, LVidegaray, LaCasaBlanca, NicolasMaduro, Pontifex_es, PresidenciaMX, PresidenciaPma, SRECIHonduras, SRE_mx, StateDept, USAenEspanol, cancilleriacrc, desdelamoncloa, eu_eeas, eucopresident, gobmx, gouvernementFR, infopresidencia, jaarreaza, jimmymoralesgt, mauriciomacri, mreparaguay, presidenciacr, sanchezceren, sebastianpinera</t>
  </si>
  <si>
    <t>BelarusMFA, BelarusMID, CanadaFP, DanishMFA, DutchMFA, EladioLoizaga, Itamaraty_EN, Itamaraty_ES, Latvian_MFA, LithuaniaMFA, MEAIndia, MFABulgaria, MFAIceland, MFA_Austria, MFA_KZ, MFA_Kyrgyzstan, MID_RF, SpainMFA, francediplo_RU, mae_rusia, pcmperu</t>
  </si>
  <si>
    <t>AmericaGovEsp, CancilleriaARG, CancilleriaCol, CancilleriaEc, CancilleriaPeru, CubaMINREX, EU_Commission, Elysee, ItamaratyGovBr, MAECgob, MIREXRD, MRE_Bolivia, MinexGt, Minrel_Chile, cancilleriasv, francediplo, francediplo_EN, francediplo_de, marianorajoy, prensapalacio, presidencia_sv</t>
  </si>
  <si>
    <t>https://periscope.tv/francediplo_ES</t>
  </si>
  <si>
    <t>francediplo_de</t>
  </si>
  <si>
    <t>https://twitter.com/francediplo_de</t>
  </si>
  <si>
    <t>Frankreich Diplo</t>
  </si>
  <si>
    <t>Ministerium für Europa und auswärtige Angelegenheiten - Quai d'Orsay  @francediplo @francediplo_EN @francediplo_AR @francediplo_ES @francediplo_RU</t>
  </si>
  <si>
    <t>Thu Sep 14 10:52:07 +0000 2017</t>
  </si>
  <si>
    <t>@francediplo_de</t>
  </si>
  <si>
    <t>https://twitter.com/francediplo_de/lists</t>
  </si>
  <si>
    <t>https://twitter.com/francediplo_de/moments</t>
  </si>
  <si>
    <t>AuswaertigesAmt, BR_Sprecher, CourGrandDucale, EPhilippePM, Elysee, EmmanuelMacron, French_Gov, HeikoMaas, IsraelMFA, JY_LeDrian, MFA_Austria, RegSprecher, edgarsrinkevics, gouv_lu, ignaziocassis, sebastiankurz, vanderbellen</t>
  </si>
  <si>
    <t>GermanyDiplo, francediplo, francediplo_AR, francediplo_EN, francediplo_ES, francediplo_RU</t>
  </si>
  <si>
    <t>https://periscope.tv/francediplo_de</t>
  </si>
  <si>
    <t>francediplo_RU</t>
  </si>
  <si>
    <t>https://twitter.com/francediplo_RU</t>
  </si>
  <si>
    <t>ДипломатияФранции</t>
  </si>
  <si>
    <t>Официальный аккаунт Министерства Европы и иностранных дел Франции на русском языке |@francediplo @francediplo_EN @francediplo_ES @francediplo_DE @francediplo_AR</t>
  </si>
  <si>
    <t>Tue Sep 19 15:04:46 +0000 2017</t>
  </si>
  <si>
    <t>@francediplo_RU</t>
  </si>
  <si>
    <t>https://twitter.com/francediplo_RU/lists</t>
  </si>
  <si>
    <t>https://twitter.com/francediplo_RU/moments</t>
  </si>
  <si>
    <t>EPhilippePM, Elysee, EmmanuelMacron, JY_LeDrian, LinkeviciusL, LithuaniaMFA, Russia, USAenFrancais, USApoRusski, francediplo_ES</t>
  </si>
  <si>
    <t>BelarusMID, MFA_KZ, MFAofArmenia, MID_RF, francediplo, francediplo_AR, francediplo_EN, francediplo_de, mfa_russia</t>
  </si>
  <si>
    <t>https://periscope.tv/francediplo_RU</t>
  </si>
  <si>
    <t>francediplo_AR</t>
  </si>
  <si>
    <t>https://twitter.com/francediplo_AR</t>
  </si>
  <si>
    <t>الخارجية الفرنسية</t>
  </si>
  <si>
    <t>كل المواقع الرسمية للخارجية الفرنسية : @francediplo_EN @francediplo  @francediplo_ES @francediplo_DE @francediplo_RU</t>
  </si>
  <si>
    <t>Mon Feb 27 11:00:02 +0000 2012</t>
  </si>
  <si>
    <t>باريس</t>
  </si>
  <si>
    <t>@francediplo_AR</t>
  </si>
  <si>
    <t>https://twitter.com/francediplo_AR/moments</t>
  </si>
  <si>
    <t>EmmanuelMacron, HaiderAlAbadi, JY_LeDrian, MFATurkeyArabic, MOFAKuwait, MOFAUAE, MofaQatar_AR, Pontifex_ar, bahdiplomatic, eu_eeas, foreignoffice</t>
  </si>
  <si>
    <t>AlgeriaMFA, CanadaFP, CancilleriaPeru, DanishMFA, DigitalOutreach, Elysee, Iraqimofa, ItamaratyGovBr, LithuaniaMFA, MEAIndia, MFAIceland, TunisieDiplo, almekhlafi52</t>
  </si>
  <si>
    <t>FCOArabic, IsraelArabic, KSAMOFA, USAbilAraby, francediplo, francediplo_EN, francediplo_RU, francediplo_de, gouvernementFR</t>
  </si>
  <si>
    <t>https://periscope.tv/francediplo_AR</t>
  </si>
  <si>
    <t>Germany</t>
  </si>
  <si>
    <t>Chancellor Angela Merkel</t>
  </si>
  <si>
    <t>angelamerkel</t>
  </si>
  <si>
    <t>https://twitter.com/AngelaMerkel</t>
  </si>
  <si>
    <t>Angela Merkel</t>
  </si>
  <si>
    <t>Wed Aug 09 08:34:43 +0000 2017</t>
  </si>
  <si>
    <t>@angelamerkel</t>
  </si>
  <si>
    <t>https://twitter.com/angelamerkel</t>
  </si>
  <si>
    <t>https://twitter.com/AngelaMerkel/lists</t>
  </si>
  <si>
    <t>https://twitter.com/AngelaMerkel/moments</t>
  </si>
  <si>
    <t>https://periscope.tv/AngelaMerkel</t>
  </si>
  <si>
    <t>RegSprecher</t>
  </si>
  <si>
    <t>https://twitter.com/RegSprecher</t>
  </si>
  <si>
    <t>Steffen Seibert</t>
  </si>
  <si>
    <t>Sprecher der Bundesregierung und Chef des Bundespresseamtes (BPA). Tweets seiner Mitarbeiter/innen enden mit dem Kürzel (BPA).</t>
  </si>
  <si>
    <t>Wed Jan 05 12:33:25 +0000 2011</t>
  </si>
  <si>
    <t>Berlin</t>
  </si>
  <si>
    <t>@RegSprecher</t>
  </si>
  <si>
    <t>https://twitter.com/RegSprecher/moments</t>
  </si>
  <si>
    <t>10DowningStreet, FedericaMog, IsraeliPM, KremlinRussia_E, Pontifex, realDonaldTrump</t>
  </si>
  <si>
    <t>AlbanianDiplo, BR_Sprecher, Brivibas36, CancilleriaPeru, CharlesMichel, ChileMFA, DFAPHL, DanishMFA, EUCouncil, EUCouncilPress, EUCouncilTVNews, EZaharievaMFA, Elysee, Gcao2014, IsraelMFA, JunckerEU, LithuaniaMFA, LithuanianGovt, MFAKOSOVO, MFA_Austria, MFA_Mongolia, MFA_Ukraine, MFAgovge, MID_RF, MVEP_hr, MZZRS, MeGovernment, MinBZ, Minrel_Chile, Palazzo_Chigi, PrimeministerGR, RoyalFamily, SweMFA, eucopresident, francediplo_de, gouv_lu, gouvernementFR, govSlovenia, govpt, katrinjak, mubachfont, pacollibehgjet, sebastiankurz, vanderbellen</t>
  </si>
  <si>
    <t>AuswaertigesAmt, EU_Commission, EmmanuelMacron, GermanyDiplo, HeikoMaas, marianorajoy</t>
  </si>
  <si>
    <t>https://periscope.tv/RegSprecher</t>
  </si>
  <si>
    <t>Foreign Minister Heiko Maas</t>
  </si>
  <si>
    <t>HeikoMaas</t>
  </si>
  <si>
    <t>https://twitter.com/HeikoMaas</t>
  </si>
  <si>
    <t>Heiko Maas</t>
  </si>
  <si>
    <t>Bundesaußenminister &amp; Saarländer. MdB für den WK297 (Saarlouis). Hier twittert hauptsächlich das Team von Heiko Maas. | Impressum: https://t.co/I2TH1m1pdc</t>
  </si>
  <si>
    <t>Fri Mar 13 11:37:00 +0000 2009</t>
  </si>
  <si>
    <t>Saarlouis/Berlin</t>
  </si>
  <si>
    <t>@HeikoMaas</t>
  </si>
  <si>
    <t>https://twitter.com/HeikoMaas/lists</t>
  </si>
  <si>
    <t>https://twitter.com/HeikoMaas/moments</t>
  </si>
  <si>
    <t>10DowningStreet, EUCouncil, EUCouncilPress, EU_Commission, Elysee, EmmanuelMacron, FedericaMog, IsraeliPM, JY_LeDrian, JunckerEU, POTUS, Pontifex, Pontifex_de, PresidentRuvi, StateDept, USAgov, WhiteHouse, cafreeland, donaldtusk, eucopresident, gouvernementFR, marianorajoy, vanderbellen</t>
  </si>
  <si>
    <t>AbelaCarmelo, AlfonsoDastisQ, BelarusMFA, BelarusMID, CanadaFP, CyprusMFA, DanishMFA, Dimitrov_Nikola, DiplomatieRdc, DutchMFA, EZaharievaMFA, HashimThaciRKS, Itamaraty_EN, LinkeviciusL, MFAIceland, MFAKOSOVO, MFA_Austria, MFA_Macedonia, MFA_Ukraine, Tudor_Moldova, edgarsrinkevics, francediplo_de, margotwallstrom, ministerBlok, mubachfont, nyamitwe, pacollibehgjet, prezydentpl</t>
  </si>
  <si>
    <t>AuswaertigesAmt, EUCouncilTVNews, GermanyDiplo, MFA_Lu, PavloKlimkin, RegSprecher, ditmirbushati, sebastiankurz</t>
  </si>
  <si>
    <t>https://periscope.tv/HeikoMaas</t>
  </si>
  <si>
    <t>AuswaertigesAmt</t>
  </si>
  <si>
    <t>https://twitter.com/AuswaertigesAmt</t>
  </si>
  <si>
    <t>Auswärtiges Amt</t>
  </si>
  <si>
    <t>Aktuelle Nachrichten aus dem Auswärtigen Amt - Auf Englisch: @GermanyDiplo - Impressum &amp; Datenschutz: https://t.co/P3JHb7upJo</t>
  </si>
  <si>
    <t>Mon Mar 28 15:09:35 +0000 2011</t>
  </si>
  <si>
    <t>@AuswaertigesAmt</t>
  </si>
  <si>
    <t>https://twitter.com/AuswaertigesAmt/moments</t>
  </si>
  <si>
    <t>10DowningStreet, AdelAljubeir, AzerbaijanMFA, BorisJohnson, CancilleriaCol, CancilleriaEc, CancilleriaPA, CancilleriaPma, CancilleriaVE, CzechMFA, DOImalta, EPN, EUCouncil, Elysee, EmmanuelMacron, FedericaMog, ForeignMinistry, ForeignOfficeKE, ForeignStrategy, French_Gov, GovernmentRF, Grybauskaite_LT, HassanRouhani, JPN_PMO, JZarif, JapanGov, JulieBishopMP, JustinTrudeau, KingSalman, KremlinRussia_E, LMushikiwabo, MAECgob, MFAEcuador, MFATurkey, MFA_SriLanka, MFAestonia, MIACBW, MOFAKuwait, MOFAKuwait_en, MOFAkr_eng, MSZ_RP, MarocDiplomatie, MevlutCavusoglu, MfaEgypt, MofaJapan_en, MofaSomalia, MohamedBinZayed, MonarchieBe, NikosKotzias, POTUS, PaoloGentiloni, PavloKlimkin, PremierRP, PresidenceMali, PresidentRuvi, PrimeministerGR, PutinRF_Eng, Quirinale, RHCJO, RwandaMFA, SRE_mx, SeychellesMFA, SlovakiaMFA, StateDept, SushmaSwaraj, TheBankova, TunisieDiplo, Ulkoministerio, VGroysman, WhiteHouse, atsipras, denmarkdotdk, dfat, dfatirl, ditmirbushati, donaldtusk, dreynders, eucopresident, foreignoffice, foreigntanzania, govpt, mreparaguay, mzvcr, narendramodi, poroshenko, tsipras_eu, valtioneuvosto</t>
  </si>
  <si>
    <t>AureliaFrick, BelarusMID, CharlesMichel, DiplomatieRdc, EUCouncilTVNews, Gcao2014, GudlaugurThor, Itamaraty_ES, JanelidzeMkh, Lithuania, MDVForeign, RoyalFamily, Utenriksdept, VNGovtPortal, cancilleriasv, francediplo_de, gouv_lu, govSlovenia, mubachfont, pacollibehgjet, vanderbellen</t>
  </si>
  <si>
    <t>AlbanianDiplo, Arlietas, BelarusMFA, BelgiumMFA, CanadaFP, CancilleriaARG, CancilleriaPeru, ChileMFA, CubaMINREX, CyprusMFA, DanishMFA, Diplomacy_RM, DutchMFA, EUCouncilPress, EU_Commission, GeoffreyOnyeama, GermanyDiplo, GreeceMFA, HashimThaciRKS, HeikoMaas, IndianDiplomacy, Israel, IsraelMFA, ItalyMFA, ItamaratyGovBr, Itamaraty_EN, JunckerEU, Latvian_MFA, LinkeviciusL, LithuaniaMFA, MAERomania, MEAIndia, MFABulgaria, MFAIceland, MFAKOSOVO, MFA_Austria, MFA_KZ, MFA_LI, MFA_Lu, MFA_Mongolia, MFA_Ukraine, MFAgovge, MFAofArmenia, MID_RF, MIREXRD, MOFAVietNam, MVEP_hr, MZZRS, MargvelashviliG, MeGovernment, MinBZ, Minrel_Chile, MiroslavLajcak, MongolDiplomacy, NorwayMFA, PolandMFA, RegSprecher, SpainMFA, SweMFA, Utrikesdep, edgarsrinkevics, eu_eeas, francediplo, francediplo_EN, gouvernementFR, margotwallstrom, mfa_russia, sebastiankurz</t>
  </si>
  <si>
    <t>https://periscope.tv/AuswaertigesAmt</t>
  </si>
  <si>
    <t>GermanyDiplo</t>
  </si>
  <si>
    <t>https://twitter.com/GermanyDiplo</t>
  </si>
  <si>
    <t>GermanForeignOffice</t>
  </si>
  <si>
    <t>News from the German Foreign Office - Follow us in German as well @AuswaertigesAmt - Imprint and data privacy: https://t.co/P3JHb7upJo</t>
  </si>
  <si>
    <t>Mon Jan 02 14:13:02 +0000 2012</t>
  </si>
  <si>
    <t>@GermanyDiplo</t>
  </si>
  <si>
    <t>https://twitter.com/GermanyDiplo/moments</t>
  </si>
  <si>
    <t>CancilleriaPA, CancilleriaVE, Elysee, ForeignMinistry, ForeignOfficeKE, ForeignOfficePk, French_Gov, IranMFA, IsraeliPM, JulieBishopMP, JunckerEU, KremlinRussia_E, MFAEcuador, MFATurkey, MIACBW, MOFAkr_eng, MaithripalaS, MarisKucinskis, MevlutCavusoglu, MofaJapan_en, MofaQatar_EN, MofaSomalia, MonarchieBe, POTUS, PR_Senegal, PaoloGentiloni, PavloKlimkin, PremierRP_en, PrimeministerGR, SRECIHonduras, UgandaMFA, VGroysman, Vejonis, VladaRH, WhiteHouse, Xavier_Bettel, bahdiplomatic, ediramaal, eucopresident, foreignoffice, gouv_lu, gouvernementFR, marianorajoy, mreparaguay, narendramodi, netanyahu, poroshenko, trpresidency, valtioneuvosto</t>
  </si>
  <si>
    <t>ABZayed, APUkraine, AlfonsoDastisQ, AlgeriaMFA, BelarusMID, BurkinaMae, CRcancilleria, DIRCO_ZA, Dimitrov_Nikola, DiploPubliqueTR, DiplomatieRdc, DrZvizdic, EZaharievaMFA, ForeignAff_Sur, Gcao2014, Gebran_Bassil, GeoffreyOnyeama, GovernmentGeo, GudlaugurThor, HashimThaciRKS, Iraqimofa, Itamaraty_ES, JPN_PMO, JanelidzeMkh, KSAMOFA, KolindaGK, LT_MFA_Stratcom, Lithuania, MDVForeign, MFABelize, MFA_MNE, MFA_Macedonia, MFAsg, MID_RF, MOFAUAE, MSZ_RP, MaltaGov, MargvelashviliG, MiguelVargasM, MinBZ, MinisterMOFA, MofaNepal, OFMUAE, SalahRabbani, SerbianGov, TROfficeofPD, TheBankova, USAbilAraby, Utenriksdept, VNGovtPortal, Vijeceministara, VladaCG, VladaMK, Zoran_Zaev, anderssamuelsen, angealfa, avucic, filip_pavel, govSlovenia, govpt, guv_ro, kallaankourao, merrionstreet, mfaethiopia, ministerBlok, mubachfont, namibia_mfa, pacollibehgjet, pmofa, skngov, teodormelescanu, vladaOCDrs, vladaRS</t>
  </si>
  <si>
    <t>AlbanianDiplo, ArgentinaMFA, Arlietas, AuswaertigesAmt, AzerbaijanMFA, BelarusMFA, BelgiumMFA, BorisJohnson, Brivibas36, CanadaFP, CanadaPE, CancilleriaARG, CancilleriaCol, CancilleriaEc, CancilleriaPeru, CancilleriaPma, ChileMFA, CubaMINREX, CyprusMFA, CzechMFA, DanishMFA, Diplomacy_RM, DutchMFA, EUCouncil, EUCouncilPress, EUCouncilTVNews, EU_Commission, FedericaMog, ForeignStrategy, GreeceMFA, Grybauskaite_LT, HeikoMaas, IndianDiplomacy, Israel, IsraelMFA, ItalyMFA, ItamaratyGovBr, Itamaraty_EN, Latvian_MFA, LinkeviciusL, LithuaniaMFA, MAECgob, MAERomania, MEAIndia, MFABulgaria, MFAIceland, MFAKOSOVO, MFASriLanka, MFA_Austria, MFA_KZ, MFA_Kyrgyzstan, MFA_LI, MFA_Lu, MFA_Mongolia, MFA_SriLanka, MFA_Ukraine, MFAestonia, MFAgovge, MFAofArmenia, MIREXRD, MOFAVietNam, MVEP_hr, MZZRS, MeGovernment, MfaEgypt, MinCanadaAE, MinCanadaFA, MinexGt, Minrel_Chile, MiroslavLajcak, MongolDiplomacy, NorwayMFA, Palazzo_Chigi, PolandMFA, PresidenceMali, RegSprecher, RoyalFamily, RwandaMFA, SRE_mx, SeychellesMFA, SlovakiaMFA, SpainMFA, StateDept, SweMFA, TunisieDiplo, Ulkoministerio, Utrikesdep, cafreeland, cancilleriasv, dfat, dfatirl, ditmirbushati, dreynders, edgarsrinkevics, eu_eeas, foreigntanzania, francediplo, francediplo_EN, francediplo_de, margotwallstrom, mfa_russia, mzvcr, prezydentpl, sebastiankurz</t>
  </si>
  <si>
    <t>https://periscope.tv/GermanyDiplo</t>
  </si>
  <si>
    <t>Greece</t>
  </si>
  <si>
    <t>Prime Minister Alexis Tsipras</t>
  </si>
  <si>
    <t>atsipras</t>
  </si>
  <si>
    <t>https://twitter.com/atsipras</t>
  </si>
  <si>
    <t>Alexis Tsipras</t>
  </si>
  <si>
    <t>Πρόεδρος του @syriza_gr και Πρωθυπουργός @PrimeministerGR. International account: @tsipras_eu</t>
  </si>
  <si>
    <t>Wed Jul 13 11:08:10 +0000 2011</t>
  </si>
  <si>
    <t>@atsipras</t>
  </si>
  <si>
    <t>https://twitter.com/atsipras/lists</t>
  </si>
  <si>
    <t>https://twitter.com/atsipras/moments</t>
  </si>
  <si>
    <t>AuswaertigesAmt, BoykoBorissov, CancilleriaPeru, CharlesMichel, CyprusMFA, DanishMFA, EUCouncilPress, HashimThaciRKS, KvirikashviliGi, MIREXRD, MaltaGov, MeGovernment, Palazzo_Chigi, TROfficeofPD, VladaRH, edgarsrinkevics, eucopresident, govgr, jaarreaza, mfaethiopia, presidentMT</t>
  </si>
  <si>
    <t>AnastasiadesCY, GreeceMFA, NikosKotzias, PrimeministerGR, tsipras_eu</t>
  </si>
  <si>
    <t>https://periscope.tv/atsipras</t>
  </si>
  <si>
    <t>tsipras_eu</t>
  </si>
  <si>
    <t>https://twitter.com/tsipras_eu</t>
  </si>
  <si>
    <t>International account of the Prime Minister of Greece @primeministergr and President of @syriza_gr</t>
  </si>
  <si>
    <t>Wed Jan 15 09:45:48 +0000 2014</t>
  </si>
  <si>
    <t>@tsipras_eu</t>
  </si>
  <si>
    <t>https://twitter.com/tsipras_eu/lists</t>
  </si>
  <si>
    <t>https://twitter.com/tsipras_eu/moments</t>
  </si>
  <si>
    <t>AuswaertigesAmt, BelarusMFA, CancilleriaPeru, CancilleriaVE, CharlesMichel, CyprusMFA, DFAPHL, DanishMFA, Diplomacy_RM, DutchMFA, EUCouncilPress, GreeceMFA, HashimThaciRKS, Israel, IsraelMFA, IsraeliPM, KlausIohannis, MFA_Austria, MaltaGov, MeGovernment, MiroCerar, NikosKotzias, SpainMFA, Zoran_Zaev, cafreeland, edgarsrinkevics, eu_eeas, eucopresident, filip_pavel, govgr, jaarreaza, teodormelescanu, vanderbellen</t>
  </si>
  <si>
    <t>AnastasiadesCY, BoykoBorissov, EU_Commission, EmmanuelMacron, JunckerEU, PrimeministerGR, antoniocostapm, atsipras, govpt, marianorajoy</t>
  </si>
  <si>
    <t>https://periscope.tv/tsipras_eu</t>
  </si>
  <si>
    <t>PrimeministerGR</t>
  </si>
  <si>
    <t>https://twitter.com/PrimeministerGR</t>
  </si>
  <si>
    <t>Prime Minister GR</t>
  </si>
  <si>
    <t>Σελίδα του Πρωθυπουργού της Ελληνικής Δημοκρατίας | The Prime Minister of the Hellenic Republic</t>
  </si>
  <si>
    <t>Tue Jan 12 22:54:34 +0000 2010</t>
  </si>
  <si>
    <t>@PrimeministerGR</t>
  </si>
  <si>
    <t>https://twitter.com/PrimeministerGR/lists</t>
  </si>
  <si>
    <t>https://twitter.com/PrimeministerGR/moments</t>
  </si>
  <si>
    <t>10DowningStreet, AndrejBabis, Brivibas36, CanadianPM, EPN, EPhilippePM, EstonianGovt, FedericaMog, FinGovernment, GovernmentRF, HassanRouhani, JPN_PMO, JosephMuscat_JM, JuanManSantos, JustinTrudeau, KlausIohannis, KolindaGK, KremlinRussia_E, Lenin, Matignon, MinPres, NicolasMaduro, POTUS, PaoloGentiloni, PellegriniP_, Pontifex, PremierRP, PresidenciaMX, Presidencia_Ec, PresidencySrb, PresidencyZA, PresidentIRL, PutinRF_Eng, Quirinale, RT_Erdogan, RegSprecher, SwedishPM, TC_Basbakan, VioricaDancila, WhiteHouse, Xavier_Bettel, antoniocostapm, campaignforleo, desdelamoncloa, ediramaal, erna_solberg, gouvernementFR, govsingapore, infopresidencia, juhasipila, khamenei_ir, larsloekke, markrutte, prensapalacio, prezydentpl, rashtrapatibhvn, ratasjuri, realDonaldTrump, sebastiankurz, theresa_may, trpresidency, vanderbellen</t>
  </si>
  <si>
    <t>APUkraine, AlbanianDiplo, AuswaertigesAmt, CancilleriaPeru, CancilleriaVE, CyprusMFA, DanishMFA, GermanyDiplo, GovCyprus, HashimThaciRKS, Israel, IsraelMFA, KarimMassimov, KarimMassimov_E, LithuaniaMFA, MFA_Austria, MID_RF, MIREXRD, MinexGt, Minrel_Chile, NikosKotzias, PresidenciaRD, SweMFA, TheBankova, cancilleriacrc, francediplo, jaarreaza, mfaethiopia, presidenciacr, ygaraad</t>
  </si>
  <si>
    <t>AnastasiadesCY, AndrejPlenkovic, BR_Sprecher, BoykoBorissov, CYpresidency, CharlesMichel, EUCouncil, EUCouncilPress, EUCouncilTVNews, EU_Commission, Elysee, EmmanuelMacron, GreeceMFA, Grybauskaite_LT, IsraeliPM, JunckerEU, KvirikashviliGi, LithuanianGovt, MaltaGov, MeGovernment, MiroCerar, Palazzo_Chigi, PresidentOfBg, RamiHamdalla, SerbianGov, VladaRH, atsipras, avucic, eu_eeas, eucopresident, govSlovenia, govgr, govpt, marianorajoy, tsipras_eu</t>
  </si>
  <si>
    <t>https://periscope.tv/PrimeministerGR</t>
  </si>
  <si>
    <t>govgr</t>
  </si>
  <si>
    <t>https://twitter.com/govgr</t>
  </si>
  <si>
    <t>Ελληνική Κυβέρνηση</t>
  </si>
  <si>
    <t>Επίσημος λογαριασμός ενημέρωσης για το έργο &amp; τη δραστηριότητα της Κυβέρνησης της Ελληνικής Δημοκρατίας.</t>
  </si>
  <si>
    <t>Mon Oct 25 12:19:40 +0000 2010</t>
  </si>
  <si>
    <t>@govgr</t>
  </si>
  <si>
    <t>https://twitter.com/govgr/lists</t>
  </si>
  <si>
    <t>https://twitter.com/govgr/lists/list6/members</t>
  </si>
  <si>
    <t>https://twitter.com/govgr/moments</t>
  </si>
  <si>
    <t>10DowningStreet, AnastasiadesCY, CYpresidency, Christodulides, EUCouncilPress, EUCouncilTVNews, EU_Commission, Elysee, FedericaMog, GovernmentRF, Grybauskaite_LT, IsraeliPM, JunckerEU, KremlinRussia_E, MeGovernment, MedvedevRussiaE, NikosKotzias, POTUS, PaoloGentiloni, PresidencySrb, PresidentRuvi, PutinRF_Eng, SerbianGov, WhiteHouse, atsipras, eu_eeas, gouvernementFR, khamenei_ir, marianorajoy, netanyahu, realDonaldTrump, theresa_may, trpresidency, tsipras_eu</t>
  </si>
  <si>
    <t>DanishMFA, IsraelMFA, SweMFA</t>
  </si>
  <si>
    <t>EUCouncil, GreeceMFA, Israel, PrimeministerGR, eucopresident</t>
  </si>
  <si>
    <t>https://periscope.tv/govgr</t>
  </si>
  <si>
    <t>Foreign Minister Nikos Kotzias</t>
  </si>
  <si>
    <t>NikosKotzias</t>
  </si>
  <si>
    <t>https://twitter.com/NikosKotzias</t>
  </si>
  <si>
    <t>Nikos Kotzias</t>
  </si>
  <si>
    <t>Καθηγητής διεθνών σχέσεων και εξωτερικής πολιτικής ΠΑΠΕΙ. Μελος Πράττω. Συγγραφέας. ΥΠΕΞ</t>
  </si>
  <si>
    <t>Tue Nov 01 19:23:45 +0000 2011</t>
  </si>
  <si>
    <t>Athens</t>
  </si>
  <si>
    <t>@NikosKotzias</t>
  </si>
  <si>
    <t>https://twitter.com/NikosKotzias/moments</t>
  </si>
  <si>
    <t>Karin_Kneissl, MOFAVietNam, POTUS, PrimeministerGR, SalahRabbani, StateDept, ditmirbushati, realDonaldTrump, tsipras_eu</t>
  </si>
  <si>
    <t>AlgeriaMFA, AuswaertigesAmt, BelarusMFA, CanadaFP, CancilleriaPeru, DanishMFA, Dimitrov_Nikola, EZaharievaMFA, GovCyprus, HashimThaciRKS, IsraelMFA, KvirikashviliGi, MFAIceland, MFAKOSOVO, MFA_Macedonia, MFA_Ukraine, MFAgovge, MID_RF, MVEP_hr, Minrel_Chile, PolandMFA, Utrikesdep, avucic, govgr, mfa_russia, pacollibehgjet</t>
  </si>
  <si>
    <t>AlbanianDiplo, AnastasiadesCY, Christodulides, CyprusMFA, DutchMFA, FMPhamBinhMinh, FedericaMog, GreeceMFA, JanelidzeMkh, MFABulgaria, SpainMFA, atsipras, edgarsrinkevics, eu_eeas, sebastiankurz</t>
  </si>
  <si>
    <t>https://periscope.tv/NikosKotzias</t>
  </si>
  <si>
    <t>GreeceMFA</t>
  </si>
  <si>
    <t>https://twitter.com/GreeceMFA</t>
  </si>
  <si>
    <t>Υπουργείο Εξωτερικών</t>
  </si>
  <si>
    <t>Επίσημος λογαριασμός twitter του Υπουργείου Εξωτερικών. Official twitter account of the Greek Ministry of Foreign Affairs | Greece in the World.</t>
  </si>
  <si>
    <t>Mon Apr 19 14:26:46 +0000 2010</t>
  </si>
  <si>
    <t>Athens, Greece</t>
  </si>
  <si>
    <t>@GreeceMFA</t>
  </si>
  <si>
    <t>https://twitter.com/GreeceMFA/lists</t>
  </si>
  <si>
    <t>https://twitter.com/GreeceMFA/moments</t>
  </si>
  <si>
    <t>10DowningStreet, BelgiumMFA, CYpresidency, CancilleriaCol, CancilleriaEc, Christodulides, DFAPHL, EUCouncil, EU_Commission, Elysee, FedericaMog, ForeignMinistry, ForeignOfficeKE, ForeignOfficePk, Grybauskaite_LT, IranMFA, Iraqimofa, IsraeliPM, JunckerEU, KremlinRussia_E, LankaMFA, LinkeviciusL, MAECHaiti, MFA_Lu, MFA_Mongolia, MFA_Tajikistan, MOFAEGYPT, MOFAKuwait, MOFAKuwait_en, MOFAUAE, MOFAkr_eng, MRE_Bolivia, MSZ_RP, MarocDiplomatie, MedvedevRussiaE, MevlutCavusoglu, MfaEgypt, Minrel_Chile, MiroslavLajcak, MoFA_Indonesia, MofaJapan_en, MofaNepal, MofaQatar_EN, POTUS, PaoloGentiloni, PavloKlimkin, Pontifex, PresidencySrb, PresidentRuvi, RwandaMFA, SlovakiaMFA, TunisieDiplo, UgandaMFA, Utrikesdep, WhiteHouse, bahdiplomatic, dfatirl, eucopresident, foreignoffice, francediplo_EN, gouvernementFR, netanyahu, sebastiankurz, tsipras_eu</t>
  </si>
  <si>
    <t>Arlietas, BelarusMID, CancilleriaPma, EUCouncilTVNews, EZaharievaMFA, GovCyprus, GudlaugurThor, JanelidzeMkh, MDVForeign, MFA_Kyrgyzstan, MFA_Macedonia, MFA_SriLanka, MID_RF, MIREXRD, MaltaGov, PakDiplomacy, TROfficeofPD, edgarsrinkevics, ministerBlok, pacollibehgjet</t>
  </si>
  <si>
    <t>AlbanianDiplo, AlgeriaMFA, AnastasiadesCY, ArgentinaMFA, AuswaertigesAmt, AzerbaijanMFA, BelarusMFA, CanadaFP, CanadaPE, CancilleriaARG, CancilleriaPeru, CancilleriaVE, ChileMFA, CubaMINREX, CyprusMFA, CzechMFA, DanishMFA, Diplomacy_RM, DutchMFA, EUCouncilPress, Gebran_Bassil, GermanyDiplo, IndianDiplomacy, Israel, IsraelMFA, ItalyMFA, ItamaratyGovBr, Itamaraty_EN, Itamaraty_ES, KSAMOFA, Kemlu_RI, KvirikashviliGi, Latvian_MFA, LithuaniaMFA, MAECgob, MAERomania, MEAIndia, MFABulgaria, MFAEcuador, MFAIceland, MFAKOSOVO, MFATurkey, MFA_Austria, MFA_KZ, MFA_LI, MFA_Ukraine, MFAestonia, MFAgovge, MFAofArmenia, MFAsg, MOFAVietNam, MVEP_hr, MZZRS, MeGovernment, MinBZ, MinexGt, NikosKotzias, NorwayMFA, PolandMFA, PrimeministerGR, SerbianGov, SpainMFA, StateDept, SweMFA, Ulkoministerio, atsipras, dfat, eu_eeas, francediplo, govgr, mfa_russia, mfaethiopia</t>
  </si>
  <si>
    <t>https://periscope.tv/GreeceMFA</t>
  </si>
  <si>
    <t>Hungary</t>
  </si>
  <si>
    <t>Prime Minister Viktor Orbán</t>
  </si>
  <si>
    <t>Viktor_Orban</t>
  </si>
  <si>
    <t>https://twitter.com/Viktor_Orban</t>
  </si>
  <si>
    <t>Orbán Viktor</t>
  </si>
  <si>
    <t>Sat Jan 30 00:42:32 +0000 2010</t>
  </si>
  <si>
    <t>Budapest</t>
  </si>
  <si>
    <t>Dormant since 14.03.2010</t>
  </si>
  <si>
    <t>@Viktor_Orban</t>
  </si>
  <si>
    <t>https://twitter.com/Viktor_Orban/lists</t>
  </si>
  <si>
    <t>https://twitter.com/Viktor_Orban/moments</t>
  </si>
  <si>
    <t>CancilleriaPeru, DanishMFA, SweMFA, filip_pavel</t>
  </si>
  <si>
    <t>https://periscope.tv/Viktor_Orban</t>
  </si>
  <si>
    <t>kormany_hu</t>
  </si>
  <si>
    <t>https://twitter.com/kormany_hu</t>
  </si>
  <si>
    <t>Kormányportál</t>
  </si>
  <si>
    <t>Magyarország Kormánya hivatalos portáljának Twitter oldala</t>
  </si>
  <si>
    <t>Wed Jan 12 14:27:46 +0000 2011</t>
  </si>
  <si>
    <t>Budapest, Hungary</t>
  </si>
  <si>
    <t>hu</t>
  </si>
  <si>
    <t>Dormant since 13.06.2014</t>
  </si>
  <si>
    <t>@kormany_hu</t>
  </si>
  <si>
    <t>https://twitter.com/kormany_hu/lists</t>
  </si>
  <si>
    <t>https://twitter.com/kormany_hu/moments</t>
  </si>
  <si>
    <t>CancilleriaPeru, DanishMFA, EUCouncilPress, EUCouncilTVNews, JunckerEU, LithuaniaMFA, MID_RF, MZZRS, PresidenciaRD, SweMFA</t>
  </si>
  <si>
    <t>https://periscope.tv/kormany_hu</t>
  </si>
  <si>
    <t>Iceland</t>
  </si>
  <si>
    <t>President Guðni Thorlacius Jóhannesson</t>
  </si>
  <si>
    <t>sagnaritari</t>
  </si>
  <si>
    <t>https://twitter.com/sagnaritari</t>
  </si>
  <si>
    <t>Guðni Jóhannesson</t>
  </si>
  <si>
    <t>Sat Feb 07 19:41:55 +0000 2015</t>
  </si>
  <si>
    <t>Dormant since 09.04.2016</t>
  </si>
  <si>
    <t>@sagnaritari</t>
  </si>
  <si>
    <t>https://twitter.com/sagnaritari/lists</t>
  </si>
  <si>
    <t>https://twitter.com/sagnaritari/moments</t>
  </si>
  <si>
    <t>https://periscope.tv/sagnaritari</t>
  </si>
  <si>
    <t>PresidentISL</t>
  </si>
  <si>
    <t>https://twitter.com/PresidentISL</t>
  </si>
  <si>
    <t>President of Iceland</t>
  </si>
  <si>
    <t>Official Twitter account of the President of #Iceland, Gudni Th. Johannesson.</t>
  </si>
  <si>
    <t>Tue Dec 19 12:59:57 +0000 2017</t>
  </si>
  <si>
    <t>@PresidentISL</t>
  </si>
  <si>
    <t>https://twitter.com/PresidentISL/lists</t>
  </si>
  <si>
    <t>https://twitter.com/PresidentISL/moments</t>
  </si>
  <si>
    <t>GudlaugurThor, MFAIceland, forsaetisradun</t>
  </si>
  <si>
    <t>katrinjak</t>
  </si>
  <si>
    <t>https://periscope.tv/PresidentISL</t>
  </si>
  <si>
    <t>Prime Minister Katrín Jakobsdóttir</t>
  </si>
  <si>
    <t>https://twitter.com/katrinjak</t>
  </si>
  <si>
    <t>Katrín Jakobsdóttir</t>
  </si>
  <si>
    <t>Forsætisráðherra / Prime Minister of Iceland.</t>
  </si>
  <si>
    <t>Mon Apr 11 15:57:57 +0000 2016</t>
  </si>
  <si>
    <t>@katrinjak</t>
  </si>
  <si>
    <t>https://twitter.com/katrinjak/lists</t>
  </si>
  <si>
    <t>https://twitter.com/katrinjak/moments</t>
  </si>
  <si>
    <t>10DowningStreet, CanadianPM, EmmanuelMacron, JustinTrudeau, PMOIndia, RegSprecher, erna_solberg, jacindaardern, realDonaldTrump</t>
  </si>
  <si>
    <t>GudlaugurThor, MiroCerar, narendramodi</t>
  </si>
  <si>
    <t>DanishMFA, MFAIceland, PresidentISL, forsaetisradun, larsloekke</t>
  </si>
  <si>
    <t>https://periscope.tv/katrinjak</t>
  </si>
  <si>
    <t>forsaetisradun</t>
  </si>
  <si>
    <t>https://twitter.com/forsaetisradun</t>
  </si>
  <si>
    <t>PMO Iceland</t>
  </si>
  <si>
    <t>Prime Minister's Office of #Iceland</t>
  </si>
  <si>
    <t>Fri Dec 11 16:13:27 +0000 2009</t>
  </si>
  <si>
    <t>Reykjavik, Iceland</t>
  </si>
  <si>
    <t>@forsaetisradun</t>
  </si>
  <si>
    <t>https://twitter.com/forsaetisradun/lists</t>
  </si>
  <si>
    <t>https://twitter.com/forsaetisradun/moments</t>
  </si>
  <si>
    <t>10DowningStreet, CanadianPM, EmmanuelMacron, JulieBishopMP, JustinTrudeau, LithuaniaMFA, PMOIndia, PremierRP_en, PresidentISL, Statsmin_kontor, SweMFA, WhiteHouse, erna_solberg, foreignoffice, jacindaardern, juhasipila, larsloekke, margotwallstrom, narendramodi, realDonaldTrump, thepmo</t>
  </si>
  <si>
    <t>CancilleriaPeru, GudlaugurThor, MFAKOSOVO</t>
  </si>
  <si>
    <t>DanishMFA, MFAIceland, katrinjak</t>
  </si>
  <si>
    <t>https://periscope.tv/forsaetisradun</t>
  </si>
  <si>
    <t>Foreign Minister Guðlaugur Þór</t>
  </si>
  <si>
    <t>GudlaugurThor</t>
  </si>
  <si>
    <t>https://twitter.com/GudlaugurThor</t>
  </si>
  <si>
    <t>Guðlaugur Þór</t>
  </si>
  <si>
    <t>Foreign Minister of Iceland 🇮🇸  @MFAIceland</t>
  </si>
  <si>
    <t>Mon May 18 13:08:54 +0000 2009</t>
  </si>
  <si>
    <t>@GudlaugurThor</t>
  </si>
  <si>
    <t>https://twitter.com/GudlaugurThor/lists</t>
  </si>
  <si>
    <t>https://twitter.com/GudlaugurThor/moments</t>
  </si>
  <si>
    <t>10DowningStreet, AAgbenonciMAEC, AdelAljubeir, AlbanianDiplo, AlfonsoDastisQ, AlphaBarry20, ArgentinaMFA, AuswaertigesAmt, AzerbaijanMFA, BelgiumMFA, BorisJohnson, CRcancilleria, CancilleriaARG, CancilleriaCol, CancilleriaEc, CancilleriaPA, CancilleriaPeru, CancilleriaPma, CancilleriaVE, ChileMFA, CubaMINREX, CzechMFA, DFAPHL, DacicIvica, DeptEstadoPR, Diplomacy_RM, EmmanuelMacron, FedericaMog, FijiMFA, FinGovernment, ForeignOfficeKE, Gebran_Bassil, GeoffreyOnyeama, GermanyDiplo, GreeceMFA, IranMFA, IsabelStMalo, IsraelMFA, ItalyMFA, ItamaratyGovBr, Itamaraty_EN, Itamaraty_ES, JZarif, JanelidzeMkh, JapanGov, Jhinaoui_MAE, JulieBishopMP, JustinTrudeau, KSAMOFA, Kemlu_RI, KremlinRussia_E, LMushikiwabo, LVidegaray, LankaMFA, LithuaniaMFA, MAECHaiti, MAERomania, MBA_AlThani_, MDVForeign, MFABulgaria, MFAEcuador, MFAFiji, MFAThai_PR_EN, MFATurkey, MFA_Austria, MFA_KZ, MFA_Lu, MFA_Mongolia, MFA_SriLanka, MFA_Tajikistan, MFA_Ukraine, MFAestonia, MFAgovge, MFAsg, MFAupdate, MIACBW, MIREXRD, MOFAEGYPT, MOFAKuwait_en, MOFAUAE, MOFAVietNam, MOFAkr_eng, MRE_Bolivia, MalaysiaMFA, MankeurNdiaye, MarocDiplomatie, MeGovernment, MevlutCavusoglu, MfaSomalia, MiguelVargasM, MinAECHT, MinCanadaAE, MinexGt, MinisterMOFA, Minrel_Chile, MiroslavLajcak, MoFA_Indonesia, MofaJapan_en, MofaNepal, MofaQatar_EN, MofaSomalia, MohamedAsim_mdv, OFMUAE, POTUS, PavloKlimkin, PolandMFA, PresidentISL, Regjeringen, RepSouthSudan, RwandaMFA, SRECIHonduras, SalahRabbani, SeychellesMFA, SlovakiaMFA, StateDept, SushmaSwaraj, SweMFA, TerzaLoggia, TunisieDiplo, TurnbullMalcolm, UgandaMFA, Ulkoministerio, Utenriksdept, Utrikesdep, VivianBala, VladaRH, WhiteHouse, almekhlafi52, anderssamuelsen, angealfa, bahdiplomatic, cafreeland, cancilleriasv, denmarkdotdk, deplu, dfat, dfatirl, ditmirbushati, djiboutidiplo, dreynders, erna_solberg, eu_eeas, foreignMV, foreignoffice, foreigntanzania, forsaetisradun, francediplo_EN, juhasipila, katrinjak, khalidalkhalifa, larsloekke, margotwallstrom, mfa_afghanistan, mfa_russia, mfaethiopia, mfarighana, mofasudan, mreparaguay, namibia_mfa, rdussey, realDonaldTrump, sebastiankurz, svenmikser, theresa_may</t>
  </si>
  <si>
    <t>BelarusMID, MID_RF, ministerBlok, pacollibehgjet</t>
  </si>
  <si>
    <t>BelarusMFA, CyprusMFA, DanishMFA, DutchMFA, Iraqimofa, Latvian_MFA, LinkeviciusL, MAECgob, MFAIceland, MFAKOSOVO, MFATgovtNZ, MFA_LI, MFAofArmenia, MVEP_hr, MZZRS, NorwayMFA, SpainMFA, edgarsrinkevics, nyamitwe</t>
  </si>
  <si>
    <t>https://periscope.tv/GudlaugurThor</t>
  </si>
  <si>
    <t>https://twitter.com/MFAIceland</t>
  </si>
  <si>
    <t>MFA Iceland 🇮🇸</t>
  </si>
  <si>
    <t>Ministry for Foreign Affairs of #Iceland Follow FM @gudlaugurthor &amp; our team https://t.co/V9UFtWHQtM #Utanríkisráðuneytið #Reykjavik</t>
  </si>
  <si>
    <t>Mon Jul 09 15:35:05 +0000 2012</t>
  </si>
  <si>
    <t>Reykjavík, Iceland</t>
  </si>
  <si>
    <t>@MFAIceland</t>
  </si>
  <si>
    <t>https://twitter.com/MFAIceland/lists/icelandic-missions/members</t>
  </si>
  <si>
    <t>https://twitter.com/MFAIceland/moments</t>
  </si>
  <si>
    <t>10DowningStreet, ABZayed, AureliaFrick, BasbakanlikKDK, BelgiumMFA, BorisJohnson, CancilleriaCol, CancilleriaEc, CancilleriaPA, CancilleriaVE, Christodulides, DFAPHL, DacicIvica, EUCouncilPress, EconAtState, EmmanuelMacron, FedericaMog, FijiMFA, FinGovernment, ForeignMinistry, ForeignOfficeKE, ForeignOfficePk, ForeignStrategy, Gebran_Bassil, GvtMonaco, HeikoMaas, IsabelStMalo, JY_LeDrian, JZarif, JulieBishopMP, JunckerEU, KhawajaMAsif, KremlinRussia_E, LMushikiwabo, LankaMFA, MAE_Haiti, MFAFiji, MFAThai, MFAThai_PR_EN, MFAThai_Pol, MFATurkeyArabic, MFATurkeyFrench, MFAupdate, MOFAEGYPT, MOFAKuwait, MOFAUAE, MOFAkr_eng, MSZ_RP, MankeurNdiaye, MarocDiplomatie, MedvedevRussiaE, MevlutCavusoglu, MinisterMOFA, MoFA_Indonesia, MofaJapan_en, MofaJapan_jp, MofaOman, MofaQatar_AR, MofaQatar_EN, MofaSomalia, MongolDiplomacy, NikosKotzias, OFMUAE, PDTurkeyArabic, POTUS, PakDiplomacy, PaoloGentiloni, PavloKlimkin, PresidentISL, RepSouthSudan, RoyalFamily, SRECIHonduras, SalahRabbani, SecPompeo, StateDeptLive, SushmaSwaraj, TC_Disisleri, TROfficeofPD, TerzaLoggia, UKUrdu, USAHindiMein, USAUrdu, USAemPortugues, USApoRusski, Vejonis, VladaRH, WhiteHouse, anderssamuelsen, bahdiplomatic, cafreeland, cancilleriacrc, deplu, dfat, ditmirbushati, djiboutidiplo, dreynders, erna_solberg, eucopresident, foreignMV, foreignoffice, foreigntanzania, francediplo_AR, francediplo_ES, govpt, govsingapore, khalidalkhalifa, margotwallstrom, mfa_afghanistan, mfaethiopia, mfagovtt, mfespinosaEC, mofa_kr, mreparaguay, narendramodi, poroshenko, svenmikser, th_mfa, theresa_may</t>
  </si>
  <si>
    <t>AlgeriaMFA, ArgentinaMFA, ChileMFA, Iraqimofa, MFABelize, MFASriLanka, MFATgovtNZ, MFA_MNE, MFA_Macedonia, MinCanadaAE, MinCanadaFA, MofaNepal, PalestinePMO, SegrEsteriRsm, VNGovtPortal, VladaMK, marianorajoy, ministerBlok, mubachfont, namibia_mfa, pacollibehgjet, ratasjuri, vladaRS</t>
  </si>
  <si>
    <t>APUkraine, AlbanianDiplo, Arlietas, AuswaertigesAmt, AzerbaijanMFA, BelarusMFA, BelarusMID, CanadaFP, CanadaPE, CancilleriaARG, CancilleriaPeru, CancilleriaPma, CubaMINREX, CyprusMFA, CzechMFA, DanishMFA, DiploPubliqueTR, Diplomacy_RM, DutchMFA, EUCouncilTVNews, EU_Commission, GermanyDiplo, GreeceMFA, GudlaugurThor, HashimThaciRKS, IndianDiplomacy, IraqMFA, Israel, IsraelMFA, ItalyMFA, ItamaratyGovBr, Itamaraty_EN, Itamaraty_ES, KSAMOFA, Kemlu_RI, LT_MFA_Stratcom, Latvian_MFA, LinkeviciusL, LithuaniaMFA, MAECgob, MAERomania, MDVForeign, MEAIndia, MFABulgaria, MFAEcuador, MFAKOSOVO, MFATurkey, MFA_Austria, MFA_KZ, MFA_Kyrgyzstan, MFA_LI, MFA_Mongolia, MFA_SriLanka, MFA_Ukraine, MFAestonia, MFAgovge, MFAofArmenia, MFAsg, MIACBW, MID_RF, MIREXRD, MOFAVietNam, MVEP_hr, MZZRS, MaltaGov, MeGovernment, MfaEgypt, MinBZ, MinexGt, Minrel_Chile, MiroslavLajcak, NorwayMFA, PolandMFA, RamiHamdalla, RwandaMFA, SRE_mx, SeychellesMFA, SlovakiaMFA, SpainMFA, StateDept, SweMFA, TheBankova, TunisieDiplo, USAbilAraby, UgandaMFA, Ulkoministerio, Utenriksdept, Utrikesdep, avucic, cancilleriasv, dfatirl, edgarsrinkevics, eu_eeas, forsaetisradun, francediplo, francediplo_EN, govSlovenia, katrinjak, mfa_russia, rdussey, sebastiankurz</t>
  </si>
  <si>
    <t>https://periscope.tv/MFAIceland</t>
  </si>
  <si>
    <t>Ireland</t>
  </si>
  <si>
    <t>President Michael Higgins</t>
  </si>
  <si>
    <t>md_higgins</t>
  </si>
  <si>
    <t>https://twitter.com/md_higgins</t>
  </si>
  <si>
    <t>Michael D Higgins</t>
  </si>
  <si>
    <t>President of Ireland</t>
  </si>
  <si>
    <t>Tue Jan 12 15:38:49 +0000 2010</t>
  </si>
  <si>
    <t>Dormant since 11.11.2011</t>
  </si>
  <si>
    <t>@md_higgins</t>
  </si>
  <si>
    <t>https://twitter.com/md_higgins/moments</t>
  </si>
  <si>
    <t>10DowningStreet, WhiteHouse, merrionstreet</t>
  </si>
  <si>
    <t>BorutPahor, CanadaFP, CancilleriaPeru, DanishMFA, MFAgovge, MeGovernment, SweMFA, VladaRH</t>
  </si>
  <si>
    <t>simoncoveney</t>
  </si>
  <si>
    <t>https://periscope.tv/md_higgins</t>
  </si>
  <si>
    <t>http://twiplomacy.com/info/europe/Ireland</t>
  </si>
  <si>
    <t>PresidentIRL</t>
  </si>
  <si>
    <t>https://twitter.com/PresidentIRL</t>
  </si>
  <si>
    <t>Tweets from Áras an Uachtaráin, with updates on the work of Uachtarán na hÉireann Michael D. Higgins. Policy: https://t.co/lMY8qHBQE9</t>
  </si>
  <si>
    <t>Thu May 03 11:17:47 +0000 2012</t>
  </si>
  <si>
    <t>@PresidentIRL</t>
  </si>
  <si>
    <t>https://twitter.com/PresidentIRL/lists</t>
  </si>
  <si>
    <t>https://twitter.com/PresidentIRL/moments</t>
  </si>
  <si>
    <t>CYpresidency, CasaReal, CourGrandDucale, EUCouncil, Elysee, KremlinRussia_E, Kronprinsparet, MonarchieBe, NGRPresident, POTUS, Palazzo_Chigi, Pontifex, PresidenceNiger, PresidenciaMX, PresidenciaPma, PresidenciaRD, Presidencia_Ec, PresidencySrb, PresidencyZA, PresidentKE, Quirinale, RoyalFamily, TPKanslia, UrugwiroVillage, WhiteHouse, infopresidencia, koninklijkhuis, prensapalacio, presidenciacr, trpresidency</t>
  </si>
  <si>
    <t>AnastasiadesCY, CanadianPM, CancilleriaPeru, ChileMFA, DanishMFA, HashimThaciRKS, IsraelMFA, KolindaGK, MFAKOSOVO, MFATgovtNZ, MeGovernment, Minrel_Chile, MiroCerar, PMcanadien, PrimeministerGR, antoniocostapm, campaignforleo, eu_eeas, govdotie, pacollibehgjet, presidentMT</t>
  </si>
  <si>
    <t>EU_Commission, NamPresidency, dfatirl, merrionstreet</t>
  </si>
  <si>
    <t>https://periscope.tv/PresidentofIreland (https://periscope.tv/PresidentIRL)</t>
  </si>
  <si>
    <t>Prime Minister Leo Varadkar</t>
  </si>
  <si>
    <t>campaignforleo</t>
  </si>
  <si>
    <t>https://twitter.com/campaignforleo</t>
  </si>
  <si>
    <t>Leo Varadkar</t>
  </si>
  <si>
    <t>Taoiseach, fitness fan. Has been known to talk too much. Likes to travel. Saviour of the Poolbeg Stacks. No kidding.</t>
  </si>
  <si>
    <t>Wed Dec 22 13:35:26 +0000 2010</t>
  </si>
  <si>
    <t>Dublin West</t>
  </si>
  <si>
    <t>@campaignforleo</t>
  </si>
  <si>
    <t>https://twitter.com/campaignforleo/lists</t>
  </si>
  <si>
    <t>https://twitter.com/campaignforleo/moments</t>
  </si>
  <si>
    <t>FedericaMog, JunckerEU, POTUS, PresidentIRL, realDonaldTrump</t>
  </si>
  <si>
    <t>CharlesMichel, DanishMFA, EUCouncilPress, EmmanuelMacron, KlausIohannis, MFAKOSOVO, MiroCerar, PrimeministerGR, dfatirl, pacollibehgjet, sebastiankurz</t>
  </si>
  <si>
    <t>EU_Commission, eucopresident, merrionstreet, simoncoveney</t>
  </si>
  <si>
    <t>https://periscope.tv/campaignforleo</t>
  </si>
  <si>
    <t>merrionstreet</t>
  </si>
  <si>
    <t>https://twitter.com/merrionstreet</t>
  </si>
  <si>
    <t>MerrionStreet.ie</t>
  </si>
  <si>
    <t>MerrionStreet - News from the  Government of Ireland. RTs not an endorsement.</t>
  </si>
  <si>
    <t>Tue May 25 15:43:04 +0000 2010</t>
  </si>
  <si>
    <t>Dublin 2</t>
  </si>
  <si>
    <t>@merrionstreet</t>
  </si>
  <si>
    <t>https://twitter.com/merrionstreet/moments</t>
  </si>
  <si>
    <t>AnastasiadesCY, CanadianPM, CharlesMichel, Elysee, EmmanuelMacron, French_Gov, GermanyDiplo, JosephMuscat_JM, JunckerEU, JustinTrudeau, KolindaGK, MinPres, PMOIndia, POTUS, RoyalFamily, SRE_mx, WhiteHouse, desdelamoncloa, foreignoffice, francediplo_EN, gouvernementFR, larsloekke, markrutte, narendramodi, theresa_may</t>
  </si>
  <si>
    <t>CancilleriaPeru, DanishMFA, DutchMFA, Palazzo_Chigi, SweMFA, govSlovenia, md_higgins</t>
  </si>
  <si>
    <t>10DowningStreet, EUCouncilPress, EUCouncilTVNews, EU_Commission, MaltaGov, PresidencySrb, PresidentIRL, campaignforleo, dfatirl, eucopresident, govdotie, marianorajoy, simoncoveney</t>
  </si>
  <si>
    <t>https://periscope.tv/merrionstreet</t>
  </si>
  <si>
    <t>govdotie</t>
  </si>
  <si>
    <t>https://twitter.com/govdotie</t>
  </si>
  <si>
    <t>eGovernment Ireland</t>
  </si>
  <si>
    <t>Official Twitter Account of the ICT Policy Unit, OGCIO, Dept. of Public Expenditure &amp; Reform. Twitter policy: https://t.co/H7VyiChSen</t>
  </si>
  <si>
    <t>Mon Feb 20 11:29:47 +0000 2012</t>
  </si>
  <si>
    <t>@govdotie</t>
  </si>
  <si>
    <t>https://twitter.com/Govdotie/moments</t>
  </si>
  <si>
    <t>EUCouncil, EU_Commission, PresidentIRL</t>
  </si>
  <si>
    <t>Palazzo_Chigi</t>
  </si>
  <si>
    <t>dfatirl, merrionstreet</t>
  </si>
  <si>
    <t>https://periscope.tv/govdotie</t>
  </si>
  <si>
    <t>Foreign Minister Simon Coveney</t>
  </si>
  <si>
    <t>https://twitter.com/simoncoveney</t>
  </si>
  <si>
    <t>Simon Coveney</t>
  </si>
  <si>
    <t>Tánaiste and Deputy Prime Minister of Ireland, Minister for Foreign Affairs and Trade, responsibility for BREXIT in Irish Government. Fine Gael TD for Cork</t>
  </si>
  <si>
    <t>Tue Mar 02 10:39:38 +0000 2010</t>
  </si>
  <si>
    <t>Carrigaline, Co. Cork</t>
  </si>
  <si>
    <t>@simoncoveney</t>
  </si>
  <si>
    <t>https://twitter.com/simoncoveney/lists</t>
  </si>
  <si>
    <t>https://twitter.com/simoncoveney/moments</t>
  </si>
  <si>
    <t>POTUS, Pontifex, realDonaldTrump</t>
  </si>
  <si>
    <t>BelarusMFA, BelarusMID, DanishMFA, DutchMFA, EUCouncilPress, EZaharievaMFA, IsraelMFA, JanelidzeMkh, LinkeviciusL, MAECgob, MFAgovge, MVEP_hr, SlovakiaMFA, SpainMFA, dfatirl, edgarsrinkevics, ministerBlok, pacollibehgjet, sebastiankurz</t>
  </si>
  <si>
    <t>campaignforleo, md_higgins, merrionstreet</t>
  </si>
  <si>
    <t>https://periscope.tv/simoncoveney</t>
  </si>
  <si>
    <t>dfatirl</t>
  </si>
  <si>
    <t>https://twitter.com/dfatirl</t>
  </si>
  <si>
    <t>IrishForeignMinistry</t>
  </si>
  <si>
    <t>News from the Department of Foreign Affairs &amp; Trade, Ireland / Twitter Policy and full list of DFAT Twitter accounts: https://t.co/WmT4oYAATB</t>
  </si>
  <si>
    <t>Mon Aug 29 11:13:46 +0000 2011</t>
  </si>
  <si>
    <t>Dublin, Ireland</t>
  </si>
  <si>
    <t>@dfatirl</t>
  </si>
  <si>
    <t>https://twitter.com/dfatirl/moments</t>
  </si>
  <si>
    <t>BorisJohnson, EUCouncil, EU_Commission, Elysee, EmmanuelMacron, FedericaMog, HassanRouhani, JunckerEU, JustinTrudeau, MFATurkey, MofaJapan_en, PMOIndia, POTUS, RoyalFamily, campaignforleo, denmarkdotdk, eucopresident, narendramodi, simoncoveney</t>
  </si>
  <si>
    <t>APUkraine, AlbanianDiplo, AlgeriaMFA, ArgentinaMFA, AuswaertigesAmt, AzerbaijanMFA, BelarusMFA, BelarusMID, CanadaPE, CancilleriaARG, CancilleriaEc, CancilleriaPeru, CancilleriaPma, ChileMFA, CyprusMFA, CzechMFA, DanishMFA, Diplomacy_RM, GreeceMFA, GudlaugurThor, IndianDiplomacy, Israel, IsraelMFA, ItamaratyGovBr, Itamaraty_EN, Itamaraty_ES, KSAMOFA, LT_MFA_Stratcom, MAECgob, MAERomania, MDVForeign, MEAIndia, MFABulgaria, MFAKOSOVO, MFA_LI, MFA_Macedonia, MFA_Mongolia, MFA_SriLanka, MFA_Ukraine, MFAgovge, MFAofArmenia, MID_RF, MOFAUAE, MOFAVietNam, MVEP_hr, MaltaGov, MeGovernment, MinCanadaAE, MinCanadaFA, MinexGt, MiroslavLajcak, MofaNepal, OFMUAE, PakDiplomacy, RwandaMFA, SlovakiaMFA, SpainMFA, TheBankova, Utenriksdept, Utrikesdep, VNGovtPortal, VladaMK, cancilleriasv, edgarsrinkevics, francediplo, govSlovenia, govpt, ministerBlok, nestrangeiro_pt, sebastiankurz</t>
  </si>
  <si>
    <t>BelgiumMFA, CanadaFP, DutchMFA, EUCouncilPress, EUCouncilTVNews, GermanyDiplo, ItalyMFA, Latvian_MFA, LithuaniaMFA, MFAIceland, MFATgovtNZ, MFA_Austria, MFA_KZ, MFA_Lu, MFAestonia, MZZRS, Minrel_Chile, NorwayMFA, PolandMFA, PresidentIRL, StateDept, SweMFA, Ulkoministerio, dfat, eu_eeas, foreignoffice, francediplo_EN, govdotie, merrionstreet, mfa_russia</t>
  </si>
  <si>
    <t>https://periscope.tv/dfatirl</t>
  </si>
  <si>
    <t>Italy</t>
  </si>
  <si>
    <t>Quirinale</t>
  </si>
  <si>
    <t>https://twitter.com/Quirinale</t>
  </si>
  <si>
    <t>Presidenza della Repubblica Italiana - Official Account</t>
  </si>
  <si>
    <t>Thu Aug 02 13:19:56 +0000 2012</t>
  </si>
  <si>
    <t>@Quirinale</t>
  </si>
  <si>
    <t>https://twitter.com/Quirinale/lists</t>
  </si>
  <si>
    <t>https://twitter.com/Quirinale/moments</t>
  </si>
  <si>
    <t>AlbanianDiplo, AuswaertigesAmt, BorutPahor, CabinetCivilPRC, CanadianPM, CancilleriaPeru, DanishMFA, EUCouncilPress, EUCouncilTVNews, Elysee, FedericaMog, HashimThaciRKS, ItalyMFA, MFAgovge, MZZRS, MiroCerar, PMcanadien, PR_Paul_BIYA, PaoloGentiloni, PresidentIRL, PrimeministerGR, RoyalFamily, SegrEsteriRsm, SweMFA, TPKanslia, VladaCG, angealfa, gouvernementFR, infopresidencia, mubachfont, presidentMT, vladaRS</t>
  </si>
  <si>
    <t>https://periscope.tv/Quirinale</t>
  </si>
  <si>
    <t>Prime Minister Paolo Gentiloni</t>
  </si>
  <si>
    <t>PaoloGentiloni</t>
  </si>
  <si>
    <t>https://twitter.com/PaoloGentiloni</t>
  </si>
  <si>
    <t>Paolo Gentiloni</t>
  </si>
  <si>
    <t>Presidente del Consiglio dei Ministri - Italian Prime Minister</t>
  </si>
  <si>
    <t>Mon Nov 07 09:36:34 +0000 2011</t>
  </si>
  <si>
    <t>@PaoloGentiloni</t>
  </si>
  <si>
    <t>https://twitter.com/PaoloGentiloni/moments</t>
  </si>
  <si>
    <t>10DowningStreet, HassanRouhani, POTUS, Quirinale, SushmaSwaraj, eucopresident, khamenei_ir, theresa_may</t>
  </si>
  <si>
    <t>AbelaCarmelo, AlbanianDiplo, AlfonsoDastisQ, AuswaertigesAmt, BR_Sprecher, BelarusMFA, BelarusMID, BorisJohnson, CanadaFP, CanadianPM, CancilleriaPeru, CancilleriaPma, CharlesMichel, CyprusMFA, DanishMFA, Diplomacy_RM, DutchMFA, EUCouncilPress, EUCouncilTVNews, EU_Commission, Elysee, EmmanuelMacron, EstonianGovt, GeoffreyOnyeama, GermanyDiplo, GreeceMFA, HashimThaciRKS, ItamaratyGovBr, Itamaraty_EN, Itamaraty_ES, JanelidzeMkh, KlausIohannis, KvirikashviliGi, LithuaniaMFA, MAERomania, MBA_AlThani_, MFAIceland, MFAKOSOVO, MFASriLanka, MFA_Austria, MFA_Ukraine, MFAgovge, MID_RF, MIREXRD, MVEP_hr, MZZRS, MaltaGov, MeGovernment, MinBZ, MinCanadaAE, MinCanadaFA, MinisterMOFA, Minrel_Chile, MiroCerar, NorwayMFA, PMcanadien, PrimeministerGR, RwandaMFA, SalahRabbani, SpainMFA, TROfficeofPD, USEmbalo, Utrikesdep, Vijeceministara, VladaCG, VladaMK, VladaRH, angealfa, antoniocostapm, avucic, eu_eeas, francediplo, govgr, khalidalkhalifa, marianorajoy, mfa_russia, mubachfont, mzvcr, narendramodi, pacollibehgjet, presidentMT, ratasjuri</t>
  </si>
  <si>
    <t>ABZayed, FedericaMog, ItalyMFA, Latvian_MFA, MevlutCavusoglu, Palazzo_Chigi, ditmirbushati, edgarsrinkevics, sebastiankurz</t>
  </si>
  <si>
    <t>https://periscope.tv/PaoloGentiloni</t>
  </si>
  <si>
    <t>https://twitter.com/Palazzo_Chigi</t>
  </si>
  <si>
    <t>Profilo ufficiale della Presidenza del Consiglio dei Ministri. https://t.co/VysaABXOmQhttps://t.co/1BgYrPhSeK</t>
  </si>
  <si>
    <t>Thu Nov 22 09:33:42 +0000 2012</t>
  </si>
  <si>
    <t>@Palazzo_Chigi</t>
  </si>
  <si>
    <t>https://twitter.com/Palazzo_Chigi/lists</t>
  </si>
  <si>
    <t>https://twitter.com/Palazzo_Chigi/moments</t>
  </si>
  <si>
    <t>10DowningStreet, ARG_AFG, AbeShinzo, CanadianPM, CasaRosada, Christodulides, EPN, EUCouncil, EmmanuelMacron, FinGovernment, GOVUK, GobiernodeChile, GovernmentRF, Grybauskaite_LT, HHShkMohd, HassanRouhani, IsraeliPM, JPN_PMO, JosephMuscat_JM, JuanManSantos, JunckerEU, JustinTrudeau, KremlinRussia_E, LinkeviciusL, LithuaniaMFA, MFATurkey, MFA_KZ, MZZRS, Matignon, MedvedevRussiaE, PMOIndia, POTUS, Pontifex_it, PremierRP, PresidenciaMX, Presidencia_Ec, PresidencyZA, PrimeMinistry, PutinRF_Eng, RegSprecher, RoyalFamily, StateDept, TROfficeofPD, TerzaLoggia, USAgov, Ulkoministerio, VladaRH, WhiteHouse, atsipras, cabinetofficeuk, desdelamoncloa, dfat, donaldtusk, eGovMalta, edgarsrinkevics, erna_solberg, eucopresident, foreignoffice, francediplo_EN, gobmx, govdotie, imprensaPR, merrionstreet, mfa_russia, netanyahu, pmofa, prensapalacio, presidenciacr, ratasjuri, saadhariri, sebastianpinera, trpresidency</t>
  </si>
  <si>
    <t>AlbanianDiplo, BR_Sprecher, CancilleriaPeru, DanishMFA, HashimThaciRKS, KvirikashviliGi, LithuanianGovt, MFAgovge, MIREXRD, MeGovernment, Minrel_Chile, PresidencySrb, PresidentIRL, SegrEsteriRsm, SpainMFA, SweMFA, govSlovenia, mubachfont</t>
  </si>
  <si>
    <t>AnastasiadesCY, BorutPahor, Brivibas36, CYpresidency, EUCouncilPress, EUCouncilTVNews, EU_Commission, Elysee, EstonianGovt, FedericaMog, GermanyDiplo, Israel, IsraelMFA, ItalyMFA, MaltaGov, PaoloGentiloni, PolandMFA, PrimeministerGR, Quirinale, angealfa, antoniocostapm, eu_eeas, gouvernementFR, govpt, marianorajoy, vladaRS</t>
  </si>
  <si>
    <t>https://periscope.tv/Palazzo_Chigi</t>
  </si>
  <si>
    <t>Foreign Minister Angelino Alfano</t>
  </si>
  <si>
    <t>angealfa</t>
  </si>
  <si>
    <t>https://twitter.com/angealfa</t>
  </si>
  <si>
    <t>Angelino Alfano</t>
  </si>
  <si>
    <t>Ministro degli Esteri e Presidente di #AlternativaPopolare</t>
  </si>
  <si>
    <t>Fri May 28 09:14:37 +0000 2010</t>
  </si>
  <si>
    <t>Roma</t>
  </si>
  <si>
    <t>@angealfa</t>
  </si>
  <si>
    <t>https://twitter.com/angealfa/lists</t>
  </si>
  <si>
    <t>https://twitter.com/angealfa/moments</t>
  </si>
  <si>
    <t>EUCouncil, EU_Commission, EmmanuelMacron, Gebran_Bassil, GermanyDiplo, JulieBishopMP, JustinTrudeau, MBA_AlThani_, PaoloGentiloni, Pontifex_it, Quirinale, WhiteHouse, desdelamoncloa, eucopresident, konotaromp, realDonaldTrump, theresa_may</t>
  </si>
  <si>
    <t>AbelaCarmelo, AlbanianDiplo, ArgentinaMFA, BelarusMFA, BelarusMID, BelgiumMFA, CyprusMFA, DIRCO_ZA, DanishMFA, Dimitrov_Nikola, DutchMFA, EZaharievaMFA, GudlaugurThor, Iraqimofa, KvirikashviliGi, LinkeviciusL, MAECgob, MFAKOSOVO, MFA_Ukraine, MID_RF, MIREXRD, MVEP_hr, Mdaguero17, SpainMFA, ditmirbushati, edgarsrinkevics, foreignoffice, mfa_russia, ministerBlok, pacollibehgjet, svenmikser, teodormelescanu</t>
  </si>
  <si>
    <t>AlfonsoDastisQ, BorisJohnson, EUCouncilPress, EUCouncilTVNews, FedericaMog, ItalyMFA, JunckerEU, Palazzo_Chigi, eu_eeas, khalidalkhalifa, marianorajoy, sebastiankurz</t>
  </si>
  <si>
    <t>https://periscope.tv/angealfa</t>
  </si>
  <si>
    <t>ItalyMFA</t>
  </si>
  <si>
    <t>https://twitter.com/ItalyMFA</t>
  </si>
  <si>
    <t>Farnesina 🇮🇹</t>
  </si>
  <si>
    <t>Profilo ufficiale del Ministero degli Affari Esteri e della Cooperazione Internazionale | Ministry of Foreign Affairs and International Cooperation of Italy</t>
  </si>
  <si>
    <t>Mon Jun 04 10:06:52 +0000 2012</t>
  </si>
  <si>
    <t>Roma, Italia</t>
  </si>
  <si>
    <t>@ItalyMFA</t>
  </si>
  <si>
    <t>https://twitter.com/ItalyMFA/moments</t>
  </si>
  <si>
    <t>EUCouncil, Elysee, FijiMFA, ForeignMinistry, ForeignOfficeKE, HassanRouhani, IranMFA, IraqMFA, JZarif, Jhinaoui_MAE, JunckerEU, MFABulgaria, MFAThai_PR_EN, MFAestonia, MFAsg, MOFAEGYPT, MOFAKuwait, MOFAkr_eng, MarocDiplomatie, MevlutCavusoglu, MfaEgypt, MoFA_Indonesia, MofaJapan_en, MofaQatar_EN, MofaSomalia, POTUS, PakDiplomacy, Pontifex, Pontifex_pl, Quirinale, SlovakiaMFA, TerzaLoggia, WhiteHouse, bahdiplomatic, cancilleriacrc, dfat, dreynders, eucopresident, foreignoffice, gouvernementFR, mfa_afghanistan, mfaethiopia, mreparaguay</t>
  </si>
  <si>
    <t>AlgeriaMFA, BelarusMID, CancilleriaPma, ChileMFA, Christodulides, EUCouncilTVNews, Gebran_Bassil, GudlaugurThor, HashimThaciRKS, Iraqimofa, Itamaraty_ES, JanelidzeMkh, KSAMOFA, Kemlu_RI, KvirikashviliGi, LT_MFA_Stratcom, LinkeviciusL, MDVForeign, MEAIndia, MFA_Kyrgyzstan, MFA_Lu, MFA_Macedonia, MIREXRD, MVEP_hr, MaltaGov, MeGovernment, MinCanadaAE, MinisterMOFA, Minrel_Chile, SegrEsteriRsm, SeychellesMFA, Ulkoministerio, VNGovtPortal, VladaMK, cancilleriasv, govpt, marianorajoy, ministerBlok, mubachfont, namibia_mfa, pacollibehgjet, presidentMT</t>
  </si>
  <si>
    <t>AlbanianDiplo, ArgentinaMFA, AuswaertigesAmt, AzerbaijanMFA, BelarusMFA, BelgiumMFA, CanadaFP, CanadaPE, CancilleriaARG, CancilleriaCol, CancilleriaEc, CancilleriaPeru, CubaMINREX, CyprusMFA, CzechMFA, DanishMFA, Diplomacy_RM, DutchMFA, EUCouncilPress, EU_Commission, FedericaMog, GermanyDiplo, GreeceMFA, IsraelMFA, ItamaratyGovBr, Itamaraty_EN, Latvian_MFA, LithuaniaMFA, MAECgob, MAERomania, MFAIceland, MFAKOSOVO, MFATurkey, MFA_Austria, MFA_KZ, MFA_LI, MFA_Mongolia, MFA_SriLanka, MFA_Ukraine, MFAgovge, MFAofArmenia, MID_RF, MOFAVietNam, MZZRS, MinCanadaFA, MinexGt, MiroslavLajcak, NorwayMFA, OFMUAE, Palazzo_Chigi, PaoloGentiloni, PolandMFA, SpainMFA, StateDept, SweMFA, TunisieDiplo, angealfa, dfatirl, eu_eeas, francediplo, francediplo_EN, mfa_russia, sebastiankurz</t>
  </si>
  <si>
    <t>https://periscope.tv/ItalyMFA</t>
  </si>
  <si>
    <t>Kosovo</t>
  </si>
  <si>
    <t>President Hashim Thaçi</t>
  </si>
  <si>
    <t>HashimThaciRKS</t>
  </si>
  <si>
    <t>https://twitter.com/HashimThaciRKS</t>
  </si>
  <si>
    <t>Hashim Thaçi</t>
  </si>
  <si>
    <t>5th President of the Republic of Kosovo. Former PM &amp; FM of the country. Declared the Independence of the Republic 🇽🇰. A husband and a father.</t>
  </si>
  <si>
    <t>Wed Nov 02 11:16:59 +0000 2011</t>
  </si>
  <si>
    <t>Kosova</t>
  </si>
  <si>
    <t>@HashimThaciRKS</t>
  </si>
  <si>
    <t>https://twitter.com/HashimThaciRKS/lists</t>
  </si>
  <si>
    <t>https://twitter.com/HashimThaciRKS/moments</t>
  </si>
  <si>
    <t>10DowningStreet, AbeShinzo, AdelAljubeir, AlsisiOfficial, AnastasiadesCY, Andrej_Kiska, AndrewHolnessJM, AymanHsafadi, BWGovernment, BelgiumMFA, CYpresidency, CanadianPM, CharlesMichel, CyprusMFA, CzechMFA, DaniloMedina, EPN, EPhilippePM, EU_Commission, EgyPresidency, Elysee, EmmanuelMacron, FedericaMog, FinGovernment, French_Gov, GermanyDiplo, GobiernodeChile, HEhassansheikh, HHShkMohd, HadiPresident, HaiderAlAbadi, HeikoMaas, Horacio_Cartes, IsabelStMalo, IsraeliPM, IssoufouMhm, ItalyMFA, JC_Varela, JPN_PMO, JZarif, JapanGov, JosephMuscat_JM, JuanManSantos, JunckerEU, JustinTrudeau, Kemlu_RI, KingAbdullahII, KingSalman, KolindaGK, KremlinRussia_E, LafontantGuy, MBuhari, MDVForeign, MFABelize, MFA_Ukraine, MagufuliJP, MaithripalaS, MaltaGov, MinCanadaFA, MinPres, MiroslavLajcak, MonarchieBe, NAkufoAddo, NGRPresident, NamPresidency, NicolasMaduro, NikosKotzias, POTUS, PR_Paul_BIYA, PR_Senegal, Palazzo_Chigi, PaoloGentiloni, PaulKagame, PolandMFA, Pontifex, Pontifex_es, PremierRP, PresDGranger, PresidenceGA, PresidenceHT, PresidenceMada, PresidenceMali, PresidenceNiger, Presidenceci, PresidenciaCV, PresidenciaPma, PresidenciaPy, PresidenciaRD, Presidencia_Ec, PresidentABO, PresidentIRL, PresidentKE, PresidentOfBg, PresidentYameen, PrimeMinisterKR, PrimeMinistry, PrimeministerGR, QueenRania, Quirinale, RHCJO, RT_Erdogan, RwandaMFA, SaintLuciaGov, SomaliPM, StateDept, Statsmin, SwedishPM, TC_Basbakan, TurnbullMalcolm, UKenyatta, VladaCG, VladaRH, WhiteHouse, Xavier_Bettel, afgexecutive, antoniocostapm, atsipras, cabinetofficeuk, deplu, donaldtusk, erna_solberg, eucopresident, foreignoffice, govsingapore, jimmymoralesgt, jokowi, koninklijkhuis, kyrgyzpresident, larsloekke, leehsienloong, marianorajoy, mofa_uae, narendramodi, netanyahu, niinisto, palaismonaco, poroshenko, prensapalacio, prezydentpl, rashtrapatibhvn, realDonaldTrump, regierung_fl, rochkaborepf, saadhariri, thepmo, theresa_may, trpresidency, tsipras_eu</t>
  </si>
  <si>
    <t>AbelaCarmelo, CancilleriaPeru, DanishMFA, Dragan_Covic, MFAestonia, SpainMFA, Ulkoministerio, VladaMK, Zoran_Zaev, mubachfont</t>
  </si>
  <si>
    <t>AlbanianDiplo, AndrejPlenkovic, AuswaertigesAmt, BorutPahor, BoykoBorissov, CancilleriaPma, DutchMFA, IsmailOguelleh, JuanOrlandoH, Latvian_MFA, LinkeviciusL, LithuaniaMFA, MFAIceland, MFAKOSOVO, MFA_Austria, MFA_LI, MFAsg, MVEP_hr, MZZRS, MeGovernment, MinBZ, MiroCerar, NorwayMFA, SlovakiaMFA, SweMFA, Utrikesdep, alain_berset, avucic, cafreeland, ditmirbushati, edgarsrinkevics, ediramaal, eu_eeas, haradinajramush, infopresidencia, margotwallstrom, pacollibehgjet, presidentMT, sebastiankurz, vanderbellen, vladaRS</t>
  </si>
  <si>
    <t>https://periscope.tv/HashimThaciRKS</t>
  </si>
  <si>
    <t>Prime Minister Ramush Haradinaj</t>
  </si>
  <si>
    <t>haradinajramush</t>
  </si>
  <si>
    <t>https://twitter.com/haradinajramush</t>
  </si>
  <si>
    <t>Ramush Haradinaj</t>
  </si>
  <si>
    <t>Prime Minister of the Republic of #Kosovo. Chairman of the Alliance for the Future of Kosova (AAK).</t>
  </si>
  <si>
    <t>Wed May 17 11:52:33 +0000 2017</t>
  </si>
  <si>
    <t>@haradinajramush</t>
  </si>
  <si>
    <t>https://twitter.com/haradinajramush/lists</t>
  </si>
  <si>
    <t>https://twitter.com/haradinajramush/moments</t>
  </si>
  <si>
    <t>AndrejPlenkovic, BorisJohnson, BorutPahor, EU_Commission, FedericaMog, GOVUK, POTUS, ditmirbushati, eucopresident, foreignoffice, pacollibehgjet, sebastiankurz</t>
  </si>
  <si>
    <t>DanishMFA, MeGovernment, VladaMK</t>
  </si>
  <si>
    <t>AlbanianDiplo, BoykoBorissov, HashimThaciRKS, MFAKOSOVO, Zoran_Zaev</t>
  </si>
  <si>
    <t>https://periscope.tv/haradinajramush</t>
  </si>
  <si>
    <t>Foreign Minister Behgjet Pacolli</t>
  </si>
  <si>
    <t>https://twitter.com/pacollibehgjet</t>
  </si>
  <si>
    <t>Behgjet Pacolli🇽🇰</t>
  </si>
  <si>
    <t>Deputy Prime Minister &amp; Minister of Foreign Affairs of the Republic of Kosovo 🇽🇰. Former President of Kosovo. A father, husband and entrepreneur.</t>
  </si>
  <si>
    <t>Wed Jan 14 11:33:23 +0000 2015</t>
  </si>
  <si>
    <t>@pacollibehgjet</t>
  </si>
  <si>
    <t>https://twitter.com/pacollibehgjet/lists</t>
  </si>
  <si>
    <t>https://twitter.com/pacollibehgjet/moments</t>
  </si>
  <si>
    <t>10DowningStreet, AAgbenonciMAEC, ABZayed, APMutharika, ARG_AFG, A_Kamil_Mohamed, AbeShinzo, AbelaCarmelo, AdelAljubeir, AlfonsoDastisQ, Aloysio_Nunes, AlphaBarry20, AndrejPlenkovic, AndrewHolnessJM, ArgentinaMFA, AuswaertigesAmt, AymanHsafadi, BarrowPresident, BdiPresidence, BelarusMFA, BelgiumMFA, BeninDiplomatie, BorisJohnson, BorutPahor, BoykoBorissov, BurkinaMae, CanadaFP, CanadianPM, CancilleriaARG, CancilleriaEc, CancilleriaPeru, CancilleriaPma, CasaReal, ChileMFA, CyprusMFA, CzechMFA, DaniloMedina, Diplomacy_RM, DiplomatieRdc, DrZvizdic, EPhilippePM, EUCouncil, EUCouncilPress, EU_Commission, EdgarCLungu, EladioLoizaga, EmmanuelMacron, FEGnassingbe, FedericaMog, ForeignOfficeKE, General_Aoun, GeoffreyOnyeama, GeorgeWeahOff, GermanyDiplo, GovUganda, GreeceMFA, GuatemalaGob, GudlaugurThor, HHShkMohd, HRabaryNjaka, HeikoMaas, HugoMartinezSV, IsabelStMalo, IsraelMFA, ItalyMFA, JC_Varela, JY_LeDrian, JZarif, JanelidzeMkh, Jhinaoui_MAE, JorgeFaurie, JosephMuscat_JM, JulieBishopMP, JunckerEU, JustinTrudeau, KSAMOFA, KabaThieba, KagutaMuseveni, Karin_Kneissl, Kemlu_RI, KerstiKaljulaid, KingAbdullahII, Kiribati_Govt, KremlinRussia_E, LMushikiwabo, LVidegaray, LafontantGuy, Latvian_MFA, LinkeviciusL, LithuaniaMFA, LuisRiveraMarin, MAERomania, MBA_AlThani_, MBuhari, MFABelize, MFABulgaria, MFAEcuador, MFAIceland, MFATurkey, MFA_Austria, MFA_LI, MFA_Lu, MFA_Mongolia, MFA_Tajikistan, MFA_Ukraine, MFAestonia, MFAofArmenia, MFAsg, MINIREXBDI, MIREXRD, MOFABahamas, MOFAGambia, MOFAKuwait, MOFAKuwait_en, MOFAUAE, MOFA_RL, MOFAkr_eng, MRE_Bolivia, MZZRS, MagufuliJP, MalawiGovt, MalaysiaMFA, MeGovernment, Messahel_MAE, MevlutCavusoglu, MfaEgypt, MfaSomalia, MichelTemer, MiguelVargasM, MinBZ, MinisterSilk, Minrel_Chile, MiroCerar, MiroslavLajcak, MofaNepal, MofaOman, MofaQatar_EN, MofaSomalia, MohamedBinZayed, MorawieckiM, NamPresidency, NikosKotzias, NorwayMFA, OFMUAE, PMBhutan, PMOIndia, POTUS, PR_Senegal, PaoloGentiloni, PaulKagame, PavloKlimkin, PolandMFA, Pontifex, PremierRP_en, PresidenceHT, PresidenceMada, PresidenceMali, Presidence_RDC, Presidenceci, PresidenciaPma, PresidentIRL, PresidentKE, President_Heine, PrimeMinisterEn, QueenRania, RHCJO, RT_Erdogan, RegSprecher, Regjeringen, RwandaGov, RwandaMFA, SalahRabbani, SegrEsteriRsm, SeychellesMFA, SheLeonard, SlovakiaMFA, Somalia, StateDept, StateHouseKenya, SushmaSwaraj, SweMFA, SwedishPM, TC_Basbakan, TunisieDiplo, TurnbullMalcolm, UKenyatta, USEmbalo, UgandaMFA, Ulkoministerio, UrugwiroVillage, Utenriksdept, Utrikesdep, VivianBala, VladaCG, VladaRH, WhiteHouse, aguribfakim, angealfa, antoniocostapm, ashrafghani, bahdiplomatic, cafreeland, campaignforleo, cancilleriasv, carlosarosario2, dreynders, edgarsrinkevics, ediramaal, elmouradia_dz, erna_solberg, eu_eeas, eucopresident, evoespueblo, foreignoffice, francediplo, francediplo_EN, ignaziocassis, jacindaardern, jimmymoralesgt, konotaromp, leehsienloong, margotwallstrom, marianorajoy, mauriciomacri, mfa_russia, mfaethiopia, mfaguyana, mfespinosaEC, moisejovenel, mreparaguay, mreparaguay_en, mubachfont, nyamitwe, presidencia_sv, presidentMT, realDonaldTrump, republicoftogo, saadhariri, sebastiankurz, simoncoveney, svenmikser, teodormelescanu, thepmo, theresa_may, tongaportal, tsheringtobgay, vanderbellen, vladaRS, ygaraad</t>
  </si>
  <si>
    <t>AlbanianDiplo, AlgeriaMFA, DanishMFA, Dimitrov_Nikola, DutchMFA, EZaharievaMFA, HashimThaciRKS, MFAKOSOVO, MFA_Macedonia, MVEP_hr, Republic_Nauru, SpainMFA, VladaMK, Zoran_Zaev, ditmirbushati, ministerBlok</t>
  </si>
  <si>
    <t>https://periscope.tv/pacollibehgjet</t>
  </si>
  <si>
    <t>https://twitter.com/MFAKOSOVO</t>
  </si>
  <si>
    <t>MFA Kosovo🇽🇰</t>
  </si>
  <si>
    <t>The official account of the Ministry of Foreign Affairs of the Republic of Kosovo🇽🇰. RTs not endorsment.</t>
  </si>
  <si>
    <t>Mon May 09 12:18:51 +0000 2011</t>
  </si>
  <si>
    <t>@MFAKOSOVO</t>
  </si>
  <si>
    <t>https://twitter.com/MFAKOSOVO/lists/mfa-kosovo-diplomats/members</t>
  </si>
  <si>
    <t>https://twitter.com/MFAKOSOVO/moments</t>
  </si>
  <si>
    <t>10DowningStreet, AAgbenonciMAEC, ABZayed, AbelaCarmelo, AdelAljubeir, AlbanianDiplo, Aloysio_Nunes, AlphaBarry20, AnastasiadesCY, AndrejPlenkovic, Andrej_Kiska, AndrzejDuda, AymanHsafadi, AzerbaijanMFA, BR_Sprecher, Balozi_Mahiga, BarrowPresident, BelarusMFA, BelarusMID, BelgiumMFA, BeninDiplomatie, BorisJohnson, BorutPahor, BoykoBorissov, BurkinaMae, ByegmENG, CRcancilleria, CanadianPM, CancilleriaCol, CancilleriaEc, CubaMINREX, CyprusMFA, DFAPHL, DaniloMedina, DarrenFNM, Diplomacy_RM, EPhilippePM, EZaharievaMFA, EladioLoizaga, Elysee, EmmanuelMacron, EstonianGovt, FMPhamBinhMinh, FedericaMog, FijiMFA, FinGovernment, ForeignMinistry, ForeignOfficeKE, Gebran_Bassil, GeoffreyOnyeama, GeorgeWeahOff, GovMonaco, GovernAndorra, Grybauskaite_LT, GvtMonaco, HHShkMohd, HeikoMaas, HugoMartinezSV, IranMFA, IsabelStMalo, ItamaratyGovBr, Itamaraty_EN, JY_LeDrian, JZarif, JanelidzeMkh, Jhinaoui_MAE, JorgeFaurie, JosephMuscat_JM, JulieBishopMP, JunckerEU, JustinTrudeau, KSAMOFA, Kabmin_UA_e, Karin_Kneissl, Kemlu_RI, KerstiKaljulaid, KhawajaMAsif, KlausIohannis, KolindaGK, KremlinRussia, KremlinRussia_E, LMushikiwabo, LT_MFA_Stratcom, LVidegaray, LankaMFA, Lithuania, MAECHaiti, MAECgob, MAERomania, MBA_AlThani_, MFABelize, MFAEcuador, MFASriLanka, MFATgovtNZ, MFAThai_PR_EN, MFA_Mongolia, MFA_SriLanka, MFA_Ukraine, MFAofArmenia, MFAupdate, MOFAEGYPT, MOFAKuwait, MOFAKuwait_en, MOFAUAE, MOFA_RL, MOFAkr_eng, MRE_Bolivia, MZemanOficialni, MalaysiaMFA, MaltaGov, MarocDiplomatie, Menlu_RI, Messahel_MAE, MevlutCavusoglu, MfaEgypt, MfaSomalia, MiguelVargasM, MinisterMOFA, MinisterSilk, MiroCerar, MladenIvanic, MoFA_Indonesia, MofaJapan_en, MofaJapan_jp, MofaOman, MofaQatar_AR, MofaQatar_EN, MofaSomalia, MohamedAsim_mdv, MonarchieBe, MongolDiplomacy, NDimitrovMK, NikosKotzias, OFMUAE, PMOIndia, POTUS, PaoloGentiloni, PaulKagame, PavloKlimkin, Pontifex, Pontifex_pt, PremierRP_en, PresidenciaRD, PresidencySrb, PresidentIRL, PresidentOfBg, President_Heine, PrimeMinisterKR, RegSprecher, Regjeringen, RepSouthSudan, RwandaMFA, SRECIHonduras, SRE_mx, SalahRabbani, SecPompeo, SegrEsteriRsm, SeychellesMFA, StateDept, StateDeptLive, SushmaSwaraj, SwedishPM, TC_Disisleri, TROfficeofPD, TerzaLoggia, TheBankova, TunisieDiplo, UgandaMFA, UrugwiroVillage, VGroysman, VNGovtPortal, VensonMoitoi, VivianBala, VladaCG, VladaRH, WhiteHouse, aguribfakim, alanpcayetano, angealfa, antoniocostapm, avucic, bahdiplomatic, cafreeland, campaignforleo, deplu, dfat, dfatirl, dodon_igor, donaldtusk, dreynders, ediramaal, erna_solberg, eucopresident, filip_pavel, foreigntanzania, forsaetisradun, gouv_lu, ignaziocassis, jacindaardern, kaminajsmith, khalidalkhalifa, konotarogomame, konotaromp, kryeministriaal, margotwallstrom, marianorajoy, mfa_afghanistan, mfaethiopia, mfaguyana, mofa_kr, mreparaguay, mreparaguay_en, narendramodi, niinisto, nyamitwe, pid_gov, pmofa, poroshenko, predsednikrs, presidentMT, president_nepal, presidentaz, ratasjuri, rdussey, realDonaldTrump, regierung_fl, svenmikser, teodormelescanu, trpresidency, vanderbellen, vladaRS, worknehgebeyhu</t>
  </si>
  <si>
    <t>MFA_Kyrgyzstan, mubachfont, namibia_mfa</t>
  </si>
  <si>
    <t>APUkraine, AlgeriaMFA, ArgentinaMFA, Arlietas, AuswaertigesAmt, CanadaFP, CanadaPE, CancilleriaARG, CancilleriaPeru, CancilleriaPma, ChileMFA, CzechMFA, DanishMFA, Dimitrov_Nikola, DutchMFA, EUCouncil, EU_Commission, GermanyDiplo, GreeceMFA, GudlaugurThor, HashimThaciRKS, IndianDiplomacy, Iraqimofa, Israel, IsraelMFA, ItalyMFA, Latvian_MFA, LinkeviciusL, LithuaniaMFA, MDVForeign, MEAIndia, MFABulgaria, MFAIceland, MFATurkey, MFA_Austria, MFA_KZ, MFA_LI, MFA_Lu, MFA_MNE, MFA_Macedonia, MFAestonia, MFAgovge, MFAsg, MIREXRD, MOFAGambia, MOFAVietNam, MVEP_hr, MZZRS, MankeurNdiaye, MeGovernment, MinBZ, MinCanadaAE, MinCanadaFA, MinexGt, Minrel_Chile, MiroslavLajcak, MofaNepal, NorwayMFA, PolandMFA, SlovakiaMFA, SpainMFA, SweMFA, Ulkoministerio, Utenriksdept, VladaMK, Zoran_Zaev, cancilleriasv, ditmirbushati, edgarsrinkevics, eu_eeas, foreignoffice, francediplo, francediplo_EN, govSlovenia, haradinajramush, markbrantley3, mfa_russia, ministerBlok, pacollibehgjet, sebastiankurz</t>
  </si>
  <si>
    <t>https://periscope.tv/MFAKOSOVO</t>
  </si>
  <si>
    <t>Latvia</t>
  </si>
  <si>
    <t>President Raimonds Vējonis</t>
  </si>
  <si>
    <t>Vejonis</t>
  </si>
  <si>
    <t>https://twitter.com/Vejonis</t>
  </si>
  <si>
    <t>Raimonds Vējonis</t>
  </si>
  <si>
    <t>Valsts prezidents, vienkārši cilvēks</t>
  </si>
  <si>
    <t>Fri Feb 12 17:59:00 +0000 2010</t>
  </si>
  <si>
    <t>LATVIA</t>
  </si>
  <si>
    <t>@Vejonis</t>
  </si>
  <si>
    <t>https://twitter.com/Vejonis/lists</t>
  </si>
  <si>
    <t>https://twitter.com/Vejonis/moments</t>
  </si>
  <si>
    <t>AndrzejDuda, FedericaMog, Grybauskaite_LT, KremlinRussia_E, POTUS, WhiteHouse, eucopresident, realDonaldTrump</t>
  </si>
  <si>
    <t>DanishMFA, GermanyDiplo, KlausIohannis, LT_MFA_Stratcom, MFAIceland, MFA_Ukraine, filip_pavel, presidentMT, prezydentpl, vanderbellen</t>
  </si>
  <si>
    <t>Arlietas, Brivibas36, EU_Commission, KerstiKaljulaid, Latvian_MFA, MarisKucinskis, Rigas_pils, edgarsrinkevics, ratasjuri</t>
  </si>
  <si>
    <t>https://periscope.tv/Vejonis</t>
  </si>
  <si>
    <t>Rigas_pils</t>
  </si>
  <si>
    <t>https://twitter.com/Rigas_pils</t>
  </si>
  <si>
    <t>Valsts prezidents</t>
  </si>
  <si>
    <t>Oficiālais Latvijas Valsts prezidenta Twitter konts / Official Twitter account of the President of Latvia</t>
  </si>
  <si>
    <t>Wed Jul 07 10:58:52 +0000 2010</t>
  </si>
  <si>
    <t>Pils laukums 3, Rīga</t>
  </si>
  <si>
    <t>@Rigas_pils</t>
  </si>
  <si>
    <t>https://twitter.com/Rigas_pils/moments</t>
  </si>
  <si>
    <t>EUCouncil, FedericaMog, POTUS, WhiteHouse, realDonaldTrump</t>
  </si>
  <si>
    <t>CancilleriaPeru, DanishMFA, MargvelashviliG, SweMFA, TPKanslia, VladaRH</t>
  </si>
  <si>
    <t>Arlietas, Brivibas36, Grybauskaite_LT, KerstiKaljulaid, Latvian_MFA, MarisKucinskis, Vejonis, edgarsrinkevics</t>
  </si>
  <si>
    <t>https://periscope.tv/Rigas_pils</t>
  </si>
  <si>
    <t>Prime Minister Māris Kučinskis</t>
  </si>
  <si>
    <t>MarisKucinskis</t>
  </si>
  <si>
    <t>https://twitter.com/MarisKucinskis</t>
  </si>
  <si>
    <t>Maris Kucinskis</t>
  </si>
  <si>
    <t>Mon Oct 29 16:17:12 +0000 2012</t>
  </si>
  <si>
    <t>@MarisKucinskis</t>
  </si>
  <si>
    <t>https://twitter.com/MarisKucinskis/lists</t>
  </si>
  <si>
    <t>https://twitter.com/MarisKucinskis/moments</t>
  </si>
  <si>
    <t>DanishMFA, EUCouncilPress, EU_Commission, EstonianGovt, GermanyDiplo, Latvian_MFA, ratasjuri</t>
  </si>
  <si>
    <t>Arlietas, Brivibas36, Rigas_pils, Vejonis, edgarsrinkevics</t>
  </si>
  <si>
    <t>https://periscope.tv/MarisKucinskis</t>
  </si>
  <si>
    <t>Brivibas36</t>
  </si>
  <si>
    <t>https://twitter.com/Brivibas36</t>
  </si>
  <si>
    <t>Valdības māja</t>
  </si>
  <si>
    <t>Ministru kabinets / Government of Latvia</t>
  </si>
  <si>
    <t>Mon Jun 08 07:48:48 +0000 2009</t>
  </si>
  <si>
    <t>Brīvības bulvāris 36, Rīga</t>
  </si>
  <si>
    <t>@Brivibas36</t>
  </si>
  <si>
    <t>https://twitter.com/Brivibas36/moments</t>
  </si>
  <si>
    <t>10DowningStreet, Elysee, EmmanuelMacron, EstonianGovt, FedericaMog, FinGovernment, GovernmentRF, Grybauskaite_LT, JunckerEU, KerstiKaljulaid, LithuanianGovt, MedvedevRussiaE, POTUS, Presidencia_Ec, RegSprecher, RoyalFamily, StateDept, WhiteHouse, denmarkdotdk, donaldtusk, francediplo_EN, valtioneuvosto</t>
  </si>
  <si>
    <t>CancilleriaPeru, DanishMFA, MFAestonia, MFAgovge, MeGovernment, PrimeministerGR, SweMFA, VladaRH, govSlovenia</t>
  </si>
  <si>
    <t>Arlietas, EUCouncil, EUCouncilPress, EUCouncilTVNews, EU_Commission, GermanyDiplo, Latvian_MFA, MarisKucinskis, Palazzo_Chigi, PremierRP, Rigas_pils, Vejonis, edgarsrinkevics, eu_eeas, eucopresident, foreignoffice, ratasjuri</t>
  </si>
  <si>
    <t>https://periscope.tv/Brivibas36</t>
  </si>
  <si>
    <t>Foreign Minister Edgars Rinkēvičs</t>
  </si>
  <si>
    <t>edgarsrinkevics</t>
  </si>
  <si>
    <t>https://twitter.com/edgarsrinkevics</t>
  </si>
  <si>
    <t>Edgars Rinkēvičs</t>
  </si>
  <si>
    <t>Latvijas Republikas ārlietu ministrs/ Minister of Foreign Affairs of the Republic of Latvia 🇱🇻</t>
  </si>
  <si>
    <t>Thu Jul 30 10:38:33 +0000 2009</t>
  </si>
  <si>
    <t>Latvija/Latvia</t>
  </si>
  <si>
    <t>@edgarsrinkevics</t>
  </si>
  <si>
    <t>https://twitter.com/edgarsrinkevics/moments</t>
  </si>
  <si>
    <t>10DowningStreet, AlfonsoDastisQ, AndrzejDuda, ArgentinaMFA, AzerbaijanMFA, BelgiumMFA, CanadianPM, EUCouncil, EUCouncilTVNews, Elysee, EmmanuelMacron, EstonianGovt, ForeignMinistry, Gebran_Bassil, GeoffreyOnyeama, GovernAndorra, GovernmentRF, GreeceMFA, Grybauskaite_LT, HassanRouhani, HeikoMaas, IsraeliPM, JY_LeDrian, JZarif, JorgeFaurie, JuanManSantos, JustinTrudeau, Karin_Kneissl, Kemlu_RI, KerstiKaljulaid, KremlinRussia, KvirikashviliGi, LMushikiwabo, LVidegaray, MFABulgaria, MFAThai_PR_EN, MFATurkey, MOFAkr_eng, MSZ_RP, MedvedevRussia, MedvedevRussiaE, MevlutCavusoglu, MoFA_Indonesia, MofaJapan_en, MofaSomalia, NGRPresident, NovruzMammadov, POTUS, PolandMFA, Pontifex, PremierRP_en, PutinRF, RT_Erdogan, RoyalFamily, RwandaMFA, StateDept, SushmaSwaraj, SwedishPM, TurnbullMalcolm, WhiteHouse, Xavier_Bettel, anderssamuelsen, angealfa, atsipras, dfatirl, dodon_igor, donaldtusk, dreynders, eucopresident, foreignoffice, francediplo_EN, gouv_lu, ignaziocassis, konotaromp, netanyahu, poroshenko, presidentaz, ratasjuri, realDonaldTrump, simoncoveney, stropnickym, theresa_may, trpresidency, tsipras_eu, winstonpeters</t>
  </si>
  <si>
    <t>CanadaPE, DFAPHL, DanishMFA, Israel, ItamaratyGovBr, Itamaraty_ES, LT_MFA_Stratcom, Lithuania, MAECgob, MFA_Kyrgyzstan, MFA_Macedonia, MargvelashviliG, MinBZ, MinisterSilk, Minrel_Chile, Palazzo_Chigi, SpainMFA, filip_pavel, francediplo_de, govSlovenia, pacollibehgjet, republicoftogo</t>
  </si>
  <si>
    <t>AbelaCarmelo, AlbanianDiplo, Arlietas, AuswaertigesAmt, BelarusMFA, BelarusMID, BorisJohnson, Brivibas36, CanadaFP, CancilleriaPeru, Christodulides, CzechMFA, Dimitrov_Nikola, Diplomacy_RM, DutchMFA, EUCouncilPress, EU_Commission, EZaharievaMFA, FedericaMog, GermanyDiplo, GudlaugurThor, HashimThaciRKS, IsraelMFA, Itamaraty_EN, JanelidzeMkh, JulieBishopMP, JunckerEU, Latvian_MFA, LinkeviciusL, LithuaniaMFA, MAERomania, MFAIceland, MFAKOSOVO, MFA_Austria, MFA_LI, MFA_Lu, MFA_Ukraine, MFAestonia, MFAgovge, MFAofArmenia, MID_RF, MVEP_hr, MZZRS, MarisKucinskis, MeGovernment, MinCanadaAE, MinCanadaFA, MiroslavLajcak, NikosKotzias, NorwayMFA, PaoloGentiloni, PavloKlimkin, Rigas_pils, SlovakiaMFA, SweMFA, Tudor_Moldova, Utrikesdep, Vejonis, cafreeland, ditmirbushati, eu_eeas, francediplo, margotwallstrom, marianorajoy, mfa_russia, ministerBlok, presidentMT, sebastiankurz, svenmikser</t>
  </si>
  <si>
    <t>https://periscope.tv/edgarsrinkevics</t>
  </si>
  <si>
    <t>Arlietas</t>
  </si>
  <si>
    <t>https://twitter.com/Arlietas</t>
  </si>
  <si>
    <t>Ārlietu ministrija</t>
  </si>
  <si>
    <t>ĀM izstrādā un īsteno LV ārpolitiku, lai radītu labvēlīgus apstākļus starptautiskajai drošībai un iekšpolitiskajai stabilitātei. In English, follow @Latvian_MFA</t>
  </si>
  <si>
    <t>Mon Oct 04 09:24:33 +0000 2010</t>
  </si>
  <si>
    <t>Rīga, Latvija</t>
  </si>
  <si>
    <t>lv</t>
  </si>
  <si>
    <t>@Arlietas</t>
  </si>
  <si>
    <t>https://twitter.com/Arlietas/lists/v-stniec-bas-un-v-stnieki/members</t>
  </si>
  <si>
    <t>https://twitter.com/Arlietas/moments</t>
  </si>
  <si>
    <t>10DowningStreet, APUkraine, AzerbaijanMFA, BelgiumMFA, CyprusMFA, CzechMFA, Diplomacy_RM, EUCouncil, Elysee, FedericaMog, GovernAndorra, GreeceMFA, Grybauskaite_LT, IsraeliPM, Itamaraty_EN, JZarif, KremlinRussia, LinkeviciusL, MFATurkey, MFA_Austria, MFA_Ukraine, MZZRS, MarocDiplomatie, MedvedevRussiaE, POTUS, PavloKlimkin, PolandMFA, RoyalFamily, SlovakiaMFA, SpainMFA, StateDept, TROfficeofPD, Ulkoministerio, WhiteHouse, donaldtusk, eucopresident, netanyahu, poroshenko, sebastiankurz</t>
  </si>
  <si>
    <t>CancilleriaPeru, MID_RF, MinBZ, MinexGt, VladaRH</t>
  </si>
  <si>
    <t>AuswaertigesAmt, BelarusMFA, BelarusMID, Brivibas36, DanishMFA, EUCouncilPress, EUCouncilTVNews, EU_Commission, GermanyDiplo, Latvian_MFA, LithuaniaMFA, MAERomania, MEAIndia, MFAIceland, MFAKOSOVO, MFAestonia, MFAgovge, MarisKucinskis, NorwayMFA, Rigas_pils, Vejonis, edgarsrinkevics, eu_eeas, francediplo, francediplo_EN, mfa_russia</t>
  </si>
  <si>
    <t>https://periscope.tv/Arlietas</t>
  </si>
  <si>
    <t>Latvian_MFA</t>
  </si>
  <si>
    <t>https://twitter.com/Latvian_MFA</t>
  </si>
  <si>
    <t>Latvian MFA</t>
  </si>
  <si>
    <t>The MFA develops and carries out Latvia’s foreign policy, to strengthen international security and domestic political stability. Latviešu valodā seko @arlietas</t>
  </si>
  <si>
    <t>Wed Aug 17 10:40:51 +0000 2011</t>
  </si>
  <si>
    <t>@Latvian_MFA</t>
  </si>
  <si>
    <t>https://twitter.com/Latvian_MFA/moments</t>
  </si>
  <si>
    <t>10DowningStreet, AdelAljubeir, BorisJohnson, ByegmENG, CRcancilleria, CancilleriaCol, CancilleriaEc, CancilleriaVE, CasaReal, DFAPHL, Dimitrov_Nikola, EZaharievaMFA, Elysee, FedericaMog, FijiMFA, FinGovernment, ForeignMinistry, ForeignOfficeKE, ForeignStrategy, GOVUK, Grybauskaite_LT, GvtMonaco, IsraeliPM, JunckerEU, JustinTrudeau, Kabmin_UA, KremlinRussia, MFAFiji, MFAupdate, MIACBW, MOFAKuwait_en, MOFAUAE, MOFAkr_eng, MarisKucinskis, MarocDiplomatie, MevlutCavusoglu, MoFA_Indonesia, MofaJapan_en, MofaQatar_EN, MofaSomalia, MonarchieBe, OFMUAE, PMOIndia, POTUS, PavloKlimkin, Pravitelstvo_RF, RT_Erdogan, RepSouthSudan, RoyalFamily, TROfficeofPD, VGroysman, VivianBala, WhiteHouse, bahdiplomatic, cabinetofficeuk, dfat, ditmirbushati, dreynders, ediramaal, eucopresident, foreigntanzania, francediplo_ES, gouvernementFR, govpt, margotwallstrom, mfa_afghanistan, mfaethiopia, mfagovtt, mreparaguay, narendramodi, netanyahu, niinisto, poroshenko, theresa_may</t>
  </si>
  <si>
    <t>AlgeriaMFA, CancilleriaARG, DiplomatieRdc, ForeignAff_Sur, ItamaratyGovBr, Itamaraty_ES, LT_MFA_Stratcom, Lithuania, MEAIndia, MFAEcuador, MFASriLanka, MFA_MNE, MargvelashviliG, MinBZ, MinCanadaAE, TheBankova, VNGovtPortal, VladaMK, VladaRH, cafreeland, filip_pavel, govSlovenia, ministerBlok, mubachfont, namibia_mfa, pacollibehgjet, pmofa, teodormelescanu, vladaRS</t>
  </si>
  <si>
    <t>APUkraine, AlbanianDiplo, ArgentinaMFA, Arlietas, AuswaertigesAmt, AzerbaijanMFA, BelarusMFA, BelarusMID, BelgiumMFA, Brivibas36, CanadaFP, CanadaPE, CancilleriaPeru, CancilleriaPma, ChileMFA, CubaMINREX, CyprusMFA, CzechMFA, DanishMFA, Diplomacy_RM, DutchMFA, EUCouncil, EUCouncilPress, EUCouncilTVNews, EU_Commission, GermanyDiplo, GreeceMFA, GudlaugurThor, HashimThaciRKS, IndianDiplomacy, Iraqimofa, Israel, IsraelMFA, ItalyMFA, Itamaraty_EN, JanelidzeMkh, KSAMOFA, Kemlu_RI, LinkeviciusL, LithuaniaMFA, MAECgob, MAERomania, MDVForeign, MFABulgaria, MFAIceland, MFAKOSOVO, MFATurkey, MFA_Austria, MFA_KZ, MFA_Kyrgyzstan, MFA_LI, MFA_Lu, MFA_Macedonia, MFA_Mongolia, MFA_SriLanka, MFA_Ukraine, MFAestonia, MFAgovge, MFAofArmenia, MFAsg, MID_RF, MIREXRD, MOFAVietNam, MVEP_hr, MZZRS, MaltaGov, MeGovernment, MinCanadaFA, MinexGt, Minrel_Chile, MiroslavLajcak, MongolDiplomacy, NorwayMFA, PaoloGentiloni, PolandMFA, Rigas_pils, RwandaMFA, SRECIHonduras, SRE_mx, SeychellesMFA, SlovakiaMFA, SpainMFA, StateDept, SweMFA, TunisieDiplo, UgandaMFA, Ulkoministerio, Utenriksdept, Utrikesdep, Vejonis, cancilleriasv, dfatirl, edgarsrinkevics, eu_eeas, foreignoffice, francediplo, francediplo_EN, mfa_russia, sebastiankurz</t>
  </si>
  <si>
    <t>https://periscope.tv/Latvian_MFA</t>
  </si>
  <si>
    <t>Liechtenstein</t>
  </si>
  <si>
    <t>Prime Minister Adrian Hasler</t>
  </si>
  <si>
    <t>adrian_hasler</t>
  </si>
  <si>
    <t>https://twitter.com/adrian_hasler</t>
  </si>
  <si>
    <t>Adrian Hasler</t>
  </si>
  <si>
    <t>Mon Jun 13 19:54:04 +0000 2011</t>
  </si>
  <si>
    <t>@adrian_hasler</t>
  </si>
  <si>
    <t>https://twitter.com/adrian_hasler/moments</t>
  </si>
  <si>
    <t>POTUS, Xavier_Bettel, realDonaldTrump, regierung_fl</t>
  </si>
  <si>
    <t>CancilleriaPeru, DanishMFA, NorwayMFA, VladaRH</t>
  </si>
  <si>
    <t>MFA_LI, sebastiankurz</t>
  </si>
  <si>
    <t>https://periscope.tv/adrian_hasler</t>
  </si>
  <si>
    <t>regierung_fl</t>
  </si>
  <si>
    <t>https://twitter.com/regierung_fl</t>
  </si>
  <si>
    <t>Reg. Liechtenstein</t>
  </si>
  <si>
    <t>Sun Feb 21 15:14:43 +0000 2010</t>
  </si>
  <si>
    <t>Dormant since 26.03.2013</t>
  </si>
  <si>
    <t>@regierung_fl</t>
  </si>
  <si>
    <t>https://twitter.com/regierung_fl/lists</t>
  </si>
  <si>
    <t>https://twitter.com/regierung_fl/moments</t>
  </si>
  <si>
    <t>CancilleriaPeru, DanishMFA, HashimThaciRKS, MFAKOSOVO, MFAgovge, SweMFA, adrian_hasler</t>
  </si>
  <si>
    <t>https://periscope.tv/regierung_fl</t>
  </si>
  <si>
    <t>Foreign Minister Aurelia Frick</t>
  </si>
  <si>
    <t>AureliaFrick</t>
  </si>
  <si>
    <t>https://twitter.com/AureliaFrick</t>
  </si>
  <si>
    <t>Aurelia Frick</t>
  </si>
  <si>
    <t>Mon Jun 16 21:06:38 +0000 2014</t>
  </si>
  <si>
    <t>@AureliaFrick</t>
  </si>
  <si>
    <t>https://twitter.com/AureliaFrick/lists</t>
  </si>
  <si>
    <t>https://twitter.com/AureliaFrick/moments</t>
  </si>
  <si>
    <t>AuswaertigesAmt, MFA_LI</t>
  </si>
  <si>
    <t>DanishMFA, MFAIceland</t>
  </si>
  <si>
    <t>https://periscope.tv/AureliaFrick</t>
  </si>
  <si>
    <t>MFA_LI</t>
  </si>
  <si>
    <t>https://twitter.com/MFA_LI</t>
  </si>
  <si>
    <t>Liechtenstein MFA</t>
  </si>
  <si>
    <t>Offizielles Twitterkonto des liechtensteinischen Ministeriums für Äusseres - Official Twitter account of the Liechtenstein Ministry for Foreign Affairs</t>
  </si>
  <si>
    <t>Tue Feb 25 15:22:42 +0000 2014</t>
  </si>
  <si>
    <t>Vaduz</t>
  </si>
  <si>
    <t>@MFA_LI</t>
  </si>
  <si>
    <t>https://twitter.com/MFA_LI/lists</t>
  </si>
  <si>
    <t>https://twitter.com/MFA_LI/moments</t>
  </si>
  <si>
    <t>BelgiumMFA, BorisJohnson, CubaMINREX, Dimitrov_Nikola, EUCouncil, EUCouncilPress, EU_Commission, FedericaMog, ForeignOfficeKE, JanelidzeMkh, JulieBishopMP, JunckerEU, LinkeviciusL, MAERomania, MOFAkr_eng, MarocDiplomatie, MofaJapan_en, MofaQatar_EN, MofaSomalia, SRE_mx, SeychellesMFA, StateDept, dfat, dfatirl, ditmirbushati, eucopresident, foreignoffice, foreigntanzania, margotwallstrom, svenmikser, vanderbellen</t>
  </si>
  <si>
    <t>APUkraine, AlgeriaMFA, AureliaFrick, BelarusMID, ItamaratyGovBr, Itamaraty_EN, Itamaraty_ES, MFASriLanka, MIACBW, MID_RF, MinCanadaAE, TheBankova, Utrikesdep, VNGovtPortal, VladaRH, ministerBlok, mubachfont, namibia_mfa, pacollibehgjet, vladaRS</t>
  </si>
  <si>
    <t>AlbanianDiplo, ArgentinaMFA, AuswaertigesAmt, AzerbaijanMFA, BR_Sprecher, BelarusMFA, CanadaFP, CancilleriaARG, CancilleriaPeru, CancilleriaPma, ChileMFA, CyprusMFA, CzechMFA, DanishMFA, Diplomacy_RM, DutchMFA, GermanyDiplo, GreeceMFA, GudlaugurThor, HashimThaciRKS, IsraelMFA, ItalyMFA, Latvian_MFA, LithuaniaMFA, MAECgob, MDVForeign, MEAIndia, MFABelize, MFABulgaria, MFAEcuador, MFAIceland, MFAKOSOVO, MFATgovtNZ, MFATurkey, MFA_Austria, MFA_KZ, MFA_Lu, MFA_Macedonia, MFA_Mongolia, MFA_SriLanka, MFA_Ukraine, MFAestonia, MFAgovge, MFAofArmenia, MFAsg, MOFAVietNam, MVEP_hr, MZZRS, MaltaGov, MeGovernment, MinCanadaFA, MinexGt, MiroslavLajcak, MongolDiplomacy, NorwayMFA, PolandMFA, RwandaMFA, SegrEsteriRsm, SlovakiaMFA, SpainMFA, SweMFA, TunisieDiplo, UgandaMFA, Ulkoministerio, adrian_hasler, alain_berset, avucic, edgarsrinkevics, eu_eeas, francediplo, francediplo_EN, ignaziocassis, mfa_russia, mfaethiopia, sebastiankurz</t>
  </si>
  <si>
    <t>https://periscope.tv/MFA_LI</t>
  </si>
  <si>
    <t>Lithuania</t>
  </si>
  <si>
    <t>President Dalia Grybauskaitė</t>
  </si>
  <si>
    <t>Grybauskaite_LT</t>
  </si>
  <si>
    <t>https://twitter.com/Grybauskaite_LT</t>
  </si>
  <si>
    <t>Dalia Grybauskaitė</t>
  </si>
  <si>
    <t>President of the Republic of Lithuania</t>
  </si>
  <si>
    <t>Wed Nov 21 07:59:56 +0000 2012</t>
  </si>
  <si>
    <t>Vilna, Lituania</t>
  </si>
  <si>
    <t>@Grybauskaite_LT</t>
  </si>
  <si>
    <t>https://twitter.com/Grybauskaite_LT/lists</t>
  </si>
  <si>
    <t>https://twitter.com/Grybauskaite_LT/moments</t>
  </si>
  <si>
    <t>10DowningStreet, AnastasiadesCY, JunckerEU, KremlinRussia_E, Kronprinsparet, MedvedevRussiaE, MinPres, POTUS, Pontifex, PresidentRuvi, RoyalFamily, WhiteHouse, donaldtusk, netanyahu, realDonaldTrump</t>
  </si>
  <si>
    <t>APUkraine, Arlietas, AuswaertigesAmt, BelgiumMFA, Brivibas36, CanadaFP, CancilleriaPeru, CharlesMichel, CyprusMFA, DanishMFA, Diplomacy_RM, DutchMFA, EmmanuelMacron, GreeceMFA, GuvernulRMD, Israel, IsraelMFA, JanelidzeMkh, JuanManSantos, KlausIohannis, KolindaGK, KvirikashviliGi, LT_MFA_Stratcom, Latvian_MFA, Lithuania, MAECgob, MFAKOSOVO, MFA_Kyrgyzstan, MFA_Ukraine, MFAestonia, MFAgovge, MIREXRD, MVEP_hr, MaltaGov, MargvelashviliG, MeGovernment, Minrel_Chile, MiroCerar, MiroslavLajcak, NorwayMFA, Palazzo_Chigi, PavloKlimkin, PresidencySrb, RwandaMFA, StenbockiMaja, SweMFA, TheBankova, VGroysman, Vejonis, VladaCG, VladaRH, Xavier_Bettel, aguribfakim, cafreeland, edgarsrinkevics, govgr, marianorajoy, presidentMT, prezydentpl, ratasjuri, teodormelescanu, vanderbellen, vladaRS</t>
  </si>
  <si>
    <t>BorutPahor, EUCouncil, EUCouncilPress, EUCouncilTVNews, EU_Commission, EstonianGovt, GermanyDiplo, LinkeviciusL, LithuaniaMFA, LithuanianGovt, PolandMFA, PrimeministerGR, Rigas_pils, eu_eeas, eucopresident, poroshenko</t>
  </si>
  <si>
    <t>https://periscope.tv/Grybauskaite_LT</t>
  </si>
  <si>
    <t>https://twitter.com/LithuanianGovt</t>
  </si>
  <si>
    <t>LR Vyriausybė 🇱🇹</t>
  </si>
  <si>
    <t>The official Twitter account of the Government of the Republic of @Lithuania #Lietuva</t>
  </si>
  <si>
    <t>Wed May 20 12:33:41 +0000 2009</t>
  </si>
  <si>
    <t>Gedimino pr. 11, Vilnius</t>
  </si>
  <si>
    <t>@LithuanianGovt</t>
  </si>
  <si>
    <t>https://twitter.com/LithuanianGovt/lists</t>
  </si>
  <si>
    <t>https://twitter.com/LithuanianGovt/moments</t>
  </si>
  <si>
    <t>10DowningStreet, AsoRock, Cabinet, CanadianPM, CasaRosada, ComgovTn, ComradeRalph, EUCouncil, French_Gov, GOVUK, GouvCongoBrazza, GovernmentRF, JPN_PMO, JunckerEU, JustinTrudeau, KingAbdullahII, KremlinRussia, KremlinRussia_E, KvirikashviliGi, LaCasaBlanca, LafontantGuy, MaltaGov, MichelTemer, MorawieckiM, OPM_TT, PM_Nepal, PMcanadien, PMofTimorLeste, POTUS, Palazzo_Chigi, Pontifex, Pravitelstvo_RF, PremierRP, PremierRP_en, PrimatureMDG, PrimeMinister_K, PutinRF_Eng, RegSprecher, Statsmin, SwedishPM, TC_Basbakan, TheBankova, TurnbullMalcolm, antoniocostapm, casacivilbr, dodon_igor, donaldtusk, foreignoffice, francediplo, gouvbenin, majaliwa_kassim, mfa_russia, opmguyana, realDonaldTrump, thepmo, theresa_may, vanderbellen</t>
  </si>
  <si>
    <t>Brivibas36, CancilleriaPeru, DanishMFA, EUCouncilTVNews, IsraelMFA, MeGovernment, SweMFA, VladaRH, govSlovenia, vladaRS</t>
  </si>
  <si>
    <t>EUCouncilPress, EU_Commission, EstonianGovt, Grybauskaite_LT, LT_MFA_Stratcom, LinkeviciusL, Lithuania, LithuaniaMFA, PrimeministerGR, StenbockiMaja, eucopresident, ratasjuri</t>
  </si>
  <si>
    <t>https://periscope.tv/LithuanianGovt</t>
  </si>
  <si>
    <t>Foreign Minister Linas Linkevicius</t>
  </si>
  <si>
    <t>LinkeviciusL</t>
  </si>
  <si>
    <t>https://twitter.com/LinkeviciusL</t>
  </si>
  <si>
    <t>Linas Linkevicius</t>
  </si>
  <si>
    <t>Minister of Foreign Affairs 🇱🇹</t>
  </si>
  <si>
    <t>Fri Dec 28 14:18:07 +0000 2012</t>
  </si>
  <si>
    <t>@LinkeviciusL</t>
  </si>
  <si>
    <t>https://twitter.com/LinkeviciusL/lists</t>
  </si>
  <si>
    <t>https://twitter.com/LinkeviciusL/moments</t>
  </si>
  <si>
    <t>10DowningStreet, AbeShinzo, AndrzejDuda, BelgiumMFA, EmmanuelMacron, GovernmentRF, HeikoMaas, ItalyMFA, JY_LeDrian, JulieBishopMP, JunckerEU, Karin_Kneissl, KremlinRussia_E, MedvedevRussia, MedvedevRussiaE, MofaJapan_en, MorawieckiM, POTUS, Pontifex, PutinRF_Eng, SecPompeo, StateDept, SushmaSwaraj, WhiteHouse, anderssamuelsen, angealfa, donaldtusk, dreynders, eucopresident, foreignoffice, konotaromp, mfa_afghanistan, netanyahu, realDonaldTrump, simoncoveney, stropnickym, theresa_may</t>
  </si>
  <si>
    <t>AlbanianDiplo, Arlietas, BelarusMID, CanadaFP, CancilleriaCol, CancilleriaPeru, CancilleriaPma, CyprusMFA, CzechMFA, DanishMFA, Diplomacy_RM, DiplomatieRdc, EstonianGovt, GreeceMFA, ItamaratyGovBr, Itamaraty_EN, Itamaraty_ES, KvirikashviliGi, MAECgob, MAERomania, MFA_LI, MFA_Lu, MFA_Macedonia, MFA_Mongolia, MIREXRD, MVEP_hr, MZZRS, MeGovernment, MinCanadaAE, MinCanadaFA, MinisterSilk, Minrel_Chile, Palazzo_Chigi, PresidenceMada, SpainMFA, TheBankova, Utrikesdep, VGroysman, eu_eeas, francediplo_RU, govSlovenia, marianorajoy, namibia_mfa, pacollibehgjet</t>
  </si>
  <si>
    <t>APUkraine, AlfonsoDastisQ, AuswaertigesAmt, BelarusMFA, BorisJohnson, Christodulides, Dimitrov_Nikola, DutchMFA, EUCouncil, EUCouncilPress, EUCouncilTVNews, EU_Commission, EZaharievaMFA, FedericaMog, GermanyDiplo, Grybauskaite_LT, GudlaugurThor, HashimThaciRKS, IsraelMFA, JanelidzeMkh, LT_MFA_Stratcom, Latvian_MFA, Lithuania, LithuaniaMFA, LithuanianGovt, MFAIceland, MFAKOSOVO, MFA_Austria, MFA_Ukraine, MFAestonia, MFAgovge, MID_RF, MargvelashviliG, MevlutCavusoglu, MiroslavLajcak, NorwayMFA, PavloKlimkin, PolandMFA, SweMFA, cafreeland, ditmirbushati, edgarsrinkevics, francediplo, francediplo_EN, margotwallstrom, mfa_russia, ministerBlok, sebastiankurz, svenmikser, teodormelescanu</t>
  </si>
  <si>
    <t>https://periscope.tv/LinkeviciusL</t>
  </si>
  <si>
    <t>LithuaniaMFA</t>
  </si>
  <si>
    <t>https://twitter.com/LithuaniaMFA</t>
  </si>
  <si>
    <t>Lithuania MFA</t>
  </si>
  <si>
    <t>This is the official account of the Ministry of Foreign Affairs of the Republic of Lithuania. This account is managed by the MFA Communications team.</t>
  </si>
  <si>
    <t>Tue Dec 14 12:35:51 +0000 2010</t>
  </si>
  <si>
    <t>Vilnius, Lithuania</t>
  </si>
  <si>
    <t>@LithuaniaMFA</t>
  </si>
  <si>
    <t>https://twitter.com/LithuaniaMFA/lists/lithuanian-diplomacy/members</t>
  </si>
  <si>
    <t>https://twitter.com/LithuaniaMFA/moments</t>
  </si>
  <si>
    <t>10DowningStreet, AdelAljubeir, AlfonsoDastisQ, BelgiumMFA, BorisJohnson, CRcancilleria, CanadianPM, CancilleriaCol, CancilleriaPA, CancilleriaVE, DFAPHL, DIRCO_ZA, EconAtState, EmmanuelMacron, FijiMFA, ForeignMinistry, ForeignOfficeKE, ForeignOfficePk, ForeignStrategy, GvtMonaco, IranMFA, IraqMFA, IsabelStMalo, IsraeliPM, JZarif, JosephMuscat_JM, JulieBishopMP, JunckerEU, JustinTrudeau, Kabmin_UA_e, KingSalman, LMushikiwabo, LankaMFA, MAECHaiti, MAE_Haiti, MFAThai_PR_EN, MFATurkeyFrench, MFAupdate, MIACBW, MID_Tajikistan, MOFAEGYPT, MOFAKuwait, MOFAKuwait_en, MOFAkr_eng, MSZ_RP, MalaysiaMFA, MankeurNdiaye, MarocDiplomatie, MevlutCavusoglu, MfaEgypt, MinPres, MinisterMOFA, MoFA_Indonesia, MofaJapan_en, MofaJapan_jp, MofaNepal, MofaOman, MofaQatar_EN, MofaSomalia, PMOIndia, POTUS, PakDiplomacy, PaoloGentiloni, Pontifex, Pontifex_fr, PresidenceMali, PrimeministerGR, RegSprecher, RoyalFamily, SRECIHonduras, SRE_mx, StateDeptLive, SushmaSwaraj, TROfficeofPD, TerzaLoggia, WhiteHouse, bahdiplomatic, cafreeland, cancilleriacrc, deplu, dfat, ditmirbushati, djiboutidiplo, donaldtusk, dreynders, foreignMV, foreigntanzania, francediplo_AR, francediplo_ES, khalidalkhalifa, kormany_hu, margotwallstrom, markrutte, mfa_afghanistan, mfagovtt, mfarighana, mofa_kr, mofa_uae, mofasudan, mreparaguay, mzvcr, narendramodi, pmofa, poroshenko, prezydentpl, ratasjuri, realDonaldTrump, sebastiankurz, theresa_may</t>
  </si>
  <si>
    <t>AlgeriaMFA, ArgentinaMFA, DiplomatieRdc, GudlaugurThor, Iraqimofa, MFA_Macedonia, MFAsg, MaltaGov, MargvelashviliG, MinCanadaAE, OfMfa, Palazzo_Chigi, PresidenceMada, TheBankova, VladaMK, forsaetisradun, francediplo_RU, marianorajoy, ministerBlok, pacollibehgjet, teodormelescanu</t>
  </si>
  <si>
    <t>APUkraine, AlbanianDiplo, Arlietas, AuswaertigesAmt, AzerbaijanMFA, BelarusMFA, BelarusMID, CanadaFP, CanadaPE, CancilleriaARG, CancilleriaEc, CancilleriaPeru, CancilleriaPma, ChileMFA, CubaMINREX, CyprusMFA, CzechMFA, DanishMFA, Diplomacy_RM, DutchMFA, EUCouncil, EUCouncilPress, EUCouncilTVNews, EU_Commission, FedericaMog, GermanyDiplo, GreeceMFA, Grybauskaite_LT, HashimThaciRKS, IndianDiplomacy, Israel, IsraelMFA, ItalyMFA, ItamaratyGovBr, Itamaraty_EN, Itamaraty_ES, JanelidzeMkh, KSAMOFA, Kemlu_RI, LT_MFA_Stratcom, Latvian_MFA, LinkeviciusL, Lithuania, LithuanianGovt, MAECgob, MAERomania, MDVForeign, MEAIndia, MFABulgaria, MFAEcuador, MFAFiji, MFAIceland, MFAKOSOVO, MFASriLanka, MFATgovtNZ, MFATurkey, MFA_Austria, MFA_KZ, MFA_Kyrgyzstan, MFA_LI, MFA_Lu, MFA_Mongolia, MFA_SriLanka, MFA_Tajikistan, MFA_Ukraine, MFAestonia, MFAgovge, MFAofArmenia, MID_RF, MIREXRD, MOFAUAE, MOFAVietNam, MVEP_hr, MZZRS, MeGovernment, MinBZ, MinCanadaFA, MinexGt, Minrel_Chile, MiroslavLajcak, MongolDiplomacy, NorwayMFA, OFMUAE, PavloKlimkin, PolandMFA, RwandaMFA, SeychellesMFA, SlovakiaMFA, SpainMFA, StateDept, SweMFA, TunisieDiplo, UgandaMFA, Ulkoministerio, Utenriksdept, Utrikesdep, VladaRH, avucic, cancilleriasv, dfatirl, edgarsrinkevics, eu_eeas, eucopresident, foreignoffice, francediplo, francediplo_EN, govSlovenia, mfa_russia, mfaethiopia, namibia_mfa</t>
  </si>
  <si>
    <t>https://periscope.tv/LithuaniaMFA</t>
  </si>
  <si>
    <t>https://twitter.com/Lithuania</t>
  </si>
  <si>
    <t>#Lithuania 🇱🇹</t>
  </si>
  <si>
    <t>In 2018 we will celebrate the 100th anniversary of the restored State of @Lithuania 🇱🇹 Follow on Instagram &amp; Facebook #Lithuania #Lietuva</t>
  </si>
  <si>
    <t>Tue Feb 24 11:31:39 +0000 2015</t>
  </si>
  <si>
    <t>@Lithuania</t>
  </si>
  <si>
    <t>https://twitter.com/Lithuania/lists</t>
  </si>
  <si>
    <t>https://twitter.com/Lithuania/moments</t>
  </si>
  <si>
    <t>AuswaertigesAmt, BorisJohnson, EU_Commission, GermanyDiplo, Grybauskaite_LT, JanelidzeMkh, JustinTrudeau, Kabmin_UA_e, Latvian_MFA, MFA_Ukraine, MFAestonia, POTUS, PolandMFA, Pontifex, TheBankova, VGroysman, edgarsrinkevics, poroshenko, realDonaldTrump</t>
  </si>
  <si>
    <t>DIRCO_ZA, DanishMFA, IsraelMFA, MFAKOSOVO, MFAgovge, VladaRH</t>
  </si>
  <si>
    <t>APUkraine, CancilleriaPeru, Israel, LT_MFA_Stratcom, LinkeviciusL, LithuaniaMFA, LithuanianGovt, MSZ_RP, MeGovernment, Russia, eu_eeas, japan</t>
  </si>
  <si>
    <t>https://periscope.tv/Lithuania</t>
  </si>
  <si>
    <t>LT_MFA_Stratcom</t>
  </si>
  <si>
    <t>https://twitter.com/LT_MFA_Stratcom</t>
  </si>
  <si>
    <t>LT MFA STRATCOM</t>
  </si>
  <si>
    <t>This is the official account of the Strategic Communication Group of the Lithuanian Ministry of Foreign Affairs.</t>
  </si>
  <si>
    <t>Thu Dec 04 08:56:06 +0000 2014</t>
  </si>
  <si>
    <t>@LT_MFA_Stratcom</t>
  </si>
  <si>
    <t>https://twitter.com/LT_MFA_Stratcom/moments</t>
  </si>
  <si>
    <t>APUkraine, AndrzejDuda, BelarusMFA, BelgiumMFA, BorisJohnson, CyprusMFA, CzechMFA, EUCouncil, EUCouncilPress, EU_Commission, FedericaMog, ForeignStrategy, GermanyDiplo, Grybauskaite_LT, ItalyMFA, JanelidzeMkh, JunckerEU, Kabmin_UA_e, Latvian_MFA, MAECgob, MAERomania, MFABulgaria, MFA_Austria, MFAofArmenia, MSZ_RP, MVEP_hr, MiroslavLajcak, NorwayMFA, POTUS, PavloKlimkin, PolandMFA, SlovakiaMFA, StateDept, SweMFA, TROfficeofPD, Vejonis, WhiteHouse, dfatirl, donaldtusk, edgarsrinkevics, eu_eeas, eucopresident, foreignoffice, francediplo, francediplo_EN, mfa_russia, poroshenko, prezydentpl, realDonaldTrump, sebastiankurz, svenmikser, theresa_may</t>
  </si>
  <si>
    <t>BelarusMID, CanadaFP, ItamaratyGovBr, Itamaraty_ES, MFAEcuador, MFAKOSOVO, SpainMFA, Ulkoministerio</t>
  </si>
  <si>
    <t>DanishMFA, DutchMFA, Itamaraty_EN, LinkeviciusL, Lithuania, LithuaniaMFA, LithuanianGovt, MFAIceland, MFA_Macedonia, MFA_Ukraine, MFAestonia, MFAgovge, MZZRS</t>
  </si>
  <si>
    <t>https://periscope.tv/LT_MFA_Stratcom</t>
  </si>
  <si>
    <t>Luxembourg</t>
  </si>
  <si>
    <t>Princely Palace</t>
  </si>
  <si>
    <t>CourGrandDucale</t>
  </si>
  <si>
    <t>https://twitter.com/CourGrandDucale</t>
  </si>
  <si>
    <t>Cour Grand-Ducale</t>
  </si>
  <si>
    <t>Les activités à la Cour Grand-Ducale du Luxembourg. Latest activities from the Grand-Ducal Court of Luxembourg.</t>
  </si>
  <si>
    <t>Mon Sep 13 14:12:37 +0000 2010</t>
  </si>
  <si>
    <t>@CourGrandDucale</t>
  </si>
  <si>
    <t>https://twitter.com/CourGrandDucale/lists</t>
  </si>
  <si>
    <t>https://twitter.com/CourGrandDucale/moments</t>
  </si>
  <si>
    <t>JunckerEU, Kronprinsparet, MonarchieBe, QueenRania, RoyalFamily, Xavier_Bettel, palaismonaco</t>
  </si>
  <si>
    <t>CancilleriaPeru, DanishMFA, MeGovernment, PresidentIRL, SweMFA, VladaRH, antoniocostapm, eu_eeas, francediplo_de, mubachfont</t>
  </si>
  <si>
    <t>CasaReal, MFA_Lu, gouv_lu, koninklijkhuis</t>
  </si>
  <si>
    <t>https://periscope.tv/CourGrandDucale</t>
  </si>
  <si>
    <t>Prime Minister Xavier Bettel</t>
  </si>
  <si>
    <t>Xavier_Bettel</t>
  </si>
  <si>
    <t>https://twitter.com/Xavier_Bettel</t>
  </si>
  <si>
    <t>Xavier Bettel</t>
  </si>
  <si>
    <t>Official account of Xavier Bettel, Prime Minister of Luxembourg. Personal tweets by the Prime Minister are signed « XB ».</t>
  </si>
  <si>
    <t>Mon Aug 02 18:18:31 +0000 2010</t>
  </si>
  <si>
    <t>@Xavier_Bettel</t>
  </si>
  <si>
    <t>https://twitter.com/Xavier_Bettel/lists</t>
  </si>
  <si>
    <t>https://twitter.com/Xavier_Bettel/moments</t>
  </si>
  <si>
    <t>Grybauskaite_LT, MinPres</t>
  </si>
  <si>
    <t>10DowningStreet, AndrejBabis, CanadaFP, CancilleriaPeru, CourGrandDucale, DanishMFA, DutchMFA, EUCouncilTVNews, EU_Commission, Elysee, EmmanuelMacron, EstonianGovt, GermanyDiplo, HashimThaciRKS, JuanManSantos, KerstiKaljulaid, KlausIohannis, MFA_Lu, MFAestonia, MaltaGov, MeGovernment, MiroCerar, PrimeministerGR, SpainMFA, VladaMK, VladaRH, Zoran_Zaev, adrian_hasler, alain_berset, antoniocostapm, avucic, edgarsrinkevics, eu_eeas, filip_pavel, foreignoffice, larsloekke, marianorajoy, mubachfont, presidentMT, prezydentpl, ratasjuri, strakovka, vanderbellen, vladaRS</t>
  </si>
  <si>
    <t>CharlesMichel, EUCouncilPress, JosephMuscat_JM, eucopresident, gouv_lu</t>
  </si>
  <si>
    <t>https://periscope.tv/Xavier_Bettel</t>
  </si>
  <si>
    <t>gouv_lu</t>
  </si>
  <si>
    <t>https://twitter.com/gouv_lu</t>
  </si>
  <si>
    <t>GouvernementLU</t>
  </si>
  <si>
    <t>Compte officiel du gouvernement luxembourgeois. Official account of the Luxembourgish government.</t>
  </si>
  <si>
    <t>Wed Jul 02 14:28:36 +0000 2014</t>
  </si>
  <si>
    <t>@gouv_lu</t>
  </si>
  <si>
    <t>https://twitter.com/gouv_lu/moments</t>
  </si>
  <si>
    <t>AuswaertigesAmt, EUCouncil, EUCouncilPress, EU_Commission, Elysee, FedericaMog, JosephMuscat_JM, JunckerEU, MinPres, RegSprecher, eucopresident, gouvernementFR</t>
  </si>
  <si>
    <t>CancilleriaPeru, DanishMFA, EUCouncilTVNews, GermanyDiplo, Israel, MFAKOSOVO, MFA_Ukraine, MaltaGov, MeGovernment, MiroCerar, SpainMFA, TPKanslia, VladaCG, edgarsrinkevics, eu_eeas, francediplo_de, mubachfont, vladaRS</t>
  </si>
  <si>
    <t>10DowningStreet, CharlesMichel, CourGrandDucale, MFA_Lu, Xavier_Bettel</t>
  </si>
  <si>
    <t>https://periscope.tv/gouv_lu</t>
  </si>
  <si>
    <t>MFA_Lu</t>
  </si>
  <si>
    <t>https://twitter.com/MFA_Lu</t>
  </si>
  <si>
    <t>MFA Luxembourg 🇱🇺</t>
  </si>
  <si>
    <t>Ministry of Foreign and European Affairs of the Grand Duchy of #Luxembourg</t>
  </si>
  <si>
    <t>Mon Mar 21 10:45:52 +0000 2016</t>
  </si>
  <si>
    <t>@MFA_Lu</t>
  </si>
  <si>
    <t>https://twitter.com/MFA_Lu/lists</t>
  </si>
  <si>
    <t>https://twitter.com/MFA_Lu/moments</t>
  </si>
  <si>
    <t>AlbanianDiplo, CzechMFA, Dimitrov_Nikola, EUCouncil, EUCouncilPress, EUCouncilTVNews, EU_Commission, Elysee, EmmanuelMacron, EstonianGovt, FedericaMog, ForeignMinistry, IranMFA, ItalyMFA, ItamaratyGovBr, JY_LeDrian, JZarif, JunckerEU, LinkeviciusL, MFABulgaria, MFAThai_PR_EN, MFA_Austria, MFA_Mongolia, MFAestonia, MiroslavLajcak, MofaJapan_en, MofaOman, PR_Senegal, PavloKlimkin, PolandMFA, SlovakiaMFA, StateDept, SweMFA, Xavier_Bettel, ditmirbushati, eucopresident, francediplo, francediplo_EN, guv_ro, mfa_afghanistan, sebastiankurz</t>
  </si>
  <si>
    <t>AlgeriaMFA, ArgentinaMFA, AzerbaijanMFA, BelarusMFA, BelarusMID, CancilleriaPma, ChileMFA, DanishMFA, GreeceMFA, GudlaugurThor, Iraqimofa, Israel, IsraelMFA, MAECgob, MFABelize, MID_RF, MIREXRD, MOFAVietNam, MaltaGov, MiroCerar, SRE_mx, SegrEsteriRsm, TunisieDiplo, Ulkoministerio, VNGovtPortal, VladaMK, cancilleriasv, foreignoffice, mfa_russia, mubachfont, namibia_mfa, pacollibehgjet, vladaRS</t>
  </si>
  <si>
    <t>AlfonsoDastisQ, AuswaertigesAmt, BelgiumMFA, CanadaFP, CancilleriaPeru, CourGrandDucale, CyprusMFA, Diplomacy_RM, DutchMFA, GermanyDiplo, HeikoMaas, Latvian_MFA, LithuaniaMFA, MAERomania, MFAKOSOVO, MFA_LI, MFA_MNE, MFA_Macedonia, MFA_Ukraine, MFAgovge, MFAofArmenia, MZZRS, MeGovernment, SpainMFA, dfatirl, dreynders, edgarsrinkevics, eu_eeas, gouv_lu, ministerBlok</t>
  </si>
  <si>
    <t>https://periscope.tv/MFA_Lu</t>
  </si>
  <si>
    <t>Macedonia</t>
  </si>
  <si>
    <t>President Gjorge Ivanov</t>
  </si>
  <si>
    <t>GjorgeIvanov</t>
  </si>
  <si>
    <t>https://twitter.com/GjorgeIvanov</t>
  </si>
  <si>
    <t>Thu Jan 29 03:14:51 +0000 2009</t>
  </si>
  <si>
    <t>Skopje</t>
  </si>
  <si>
    <t>Dormant since 17.02.2009</t>
  </si>
  <si>
    <t>@GjorgeIvanov</t>
  </si>
  <si>
    <t>https://twitter.com/GjorgeIvanov/moments</t>
  </si>
  <si>
    <t>CancilleriaPeru, DanishMFA, Dimitrov_Nikola, MFAgovge, SweMFA</t>
  </si>
  <si>
    <t>https://periscope.tv/GjorgeIvanov</t>
  </si>
  <si>
    <t>Prime Minister Zoran Zaev</t>
  </si>
  <si>
    <t>Zoran_Zaev</t>
  </si>
  <si>
    <t>https://twitter.com/Zoran_Zaev</t>
  </si>
  <si>
    <t>Зоран Заев</t>
  </si>
  <si>
    <t>Официјален Твитер профил на Премиерот на РМ и претседател на СДСМ. Official Twitter account of the Prime Minister of RM and the President of the SDUM.</t>
  </si>
  <si>
    <t>Mon Aug 05 17:34:59 +0000 2013</t>
  </si>
  <si>
    <t>Македонија</t>
  </si>
  <si>
    <t>@Zoran_Zaev</t>
  </si>
  <si>
    <t>https://twitter.com/Zoran_Zaev/lists</t>
  </si>
  <si>
    <t>https://twitter.com/Zoran_Zaev/moments</t>
  </si>
  <si>
    <t>AndrejPlenkovic, BorisJohnson, BorutPahor, EUCouncil, EU_Commission, EmmanuelMacron, FedericaMog, GermanyDiplo, GvtMonaco, HashimThaciRKS, JunckerEU, JustinTrudeau, KerstiKaljulaid, KolindaGK, MeGovernment, MiroslavLajcak, PresidentRuvi, RT_Erdogan, SerbianGov, StateDept, VladaCG, VladaRH, Xavier_Bettel, avucic, ditmirbushati, ediramaal, eucopresident, govSlovenia, narendramodi, netanyahu, niinisto, poroshenko, predsednikrs, prezydentpl, ratasjuri, sebastiankurz, trpresidency, tsipras_eu, vladaRS</t>
  </si>
  <si>
    <t>DanishMFA, EZaharievaMFA</t>
  </si>
  <si>
    <t>BoykoBorissov, Dimitrov_Nikola, DrZvizdic, Dragan_Covic, MFAKOSOVO, MFA_Macedonia, MiroCerar, NDimitrovMK, SerbianPM, Vijeceministara, VladaMK, eu_eeas, haradinajramush, pacollibehgjet</t>
  </si>
  <si>
    <t>https://periscope.tv/Zoran_Zaev</t>
  </si>
  <si>
    <t>VladaMK</t>
  </si>
  <si>
    <t>https://twitter.com/VladaMK</t>
  </si>
  <si>
    <t>Влада на Република Македонија</t>
  </si>
  <si>
    <t>Официјален Твитер профил на Владата на Република #Македонија. 🇲🇰 Official Twitter account of the Government of the Republic of #Macedonia. 🇲🇰</t>
  </si>
  <si>
    <t>Fri Sep 30 13:54:54 +0000 2011</t>
  </si>
  <si>
    <t>@VladaMK</t>
  </si>
  <si>
    <t>https://twitter.com/VladaMK/lists</t>
  </si>
  <si>
    <t>https://twitter.com/VladaMK/moments</t>
  </si>
  <si>
    <t>10DowningStreet, AlbanianDiplo, AndrejPlenkovic, BelgiumMFA, BorisJohnson, BorutPahor, BoykoBorissov, CzechMFA, DrZvizdic, Dragan_Covic, DutchMFA, EUCouncil, EUCouncilPress, EU_Commission, EmmanuelMacron, FedericaMog, GermanyDiplo, HashimThaciRKS, IsraelMFA, IsraeliPM, ItalyMFA, JunckerEU, JustinTrudeau, KolindaGK, Latvian_MFA, LithuaniaMFA, MFABulgaria, MFAIceland, MFATurkey, MFA_Austria, MFA_Lu, MFAestonia, MVEP_hr, MZZRS, NorwayMFA, POTUS, PaoloGentiloni, PresidentRuvi, RT_Erdogan, SerbianPM, SlovakiaMFA, SpainMFA, StateDept, VladaRH, WhiteHouse, Xavier_Bettel, dfatirl, ditmirbushati, ediramaal, eu_eeas, eucopresident, foreignoffice, francediplo_EN, govSlovenia, haradinajramush, mfa_russia, netanyahu, predsednikrs, sebastiankurz</t>
  </si>
  <si>
    <t>CancilleriaPeru, MFAgovge</t>
  </si>
  <si>
    <t>DanishMFA, Dimitrov_Nikola, MFAKOSOVO, MFA_Macedonia, MeGovernment, MiroCerar, NDimitrovMK, PolandMFA, SerbianGov, SweMFA, Vijeceministara, VladaCG, Zoran_Zaev, avucic, pacollibehgjet, vladaRS</t>
  </si>
  <si>
    <t>https://periscope.tv/VladaMK</t>
  </si>
  <si>
    <t>Foreign Minister Nikola Dimitrov</t>
  </si>
  <si>
    <t>Dimitrov_Nikola</t>
  </si>
  <si>
    <t>https://twitter.com/Dimitrov_Nikola</t>
  </si>
  <si>
    <t>Nikola Dimitrov</t>
  </si>
  <si>
    <t>Lucky husband, proud father. Foreign Affairs Minister of the Republic of Macedonia. На македонски @NDimitrovMK</t>
  </si>
  <si>
    <t>Wed Dec 14 01:20:03 +0000 2011</t>
  </si>
  <si>
    <t>Skopje, Republic of Macedonia</t>
  </si>
  <si>
    <t>@Dimitrov_Nikola</t>
  </si>
  <si>
    <t>https://twitter.com/Dimitrov_Nikola/lists</t>
  </si>
  <si>
    <t>https://twitter.com/Dimitrov_Nikola/moments</t>
  </si>
  <si>
    <t>10DowningStreet, EUCouncil, EUCouncilPress, EU_Commission, FedericaMog, ForeignStrategy, GermanyDiplo, GjorgeIvanov, HeikoMaas, JY_LeDrian, JulieBishopMP, JunckerEU, JustinTrudeau, KremlinRussia_E, MFATurkey, MevlutCavusoglu, MinBZ, MinPres, MiroslavLajcak, NikosKotzias, POTUS, PaulKagame, PavloKlimkin, PolandMFA, Pontifex, StateDept, WhiteHouse, angealfa, cafreeland, ediramaal, eu_eeas, eucopresident, foreignoffice, ignaziocassis, konotaromp, mfa_russia, realDonaldTrump, sebastiankurz, stropnickym</t>
  </si>
  <si>
    <t>BelarusMFA, BelarusMID, DanishMFA, Diplomacy_RM, IsraelMFA, Latvian_MFA, MAECgob, MFA_LI, MFA_Lu, MFAestonia, MVEP_hr, MeGovernment</t>
  </si>
  <si>
    <t>AbelaCarmelo, AlbanianDiplo, DutchMFA, EZaharievaMFA, LinkeviciusL, MFAKOSOVO, MFA_Macedonia, MZZRS, NDimitrovMK, VladaMK, Zoran_Zaev, ditmirbushati, edgarsrinkevics, margotwallstrom, ministerBlok, pacollibehgjet, svenmikser</t>
  </si>
  <si>
    <t>https://periscope.tv/Dimitrov_Nikola</t>
  </si>
  <si>
    <t>NDimitrovMK</t>
  </si>
  <si>
    <t>https://twitter.com/NDimitrovMK</t>
  </si>
  <si>
    <t>Никола Димитров</t>
  </si>
  <si>
    <t>"Патриотизмот не е краток неконтролиран изблив на емоции, туку смирена и постојана посветеност во текот на целиот живот." Адлај Е. Стивенсон | @Dimitrov_Nikola</t>
  </si>
  <si>
    <t>Wed Feb 08 14:44:04 +0000 2012</t>
  </si>
  <si>
    <t>@NDimitrovMK</t>
  </si>
  <si>
    <t>https://twitter.com/NDimitrovMK/lists</t>
  </si>
  <si>
    <t>https://twitter.com/NDimitrovMK/moments</t>
  </si>
  <si>
    <t>margotwallstrom</t>
  </si>
  <si>
    <t>Dimitrov_Nikola, MFA_Macedonia, VladaMK, Zoran_Zaev</t>
  </si>
  <si>
    <t>https://periscope.tv/NDimitrovMK</t>
  </si>
  <si>
    <t>MFA_Macedonia</t>
  </si>
  <si>
    <t>https://twitter.com/MFA_Macedonia</t>
  </si>
  <si>
    <t>MFA Macedonia 🇲🇰</t>
  </si>
  <si>
    <t>Official Twitter account of Macedonian Ministry of Foreign Affairs. Minister - @Dimitrov_Nikola (English), @NDimitrovMK (Macedonian)</t>
  </si>
  <si>
    <t>Tue Jun 06 08:47:44 +0000 2017</t>
  </si>
  <si>
    <t>@MFA_Macedonia</t>
  </si>
  <si>
    <t>https://twitter.com/MFA_Macedonia/lists</t>
  </si>
  <si>
    <t>https://twitter.com/MFA_Macedonia/moments</t>
  </si>
  <si>
    <t>10DowningStreet, ArgentinaMFA, AzerbaijanMFA, BelgiumMFA, BoykoBorissov, CanadianPM, CharlesMichel, ChileMFA, CyprusMFA, CzechMFA, DFAPHL, EUCouncil, EUCouncilPress, EUCouncilTVNews, EU_Commission, EZaharievaMFA, EmmanuelMacron, FedericaMog, GermanyDiplo, GreeceMFA, HeikoMaas, IndianDiplomacy, ItalyMFA, JunckerEU, JustinTrudeau, KlausIohannis, LinkeviciusL, LithuaniaMFA, MAERomania, MDVForeign, MFABulgaria, MFAIceland, MFATgovtNZ, MFATurkey, MFA_Austria, MFA_SriLanka, MFA_Ukraine, MFAgovge, MFAsg, MOFAKuwait_en, MOFAVietNam, MOFAkr_eng, MVEP_hr, MiroslavLajcak, MofaJapan_en, MofaNepal, MofaQatar_EN, NikosKotzias, NorwayMFA, PolandMFA, SerbianPM, SpainMFA, StateDept, SweMFA, VladaCG, WhiteHouse, dfat, dfatirl, ditmirbushati, dreynders, edgarsrinkevics, eu_eeas, eucopresident, foreignoffice, francediplo_EN, margotwallstrom, mfa_russia, sebastiankurz, vladaRS</t>
  </si>
  <si>
    <t>BelarusMID, Ulkoministerio</t>
  </si>
  <si>
    <t>AlbanianDiplo, BelarusMFA, CanadaFP, CancilleriaPeru, DanishMFA, Dimitrov_Nikola, Diplomacy_RM, DutchMFA, ForeignOfficeKE, IsraelMFA, JPN_PMO, JapanGov, LT_MFA_Stratcom, Latvian_MFA, MFAKOSOVO, MFA_KZ, MFA_LI, MFA_Lu, MFA_MNE, MFAestonia, MFAofArmenia, MZZRS, MeGovernment, NDimitrovMK, SlovakiaMFA, VladaMK, Zoran_Zaev, ministerBlok, pacollibehgjet</t>
  </si>
  <si>
    <t>https://periscope.tv/MFA_Macedonia</t>
  </si>
  <si>
    <t>Malta</t>
  </si>
  <si>
    <t>President Marie-Louise Coleiro</t>
  </si>
  <si>
    <t>presidentMT</t>
  </si>
  <si>
    <t>https://twitter.com/presidentMT</t>
  </si>
  <si>
    <t>Marie-Louise Coleiro</t>
  </si>
  <si>
    <t>This is the Official Twitter Profile of Marie-Louise Coleiro Preca - President of Malta.</t>
  </si>
  <si>
    <t>Mon Apr 28 10:52:15 +0000 2014</t>
  </si>
  <si>
    <t>@presidentMT</t>
  </si>
  <si>
    <t>https://twitter.com/presidentMT/moments</t>
  </si>
  <si>
    <t>10DowningStreet, AlbanianDiplo, AnastasiadesCY, AndrejPlenkovic, Andrej_Kiska, CharlesMichel, DOImalta, EUCouncil, EUCouncilPress, EmmanuelMacron, FedericaMog, Grybauskaite_LT, ItalyMFA, JunckerEU, JustinTrudeau, MonarchieBe, NAkufoAddo, POTUS, PaoloGentiloni, Pontifex, PresidentABO, PresidentIRL, PresidentKE, Quirinale, RHCJO, StateHouseKenya, UKenyatta, Vejonis, WhiteHouse, Xavier_Bettel, atsipras, ditmirbushati, ediramaal, eucopresident, francediplo_EN, juhasipila, larsloekke, marianorajoy, ratasjuri, realDonaldTrump</t>
  </si>
  <si>
    <t>APUkraine, CancilleriaPeru, DanishMFA, EUCouncilTVNews, Israel, MFAKOSOVO, MaltaGov, MiroslavLajcak, NamPresidency, PR_Paul_BIYA, RwandaMFA, VladaRH, pacollibehgjet, prezydentpl</t>
  </si>
  <si>
    <t>AbelaCarmelo, BorutPahor, BoykoBorissov, ChileMFA, EU_Commission, HashimThaciRKS, JosephMuscat_JM, KerstiKaljulaid, KolindaGK, MeGovernment, Minrel_Chile, MiroCerar, RoyalFamily, TC_Basbakan, edgarsrinkevics, teodormelescanu, vanderbellen</t>
  </si>
  <si>
    <t>https://periscope.tv/presidentMT</t>
  </si>
  <si>
    <t>Prime Minister Joseph Muscat</t>
  </si>
  <si>
    <t>http://twiplomacy.com/info/europe/Malta</t>
  </si>
  <si>
    <t>JosephMuscat_JM</t>
  </si>
  <si>
    <t>https://twitter.com/JosephMuscat_JM</t>
  </si>
  <si>
    <t>Joseph Muscat</t>
  </si>
  <si>
    <t>Prime Minister and Leader of the Labour Party - Malta. This profile is run by the PL campaign team. Personal tweets by Joseph Muscat are signed -JM.</t>
  </si>
  <si>
    <t>Tue Apr 07 15:07:23 +0000 2009</t>
  </si>
  <si>
    <t>@JosephMuscat_JM</t>
  </si>
  <si>
    <t>https://twitter.com/JosephMuscat_JM/lists</t>
  </si>
  <si>
    <t>https://twitter.com/JosephMuscat_JM/moments</t>
  </si>
  <si>
    <t>DOImalta, Elysee, POTUS, realDonaldTrump</t>
  </si>
  <si>
    <t>BWGovernment, CancilleriaPeru, CharlesMichel, ChileMFA, DanishMFA, EUCouncilTVNews, EstonianGovt, FedericaMog, HashimThaciRKS, JuanManSantos, JunckerEU, KlausIohannis, LithuaniaMFA, MFAKOSOVO, MFAestonia, MeGovernment, Minrel_Chile, MiroCerar, NamPresidency, Palazzo_Chigi, PrimeministerGR, StenbockiMaja, SweMFA, VladaCG, antoniocostapm, avucic, ditmirbushati, eu_eeas, eucopresident, foreignoffice, gouv_lu, infopresidencia, marianorajoy, merrionstreet, pacollibehgjet, ratasjuri, vladaRS</t>
  </si>
  <si>
    <t>AbelaCarmelo, EUCouncilPress, EU_Commission, EmmanuelMacron, MaltaGov, Xavier_Bettel, presidentMT</t>
  </si>
  <si>
    <t>https://periscope.tv/JosephMuscat_JM</t>
  </si>
  <si>
    <t>MaltaGov</t>
  </si>
  <si>
    <t>https://twitter.com/MaltaGov</t>
  </si>
  <si>
    <t>Government of Malta</t>
  </si>
  <si>
    <t>Follow for the latest from Prime Minister Joseph Muscat and the Government of Malta. For tweets from the Prime Minister, follow @JosephMuscat_JM.</t>
  </si>
  <si>
    <t>Sat Oct 10 16:02:01 +0000 2015</t>
  </si>
  <si>
    <t>Valletta, Malta</t>
  </si>
  <si>
    <t>@MaltaGov</t>
  </si>
  <si>
    <t>https://twitter.com/MaltaGov/lists</t>
  </si>
  <si>
    <t>https://twitter.com/MaltaGov/moments</t>
  </si>
  <si>
    <t>10DowningStreet, AnastasiadesCY, BWGovernment, BelarusMFA, BelgiumMFA, BorutPahor, BoykoBorissov, CYpresidency, CharlesMichel, CyprusMFA, CzechMFA, EPN, EUCouncil, EUCouncilPress, EU_Commission, Elysee, FedericaMog, FinGovernment, GOVUK, GermanyDiplo, GreeceMFA, Grybauskaite_LT, ItalyMFA, JunckerEU, JustinTrudeau, KerstiKaljulaid, KlausIohannis, LithuaniaMFA, MAERomania, MFATurkey, MFA_Lu, MFA_Ukraine, MFAestonia, MFAgovge, MOFAEGYPT, MSZ_RP, MfaEgypt, PMOIndia, PaoloGentiloni, PavloKlimkin, PolandMFA, RoyalFamily, SlovakiaMFA, StateDept, Statsmin_kontor, SweMFA, SwedishPM, TC_Basbakan, WhiteHouse, Xavier_Bettel, atsipras, cabinetofficeuk, dfatirl, donaldtusk, erna_solberg, eucopresident, foreignoffice, francediplo, gouv_lu, govSlovenia, larsloekke, narendramodi, presidentMT, ratasjuri, strakovka, svenmikser, theresa_may, trpresidency, tsipras_eu</t>
  </si>
  <si>
    <t>CancilleriaPeru, DanishMFA, HashimThaciRKS, IsraelMFA, LithuanianGovt, MDVForeign, MFAKOSOVO, MeGovernment, Minrel_Chile, SegrEsteriRsm, antoniocostapm</t>
  </si>
  <si>
    <t>AbelaCarmelo, DOImalta, Diplomacy_RM, EUCouncilTVNews, EstonianGovt, JosephMuscat_JM, Latvian_MFA, MFAIceland, MFA_Austria, MFA_LI, MZZRS, MiroCerar, NorwayMFA, Palazzo_Chigi, PrimeministerGR, SpainMFA, eu_eeas, marianorajoy, merrionstreet</t>
  </si>
  <si>
    <t>https://periscope.tv/MaltaGov</t>
  </si>
  <si>
    <t>DOImalta</t>
  </si>
  <si>
    <t>https://twitter.com/DOImalta</t>
  </si>
  <si>
    <t>DOI (Malta)</t>
  </si>
  <si>
    <t>Department of Information (Malta) provides the public with information on Government policies, services and activities as well as on matters of public interest.</t>
  </si>
  <si>
    <t>Mon Mar 14 10:34:24 +0000 2011</t>
  </si>
  <si>
    <t>@DOImalta</t>
  </si>
  <si>
    <t>https://twitter.com/DOImalta/moments</t>
  </si>
  <si>
    <t>EUCouncilPress, EU_Commission, GOVUK, foreignoffice</t>
  </si>
  <si>
    <t>AuswaertigesAmt, BelarusMFA, DanishMFA, JosephMuscat_JM, VladaRH, presidentMT</t>
  </si>
  <si>
    <t>EUCouncil, MaltaGov, eucopresident</t>
  </si>
  <si>
    <t>https://periscope.tv/DOImalta</t>
  </si>
  <si>
    <t>eGovMalta</t>
  </si>
  <si>
    <t>https://twitter.com/eGovMalta</t>
  </si>
  <si>
    <t>Malta eGovernment</t>
  </si>
  <si>
    <t>The eGovernment Department aims to create new Government of Malta online services, and bring them all together in one simple, seamless framework.</t>
  </si>
  <si>
    <t>Mon Aug 08 10:41:01 +0000 2011</t>
  </si>
  <si>
    <t>MITA, Malta, EU</t>
  </si>
  <si>
    <t>Dormant since 22.04.2013</t>
  </si>
  <si>
    <t>@eGovMalta</t>
  </si>
  <si>
    <t>https://twitter.com/eGovMalta/moments</t>
  </si>
  <si>
    <t>Palazzo_Chigi, SweMFA</t>
  </si>
  <si>
    <t>https://periscope.tv/eGovMalta</t>
  </si>
  <si>
    <t>Foreign Minister Carmelo Abela</t>
  </si>
  <si>
    <t>AbelaCarmelo</t>
  </si>
  <si>
    <t>https://twitter.com/AbelaCarmelo</t>
  </si>
  <si>
    <t>Carmelo Abela</t>
  </si>
  <si>
    <t>Minister for Foreign Affairs and Trade Promotion</t>
  </si>
  <si>
    <t>Mon Nov 25 10:47:21 +0000 2013</t>
  </si>
  <si>
    <t>@AbelaCarmelo</t>
  </si>
  <si>
    <t>https://twitter.com/AbelaCarmelo/lists</t>
  </si>
  <si>
    <t>https://twitter.com/AbelaCarmelo/moments</t>
  </si>
  <si>
    <t>BorisJohnson, EUCouncil, EU_Commission, FedericaMog, HashimThaciRKS, HeikoMaas, JulieBishopMP, JunckerEU, Messahel_MAE, MevlutCavusoglu, MiroslavLajcak, PaoloGentiloni, angealfa, eu_eeas, eucopresident</t>
  </si>
  <si>
    <t>Christodulides, CyprusMFA, DanishMFA, Diplomacy_RM, MFAKOSOVO, MVEP_hr, Tudor_Moldova, mfa_russia, pacollibehgjet</t>
  </si>
  <si>
    <t>Dimitrov_Nikola, EUCouncilTVNews, EZaharievaMFA, JosephMuscat_JM, MaltaGov, edgarsrinkevics, ignaziocassis, presidentMT</t>
  </si>
  <si>
    <t>https://periscope.tv/AbelaCarmelo</t>
  </si>
  <si>
    <t>Moldova</t>
  </si>
  <si>
    <t>President Igor Dodon</t>
  </si>
  <si>
    <t>dodon_igor</t>
  </si>
  <si>
    <t>https://twitter.com/dodon_igor</t>
  </si>
  <si>
    <t>Dodon Igor</t>
  </si>
  <si>
    <t>Pagina oficiala de Twitter Președintele Republicii Moldova. Официальный твиттер Президента РМ The official twitter for President of the Republic of Moldova</t>
  </si>
  <si>
    <t>Thu Sep 03 14:09:42 +0000 2015</t>
  </si>
  <si>
    <t>@dodon_igor</t>
  </si>
  <si>
    <t>https://twitter.com/dodon_igor/lists</t>
  </si>
  <si>
    <t>https://twitter.com/dodon_igor/moments</t>
  </si>
  <si>
    <t>GovernmentRF, KremlinRussia, KremlinRussia_E, MedvedevRussia, MedvedevRussiaE, Pravitelstvo_RF, PutinRF, RT_Erdogan</t>
  </si>
  <si>
    <t>DanishMFA, LithuanianGovt, MFAKOSOVO, edgarsrinkevics</t>
  </si>
  <si>
    <t>MID_RF, PutinRF_Eng, filip_pavel, mfa_russia</t>
  </si>
  <si>
    <t>https://periscope.tv/dodon_igor</t>
  </si>
  <si>
    <t>Prime Minister Pavel Filip</t>
  </si>
  <si>
    <t>filip_pavel</t>
  </si>
  <si>
    <t>https://twitter.com/filip_pavel</t>
  </si>
  <si>
    <t>Pavel Filip</t>
  </si>
  <si>
    <t>Prime Minister of Moldova, proud husband and father. Passionate for good governance and technology. This account is managed by me and my team.</t>
  </si>
  <si>
    <t>Sun Apr 01 18:56:14 +0000 2012</t>
  </si>
  <si>
    <t>Chisinau</t>
  </si>
  <si>
    <t>@filip_pavel</t>
  </si>
  <si>
    <t>https://twitter.com/filip_pavel/lists</t>
  </si>
  <si>
    <t>https://twitter.com/filip_pavel/moments</t>
  </si>
  <si>
    <t>Andrej_Kiska, AzerbaijanMFA, CharlesMichel, EPhilippePM, EUCouncil, FedericaMog, GOVUK, GermanyDiplo, HEhassansheikh, IsraeliPM, JustinTrudeau, KolindaGK, KremlinRussia_E, Latvian_MFA, MFA_KZ, MFA_Ukraine, MFAestonia, MFAofArmenia, Matignon, MedvedevRussiaE, MiroCerar, NorwayMFA, POTUS, RT_Erdogan, SlovakiaMFA, VGroysman, Vejonis, Viktor_Orban, WhiteHouse, Xavier_Bettel, donaldtusk, edgarsrinkevics, erna_solberg, juhasipila, niinisto, poroshenko, realDonaldTrump, tsipras_eu</t>
  </si>
  <si>
    <t>CancilleriaPeru, DanishMFA, GuvernulRMD, IsraelMFA, MFAKOSOVO, MeGovernment, Tudor_Moldova, teodormelescanu</t>
  </si>
  <si>
    <t>Diplomacy_RM, DutchMFA, KvirikashviliGi, dodon_igor, sebastiankurz</t>
  </si>
  <si>
    <t>https://periscope.tv/filip_pavel</t>
  </si>
  <si>
    <t>GuvernulRMD</t>
  </si>
  <si>
    <t>https://twitter.com/GuvernulRMD</t>
  </si>
  <si>
    <t>Government of Moldova</t>
  </si>
  <si>
    <t>Fri Aug 15 14:35:02 +0000 2014</t>
  </si>
  <si>
    <t>Republica Moldova</t>
  </si>
  <si>
    <t>@GuvernulRMD</t>
  </si>
  <si>
    <t>https://twitter.com/GuvernulRMD/moments</t>
  </si>
  <si>
    <t>10DowningStreet, EUCouncil, EUCouncilPress, EU_Commission, EmmanuelMacron, FedericaMog, GovernmentRF, Grybauskaite_LT, IsraeliPM, JunckerEU, KremlinRussia_E, MID_RF, POTUS, PutinRF_Eng, SweMFA, Tudor_Moldova, VGroysman, WhiteHouse, donaldtusk, eucopresident, filip_pavel, guv_ro, netanyahu, poroshenko, realDonaldTrump</t>
  </si>
  <si>
    <t>CancilleriaPeru, DanishMFA, MeGovernment</t>
  </si>
  <si>
    <t>Diplomacy_RM</t>
  </si>
  <si>
    <t>https://periscope.tv/GuvernulRMD</t>
  </si>
  <si>
    <t>GuvernulRM</t>
  </si>
  <si>
    <t>https://twitter.com/GuvernulRM</t>
  </si>
  <si>
    <t>Directia comunicare</t>
  </si>
  <si>
    <t>Fri Apr 08 10:00:57 +0000 2011</t>
  </si>
  <si>
    <t>Dormant since 15.08.2012</t>
  </si>
  <si>
    <t>@GuvernulRM</t>
  </si>
  <si>
    <t>https://twitter.com/GuvernulRM/lists</t>
  </si>
  <si>
    <t>https://twitter.com/GuvernulRM/moments</t>
  </si>
  <si>
    <t>DanishMFA, SweMFA</t>
  </si>
  <si>
    <t>https://periscope.tv/GuvernulRM</t>
  </si>
  <si>
    <t>Foreign Minister Tudor Ulianovschi</t>
  </si>
  <si>
    <t>Tudor_Moldova</t>
  </si>
  <si>
    <t>https://twitter.com/Tudor_Moldova</t>
  </si>
  <si>
    <t>Tudor Ulianovschi</t>
  </si>
  <si>
    <t>Minister of Foreign Affairs and European Integration of the Republic of Moldova</t>
  </si>
  <si>
    <t>Fri Feb 24 14:57:40 +0000 2017</t>
  </si>
  <si>
    <t>@Tudor_Moldova</t>
  </si>
  <si>
    <t>https://twitter.com/Tudor_Moldova/lists</t>
  </si>
  <si>
    <t>https://twitter.com/Tudor_Moldova/moments</t>
  </si>
  <si>
    <t>AbelaCarmelo, FedericaMog, HeikoMaas, JunckerEU, MiroslavLajcak, SecPompeo, filip_pavel, sebastiankurz</t>
  </si>
  <si>
    <t>BelarusMFA, DutchMFA, GuvernulRMD, MFAgovge, MVEP_hr</t>
  </si>
  <si>
    <t>Diplomacy_RM, edgarsrinkevics</t>
  </si>
  <si>
    <t>https://periscope.tv/Tudor_Moldova</t>
  </si>
  <si>
    <t>https://twitter.com/Diplomacy_RM</t>
  </si>
  <si>
    <t>MFA Moldova 🇲🇩</t>
  </si>
  <si>
    <t>The Foreign Ministry of the Republic of Moldova. Tweets about #Moldova's #ForeignPolicy #EUMoldova #EaP. Follow Minister Ulianovschi @Tudor_Moldova</t>
  </si>
  <si>
    <t>Fri Oct 12 06:32:55 +0000 2012</t>
  </si>
  <si>
    <t>Chişinău, Moldova</t>
  </si>
  <si>
    <t>@Diplomacy_RM</t>
  </si>
  <si>
    <t>https://twitter.com/Diplomacy_RM/lists</t>
  </si>
  <si>
    <t>https://twitter.com/Diplomacy_RM/lists/moldovan-emb-gov/members</t>
  </si>
  <si>
    <t>https://twitter.com/Diplomacy_RM/moments</t>
  </si>
  <si>
    <t>10DowningStreet, AbelaCarmelo, BelgiumMFA, BorisJohnson, CRcancilleria, CanadianPM, CancilleriaCol, CancilleriaPma, CancilleriaVE, CharlesMichel, DFAPHL, DIRCO_ZA, Dimitrov_Nikola, EUCouncil, EUCouncilPress, EUCouncilTVNews, FijiMFA, FijiRepublic, ForeignMinistry, ForeignOfficeKE, ForeignOfficePk, ForeignStrategy, GOVUK, GovernmentZA, Grybauskaite_LT, IranMFA, JZarif, JanelidzeMkh, JulieBishopMP, JunckerEU, KSAMOFA, KlausIohannis, KremlinRussia, KvirikashviliGi, LinkeviciusL, MAE_Haiti, MFAFiji, MFATgovtNZ, MFAThai, MFAThai_PR_EN, MFA_Tajikistan, MFAupdate, MID_Tajikistan, MOFAKuwait_en, MOFAkr_eng, MaithripalaS, MarocDiplomatie, MedvedevRussia, MedvedevRussiaE, MevlutCavusoglu, MfaEgypt, MinexGt, MofaJapan_en, MofaNepal, MofaQatar_EN, POTUS, PaoloGentiloni, PavloKlimkin, PutinRF, RT_Erdogan, RoyalFamily, Russia, SRE_mx, StateDept, TC_Basbakan, TunisieDiplo, WhiteHouse, cafreeland, cancilleriasv, dfat, dfatirl, donaldtusk, dreynders, eucopresident, foreignoffice, foreigntanzania, margotwallstrom, mfa_afghanistan, mfaethiopia, mreparaguay, poroshenko, prdthailand, realDonaldTrump, theresa_may, tsipras_eu</t>
  </si>
  <si>
    <t>APUkraine, AlgeriaMFA, Arlietas, CanadaPE, GudlaugurThor, Iraqimofa, MFAKOSOVO, MiguelVargasM, MinCanadaAE, RwandaMFA, Utrikesdep, VNGovtPortal, ministerBlok, pacollibehgjet, teodormelescanu</t>
  </si>
  <si>
    <t>AlbanianDiplo, ArgentinaMFA, AuswaertigesAmt, AzerbaijanMFA, BelarusMFA, BelarusMID, CanadaFP, CancilleriaARG, CancilleriaEc, CancilleriaPeru, ChileMFA, CubaMINREX, CyprusMFA, CzechMFA, DanishMFA, DutchMFA, EU_Commission, FedericaMog, GermanyDiplo, GreeceMFA, GuvernulRMD, IndianDiplomacy, IraqMFA, Israel, IsraelMFA, ItalyMFA, ItamaratyGovBr, Itamaraty_EN, Itamaraty_ES, Kemlu_RI, Latvian_MFA, LithuaniaMFA, MAECgob, MAERomania, MDVForeign, MEAIndia, MFABulgaria, MFAEcuador, MFAIceland, MFASriLanka, MFATurkey, MFA_Austria, MFA_KZ, MFA_Kyrgyzstan, MFA_LI, MFA_Lu, MFA_Macedonia, MFA_Mongolia, MFA_SriLanka, MFA_Ukraine, MFAestonia, MFAgovge, MFAofArmenia, MFAsg, MIACBW, MID_RF, MIREXRD, MOFAVietNam, MVEP_hr, MZZRS, MaltaGov, MeGovernment, MinCanadaFA, Minrel_Chile, MiroslavLajcak, MongolDiplomacy, NorwayMFA, PolandMFA, SlovakiaMFA, SpainMFA, SweMFA, TheBankova, Tudor_Moldova, UgandaMFA, Ulkoministerio, Utenriksdept, edgarsrinkevics, eu_eeas, filip_pavel, francediplo, francediplo_EN, govSlovenia, guv_ro, mfa_russia, sebastiankurz</t>
  </si>
  <si>
    <t>https://periscope.tv/Diplomacy_RM</t>
  </si>
  <si>
    <t>Monaco</t>
  </si>
  <si>
    <t>Princely Court</t>
  </si>
  <si>
    <t>palaismonaco</t>
  </si>
  <si>
    <t>https://twitter.com/palaismonaco</t>
  </si>
  <si>
    <t>palaisprinciermonaco</t>
  </si>
  <si>
    <t>Bienvenue sur le compte officiel du Palais Princier de Monaco. Ce compte est géré par son service de presse.</t>
  </si>
  <si>
    <t>Wed Sep 21 13:59:50 +0000 2011</t>
  </si>
  <si>
    <t>Dormant since 14.07.2016</t>
  </si>
  <si>
    <t>@palaismonaco</t>
  </si>
  <si>
    <t>https://twitter.com/palaismonaco/lists</t>
  </si>
  <si>
    <t>https://twitter.com/palaismonaco/moments</t>
  </si>
  <si>
    <t>Elysee, Kronprinsparet, QueenRania, RoyalFamily, WhiteHouse</t>
  </si>
  <si>
    <t>CancilleriaPeru, CourGrandDucale, DanishMFA, GovMonaco, HashimThaciRKS, Minrel_Chile, PresidenceMali, SweMFA, mfa_russia</t>
  </si>
  <si>
    <t>GvtMonaco</t>
  </si>
  <si>
    <t>https://periscope.tv/palaismonaco</t>
  </si>
  <si>
    <t>Prime Minister Serge Telle</t>
  </si>
  <si>
    <t>telle_serge</t>
  </si>
  <si>
    <t>https://twitter.com/telle_serge</t>
  </si>
  <si>
    <t>Serge Telle</t>
  </si>
  <si>
    <t>Sat Mar 05 09:13:00 +0000 2016</t>
  </si>
  <si>
    <t>@telle_serge</t>
  </si>
  <si>
    <t>https://twitter.com/telle_serge/lists</t>
  </si>
  <si>
    <t>https://twitter.com/telle_serge/moments</t>
  </si>
  <si>
    <t>Elysee, EmmanuelMacron, Matignon, francediplo, realDonaldTrump</t>
  </si>
  <si>
    <t>DanishMFA, MeGovernment</t>
  </si>
  <si>
    <t>https://periscope.tv/telle_serge</t>
  </si>
  <si>
    <t>https://twitter.com/GvtMonaco</t>
  </si>
  <si>
    <t>Gouvernement Monaco</t>
  </si>
  <si>
    <t>Bienvenue sur le compte officiel du Gouvernement de la Principauté de Monaco. Suivez-nous aussi sur https://t.co/3bczAUZuyj</t>
  </si>
  <si>
    <t>Mon Jan 23 17:33:46 +0000 2012</t>
  </si>
  <si>
    <t>@GvtMonaco</t>
  </si>
  <si>
    <t>https://twitter.com/GvtMonaco/lists</t>
  </si>
  <si>
    <t>https://twitter.com/GvtMonaco/moments</t>
  </si>
  <si>
    <t>EU_Commission, Elysee, EmmanuelMacron, Matignon, Pontifex, Pontifex_fr, RoyalFamily, USAgov, francediplo_EN, gouvernementFR</t>
  </si>
  <si>
    <t>BorutPahor, CancilleriaPeru, DanishMFA, GovernAndorra, Israel, IsraelMFA, Latvian_MFA, LithuaniaMFA, MFAIceland, MFAKOSOVO, MeGovernment, MiroCerar, PresidencySrb, SegrEsteriRsm, SweMFA, TunisieDiplo, VladaRH, Zoran_Zaev, dreynders, mfa_russia, mubachfont</t>
  </si>
  <si>
    <t>GovMonaco, PresidenceMali, francediplo, palaismonaco, telle_serge</t>
  </si>
  <si>
    <t>https://periscope.tv/GvtMonaco</t>
  </si>
  <si>
    <t>GovMonaco</t>
  </si>
  <si>
    <t>https://twitter.com/GovMonaco</t>
  </si>
  <si>
    <t>Government of Monaco</t>
  </si>
  <si>
    <t>Follow us to find out about the latest official government news and information. Follow us on www.facebook.com/gvtmonaco</t>
  </si>
  <si>
    <t>Tue Feb 11 10:10:04 +0000 2014</t>
  </si>
  <si>
    <t>@GovMonaco</t>
  </si>
  <si>
    <t>https://twitter.com/GovMonaco/moments</t>
  </si>
  <si>
    <t>10DowningStreet, EU_Commission, Elysee, FedericaMog, French_Gov, GOVUK, KremlinRussia_E, Pontifex, RoyalFamily, USAgov, WhiteHouse, francediplo, francediplo_EN, gouvernementFR, palaismonaco</t>
  </si>
  <si>
    <t>AlbanianDiplo, AlgeriaMFA, CancilleriaPeru, DanishMFA, Israel, IsraelMFA, MFAKOSOVO, MID_RF, MeGovernment, Minrel_Chile, NorwayMFA, VladaRH, mfa_russia</t>
  </si>
  <si>
    <t>GvtMonaco, eu_eeas</t>
  </si>
  <si>
    <t>https://periscope.tv/GovMonaco</t>
  </si>
  <si>
    <t>Montenegro</t>
  </si>
  <si>
    <t>President Milo Đukanović</t>
  </si>
  <si>
    <t>predsjednikdps</t>
  </si>
  <si>
    <t>https://twitter.com/predsjednikdps</t>
  </si>
  <si>
    <t>Milo Đukanović</t>
  </si>
  <si>
    <t>Predsjednik Demokratske partije socijalista.</t>
  </si>
  <si>
    <t>Fri May 19 09:11:18 +0000 2017</t>
  </si>
  <si>
    <t>Dormant since 19.05.2017</t>
  </si>
  <si>
    <t>@predsjednikdps</t>
  </si>
  <si>
    <t>https://twitter.com/predsjednikdps/lists</t>
  </si>
  <si>
    <t>https://twitter.com/predsjednikdps/moments</t>
  </si>
  <si>
    <t>MeGovernment, StateDept</t>
  </si>
  <si>
    <t>VladaCG</t>
  </si>
  <si>
    <t>https://periscope.tv/predsjednikdps</t>
  </si>
  <si>
    <t>https://twitter.com/MeGovernment</t>
  </si>
  <si>
    <t>Govt. of Montenegro</t>
  </si>
  <si>
    <t>Most interesting updates from 🇲🇪 and the Government of #Montenegro. Follow our Montenegrin account: @VladaCG</t>
  </si>
  <si>
    <t>Wed Jun 01 12:24:12 +0000 2011</t>
  </si>
  <si>
    <t>@MeGovernment</t>
  </si>
  <si>
    <t>https://twitter.com/MeGovernment/lists</t>
  </si>
  <si>
    <t>https://twitter.com/MeGovernment/moments</t>
  </si>
  <si>
    <t>10DowningStreet, APUkraine, AnastasiadesCY, AndrejPlenkovic, Andrej_Kiska, AndrzejDuda, AzerbaijanMFA, AzerbaijanPA, B_Izetbegovic, BelgiumMFA, BorutPahor, Brivibas36, ByegmENG, CYpresidency, CancilleriaEc, CasaReal, CharlesMichel, CostaPS2015, CourGrandDucale, CzechMFA, Dimitrov_Nikola, EUCouncil, EUCouncilPress, Elysee, EmmanuelMacron, FedericaMog, FijiPM, FinGovernment, ForeignMinistry, ForeignOfficeKE, French_Gov, GOVUK, GOVuz, GouvMali, GovCyprus, GovMonaco, GovernmentRF, Grybauskaite_LT, GuvernulRMD, GvtMonaco, HHShkMohd, HaiderAlAbadi, HassanRouhani, IsraeliPM, ItalyMFA, JZarif, JosephMuscat_JM, JunckerEU, Kabmin_UA_e, KlausIohannis, KremlinRussia, KremlinRussia_E, Kronprinsparet, LinkeviciusL, LithuanianGovt, MDVForeign, MFABulgaria, MFAThai_PR_EN, MFATurkey, MFA_KZ, MFAgovge, MOFAkr_eng, MaltaGov, MarocDiplomatie, Matignon, MedvedevRussiaE, MevlutCavusoglu, MinPres, Minrel_Chile, MoFA_Indonesia, MofaJapan_en, MofaQatar_EN, MofaSomalia, MonarchieBe, OFMUAE, PMBhutan, PMOIndia, POTUS, Palazzo_Chigi, PaoloGentiloni, PaulKagame, PavloKlimkin, Pontifex, PresidenceTg, PresidenciaMX, Presidencia_Ec, PresidentIRL, PrimatureHT, PrimeMinistry, PutinRF_Eng, QueenRania, RT_Erdogan, RegSprecher, RoyalFamily, SCpresidenciauy, Saudiegov, SlovakiaMFA, StateDept, StateDeptLive, TPKanslia, TROfficeofPD, TheBankova, TurnbullMalcolm, UAEmGov, UgandaMFA, Ulkoministerio, VivianBala, WhiteHouse, Xavier_Bettel, ashrafghani, atsipras, azpresident, cabinetofficeuk, desdelamoncloa, dfat, dfatirl, ditmirbushati, donaldtusk, ediramaal, eucopresident, filip_pavel, foreignoffice, gouv_lu, gouvbenin, gouvernementFR, govsingapore, guv_ro, haradinajramush, koninklijkhuis, leehsienloong, margotwallstrom, md_higgins, narendramodi, netanyahu, niinisto, poroshenko, predsednikrs, prensapalacio, presidencia_sv, presidencymv, presidentaz, prezydentpl, realDonaldTrump, republicoftogo, sebastiankurz, telle_serge, theresa_may, togoprimature, trpresidency, tsipras_eu, valtioneuvosto</t>
  </si>
  <si>
    <t>ChileMFA, GudlaugurThor, JapanGov, MFA_MNE, SegrEsteriRsm, Vijeceministara, Zoran_Zaev, govgr, pacollibehgjet, predsjednikdps</t>
  </si>
  <si>
    <t>AlbanianDiplo, AuswaertigesAmt, BelarusMFA, BelarusMID, BoykoBorissov, CanadaFP, CancilleriaARG, CancilleriaPeru, CyprusMFA, DanishMFA, Diplomacy_RM, DrZvizdic, DutchMFA, EU_Commission, EstonianGovt, GermanyDiplo, GreeceMFA, HashimThaciRKS, IndianDiplomacy, Israel, IsraelMFA, Itamaraty_EN, JPN_PMO, KolindaGK, Latvian_MFA, Lithuania, LithuaniaMFA, MAECgob, MAERomania, MFAIceland, MFAKOSOVO, MFA_Austria, MFA_LI, MFA_Lu, MFA_Macedonia, MFA_Mongolia, MFA_Ukraine, MFAestonia, MFAofArmenia, MFAsg, MID_RF, MVEP_hr, MZZRS, MiroCerar, MiroslavLajcak, NorwayMFA, PolandMFA, PresidenceMali, PresidenciaRD, PresidencySrb, PrimeministerGR, RepSouthSudan, RwandaMFA, SerbianGov, SerbianPM, SpainMFA, SweMFA, VladaCG, VladaMK, VladaRH, avucic, edgarsrinkevics, eu_eeas, francediplo, francediplo_EN, govSlovenia, marianorajoy, mfa_russia, presidenciacr, presidentMT, vladaOCDrs, vladaRS</t>
  </si>
  <si>
    <t>https://periscope.tv/MeGovernment</t>
  </si>
  <si>
    <t>https://twitter.com/VladaCG</t>
  </si>
  <si>
    <t>Vlada Crne Gore</t>
  </si>
  <si>
    <t>Zvanični nalog Vlade Crne Gore. Pratite naš nalog na engleskom: @MeGovernment 🇲🇪</t>
  </si>
  <si>
    <t>Fri Dec 30 12:48:59 +0000 2011</t>
  </si>
  <si>
    <t>@VladaCG</t>
  </si>
  <si>
    <t>https://twitter.com/VladaCG/lists</t>
  </si>
  <si>
    <t>https://twitter.com/VladaCG/moments</t>
  </si>
  <si>
    <t>AndrejPlenkovic, BelgiumMFA, CharlesMichel, DrZvizdic, EU_Commission, GermanyDiplo, GovernmentRF, Grybauskaite_LT, JosephMuscat_JM, KremlinRussia, MAERomania, MedvedevRussia, MedvedevRussiaE, MiroslavLajcak, MofaJapan_en, PaoloGentiloni, Quirinale, RoyalFamily, Russia, SlovakiaMFA, VladaRH, anabrnabic, ediramaal, eu_eeas, francediplo_EN, gouv_lu, gouvernementFR, govSlovenia, predsednikrs, realDonaldTrump, sebastiankurz</t>
  </si>
  <si>
    <t>CancilleriaPeru, DanishMFA, HashimThaciRKS, IsraelMFA, MFAKOSOVO, MFA_Austria, MFA_Macedonia, MFAofArmenia, MZZRS, MiroCerar, PresidencySrb, SerbianGov, Zoran_Zaev, pacollibehgjet, vladaOCDrs</t>
  </si>
  <si>
    <t>AlbanianDiplo, BoykoBorissov, KolindaGK, MFA_MNE, MID_RF, MVEP_hr, MeGovernment, NorwayMFA, SerbianPM, SweMFA, Vijeceministara, VladaMK, avucic, predsjednikdps, vladaRS</t>
  </si>
  <si>
    <t>https://periscope.tv/VladaCG</t>
  </si>
  <si>
    <t>MFA_MNE</t>
  </si>
  <si>
    <t>https://twitter.com/MFA_MNE</t>
  </si>
  <si>
    <t>MFA Montenegro</t>
  </si>
  <si>
    <t>Official Twitter account of the Ministry of Foreign Affairs of Montenegro/Zvanični nalog Ministarstva vanjskih poslova Crne Gore 🇲🇪</t>
  </si>
  <si>
    <t>Tue Mar 20 08:09:44 +0000 2018</t>
  </si>
  <si>
    <t>@MFA_MNE</t>
  </si>
  <si>
    <t>https://twitter.com/MFA_MNE/lists</t>
  </si>
  <si>
    <t>https://twitter.com/MFA_MNE/moments</t>
  </si>
  <si>
    <t>AlbanianDiplo, CzechMFA, DutchMFA, EUCouncil, EU_Commission, FedericaMog, GermanyDiplo, JunckerEU, Latvian_MFA, MFABulgaria, MFAIceland, MZZRS, MeGovernment, NorwayMFA, SlovakiaMFA, StateDept, SweMFA, foreignoffice, francediplo_EN</t>
  </si>
  <si>
    <t>IsraelMFA, MFAKOSOVO, MFA_Lu, MFA_Macedonia, MVEP_hr, VladaCG</t>
  </si>
  <si>
    <t>https://periscope.tv/MFA_MNE</t>
  </si>
  <si>
    <t>Netherlands</t>
  </si>
  <si>
    <t>Royal House</t>
  </si>
  <si>
    <t>koninklijkhuis</t>
  </si>
  <si>
    <t>https://twitter.com/koninklijkhuis</t>
  </si>
  <si>
    <t>Koninklijk Huis</t>
  </si>
  <si>
    <t>Dit is het officiële Twitter-kanaal over het Koninklijk Huis van de Rijksvoorlichtingsdienst. This is the official Twitter account of the Dutch Royal House</t>
  </si>
  <si>
    <t>Fri Jun 18 09:35:48 +0000 2010</t>
  </si>
  <si>
    <t>The Hague/the Netherlands</t>
  </si>
  <si>
    <t>nl</t>
  </si>
  <si>
    <t>@koninklijkhuis</t>
  </si>
  <si>
    <t>https://twitter.com/koninklijkhuis/lists</t>
  </si>
  <si>
    <t>https://twitter.com/koninklijkhuis/moments</t>
  </si>
  <si>
    <t>CancilleriaPeru, DanishMFA, HashimThaciRKS, MeGovernment, PresidentIRL, SweMFA, antoniocostapm, mubachfont</t>
  </si>
  <si>
    <t>CasaReal, CourGrandDucale, MinBZ, RoyalFamily</t>
  </si>
  <si>
    <t>https://periscope.tv/koninklijkhuis</t>
  </si>
  <si>
    <t>Prime Minister Mark Rutte</t>
  </si>
  <si>
    <t>MinPres</t>
  </si>
  <si>
    <t>https://twitter.com/MinPres</t>
  </si>
  <si>
    <t>Mark Rutte</t>
  </si>
  <si>
    <t>Minister-president van Nederland – Redactie door de Rijksvoorlichtingsdienst.</t>
  </si>
  <si>
    <t>Mon Jun 14 09:40:54 +0000 2010</t>
  </si>
  <si>
    <t>Nederland</t>
  </si>
  <si>
    <t>@MinPres</t>
  </si>
  <si>
    <t>https://twitter.com/MinPres/lists</t>
  </si>
  <si>
    <t>https://twitter.com/MinPres/moments</t>
  </si>
  <si>
    <t>CancilleriaPeru, CharlesMichel, DanishMFA, Dimitrov_Nikola, DiplomatieRdc, DutchMFA, EUCouncil, EUCouncilPress, EUCouncilTVNews, EU_Commission, EmmanuelMacron, ForeignStrategy, Grybauskaite_LT, HashimThaciRKS, IsraelMFA, JC_Varela, JanelidzeMkh, JuanManSantos, KvirikashviliGi, LithuaniaMFA, MEAIndia, MFA_Ukraine, MFAgovge, MIREXRD, MeGovernment, MinBZ, Minrel_Chile, MiroCerar, PMOIndia, PresidenciaCV, PrimeministerGR, SpainMFA, SweMFA, VladaRH, Xavier_Bettel, antoniocostapm, eu_eeas, eucopresident, gouv_lu, govSlovenia, mauriciomacri, merrionstreet, ministerBlok, mubachfont, narendramodi, poroshenko, sebastiankurz, vladaRS</t>
  </si>
  <si>
    <t>https://periscope.tv/MinPres</t>
  </si>
  <si>
    <t>markrutte</t>
  </si>
  <si>
    <t>https://twitter.com/markrutte</t>
  </si>
  <si>
    <t>Dit is het VVD-account van de minister-president van Nederland.</t>
  </si>
  <si>
    <t>Sun Oct 12 15:24:42 +0000 2008</t>
  </si>
  <si>
    <t>The Hague, The Netherlands</t>
  </si>
  <si>
    <t>@markrutte</t>
  </si>
  <si>
    <t>https://twitter.com/markrutte/lists</t>
  </si>
  <si>
    <t>https://twitter.com/markrutte/moments</t>
  </si>
  <si>
    <t>CharlesMichel, EUCouncilPress, EmmanuelMacron, LithuaniaMFA, PrimeministerGR, SpainMFA, larsloekke, merrionstreet, vladaRS</t>
  </si>
  <si>
    <t>https://periscope.tv/markrutte</t>
  </si>
  <si>
    <t>Rijksoverheid</t>
  </si>
  <si>
    <t>https://twitter.com/Rijksoverheid</t>
  </si>
  <si>
    <t>Wij beantwoorden hier graag je vragen over beleid, wet- en regelgeving van de Rijksoverheid | ma-vr 8.00-20.00 | Twitterbeleid op http://t.co/0y9eb47YRk</t>
  </si>
  <si>
    <t>Fri Jul 25 07:08:34 +0000 2008</t>
  </si>
  <si>
    <t>Den Haag</t>
  </si>
  <si>
    <t>@Rijksoverheid</t>
  </si>
  <si>
    <t>https://twitter.com/Rijksoverheid/moments</t>
  </si>
  <si>
    <t>CanadaFP, CancilleriaPeru, DanishMFA, MID_RF, MIREXRD, MinBZ, Minrel_Chile, SweMFA, VladaRH, mfa_russia</t>
  </si>
  <si>
    <t>https://periscope.tv/Rijksoverheid</t>
  </si>
  <si>
    <t>Regering</t>
  </si>
  <si>
    <t>https://twitter.com/Regering</t>
  </si>
  <si>
    <t>Fri Jul 25 06:39:50 +0000 2008</t>
  </si>
  <si>
    <t>Dormant since 15.10.2010</t>
  </si>
  <si>
    <t>@Regering</t>
  </si>
  <si>
    <t>https://twitter.com/Regering/lists</t>
  </si>
  <si>
    <t>https://twitter.com/Regering/moments</t>
  </si>
  <si>
    <t>https://periscope.tv/Regering</t>
  </si>
  <si>
    <t>Foreign Minister Stef Blok</t>
  </si>
  <si>
    <t>ministerBlok</t>
  </si>
  <si>
    <t>https://twitter.com/ministerBlok</t>
  </si>
  <si>
    <t>Stef Blok</t>
  </si>
  <si>
    <t>Minister van Buitenlandse Zaken – redactie door mediateam. Minister of Foreign Affairs of the Kingdom of the Netherlands 🇳🇱 @MinBZ @DutchMFA</t>
  </si>
  <si>
    <t>Tue Nov 14 09:54:43 +0000 2017</t>
  </si>
  <si>
    <t>Den Haag, Nederland</t>
  </si>
  <si>
    <t>@ministerBlok</t>
  </si>
  <si>
    <t>https://twitter.com/ministerBlok/lists</t>
  </si>
  <si>
    <t>https://twitter.com/ministerBlok/moments</t>
  </si>
  <si>
    <t>AAgbenonciMAEC, AdelAljubeir, AlbanianDiplo, AlfonsoDastisQ, Aloysio_Nunes, AlphaBarry20, ArgentinaMFA, AymanHsafadi, AzerbaijanMFA, BeninDiplomatie, BorisJohnson, CanadaFP, CancilleriaEc, CancilleriaPeru, CancilleriaPma, CubaMINREX, CzechMFA, DFAPHL, Diplomacy_RM, FMPhamBinhMinh, FedericaMog, ForeignOfficeKE, Gebran_Bassil, GeoffreyOnyeama, GermanyDiplo, GreeceMFA, GudlaugurThor, HeikoMaas, IranMFA, IsabelStMalo, ItalyMFA, Itamaraty_EN, JY_LeDrian, JZarif, JorgeFaurie, JulieBishopMP, KSAMOFA, Kemlu_RI, KhawajaMAsif, LMushikiwabo, LVidegaray, Latvian_MFA, LithuaniaMFA, MAERomania, MBA_AlThani_, MDVForeign, MFABelize, MFABulgaria, MFAEcuador, MFAIceland, MFATgovtNZ, MFATurkey, MFA_Austria, MFA_LI, MFA_Mongolia, MFA_Ukraine, MFAestonia, MFAgovge, MFAsg, MIREXRD, MOFAEGYPT, MOFAKuwait_en, MOFAUAE, MOFAkr_eng, MZZRS, MevlutCavusoglu, MinPres, MinisterMOFA, MiroslavLajcak, MofaJapan_en, MofaNepal, MofaQatar_EN, MofaSomalia, MongolDiplomacy, NorwayMFA, PavloKlimkin, PolandMFA, RwandaMFA, SalahRabbani, SlovakiaMFA, StateDept, SushmaSwaraj, SweMFA, TunisieDiplo, UgandaMFA, VivianBala, alanpcayetano, anderssamuelsen, angealfa, bahdiplomatic, cafreeland, dfat, dfatirl, dreynders, eu_eeas, foreignoffice, francediplo, francediplo_EN, jaarreaza, kaminajsmith, khalidalkhalifa, konotaromp, mfa_afghanistan, mfa_russia, mfaethiopia, mfespinosaEC, mreparaguay_en, rdussey, sebastiankurz, simoncoveney, svenmikser, teodormelescanu, ygaraad</t>
  </si>
  <si>
    <t>BelarusMID, Christodulides, EZaharievaMFA, ForeignStrategy, MAECgob, MID_RF, MVEP_hr, Minrel_Chile, PalestinePMO, mubachfont</t>
  </si>
  <si>
    <t>AlgeriaMFA, BelarusMFA, BelgiumMFA, ChileMFA, CyprusMFA, DanishMFA, Dimitrov_Nikola, DutchMFA, IsraelMFA, JanelidzeMkh, LinkeviciusL, MFAKOSOVO, MFA_KZ, MFA_Lu, MFA_Macedonia, MFA_SriLanka, MFAofArmenia, Messahel_MAE, MinBZ, MinexGt, SpainMFA, ditmirbushati, edgarsrinkevics, margotwallstrom, nyamitwe, pacollibehgjet</t>
  </si>
  <si>
    <t>https://periscope.tv/ministerBlok</t>
  </si>
  <si>
    <t>MinBZ</t>
  </si>
  <si>
    <t>https://twitter.com/MinBZ</t>
  </si>
  <si>
    <t>Ministerie van Buitenlandse Zaken</t>
  </si>
  <si>
    <t>Officieel kanaal van het ministerie van Buitenlandse Zaken 🇳🇱 | Reisadviezen: volg @247BZ | Tweets in English: follow @DutchMFA</t>
  </si>
  <si>
    <t>Wed Sep 23 09:46:21 +0000 2009</t>
  </si>
  <si>
    <t>@MinBZ</t>
  </si>
  <si>
    <t>https://twitter.com/MinBZ/moments</t>
  </si>
  <si>
    <t>Arlietas, BorisJohnson, CzechMFA, EUCouncil, EU_Commission, Elysee, FedericaMog, GermanyDiplo, JY_LeDrian, JunckerEU, Latvian_MFA, MFABulgaria, MFA_Ukraine, MFAestonia, MIREXRD, MVEP_hr, MZZRS, MinPres, NorwayMFA, PMOIndia, POTUS, PaoloGentiloni, PavloKlimkin, RegSprecher, Rijksoverheid, SlovakiaMFA, WhiteHouse, ditmirbushati, dreynders, edgarsrinkevics, guv_ro, narendramodi, poroshenko</t>
  </si>
  <si>
    <t>BelarusMFA, CanadaFP, CancilleriaPeru, DanishMFA, Dimitrov_Nikola, DiplomatieRdc, ForeignAff_Sur, ItamaratyGovBr, Itamaraty_EN, Itamaraty_ES, MEAIndia, MFAEcuador, MFA_SriLanka, MFAgovge, MID_RF, Minrel_Chile, SpainMFA, TunisieDiplo, Utrikesdep, VladaRH, mfa_russia, pacollibehgjet</t>
  </si>
  <si>
    <t>AlbanianDiplo, AuswaertigesAmt, BelgiumMFA, CharlesMichel, DutchMFA, EUCouncilPress, ForeignStrategy, GreeceMFA, HashimThaciRKS, LithuaniaMFA, MAERomania, MFAIceland, MFAKOSOVO, PolandMFA, SweMFA, eu_eeas, foreignoffice, francediplo, francediplo_EN, koninklijkhuis, ministerBlok</t>
  </si>
  <si>
    <t>https://periscope.tv/MinBuZa</t>
  </si>
  <si>
    <t>DutchMFA</t>
  </si>
  <si>
    <t>https://twitter.com/DutchMFA</t>
  </si>
  <si>
    <t>Dutch Ministry of Foreign Affairs 🇳🇱</t>
  </si>
  <si>
    <t>Tweets from the NL Ministry of Foreign Affairs | Voor tweets in het Nederlands volg @MinBZ</t>
  </si>
  <si>
    <t>Wed Dec 23 10:56:44 +0000 2009</t>
  </si>
  <si>
    <t>The Hague</t>
  </si>
  <si>
    <t>@DutchMFA</t>
  </si>
  <si>
    <t>https://twitter.com/DutchMFA/lists/dutch-missions-abroad</t>
  </si>
  <si>
    <t>https://twitter.com/DutchMFA/moments</t>
  </si>
  <si>
    <t>10DowningStreet, AAgbenonciMAEC, AdelAljubeir, Aloysio_Nunes, AlphaBarry20, AymanHsafadi, AzerbaijanPA, BasbakanlikKDK, BeninDiplomatie, BorisJohnson, CRcancilleria, Cabinet, CancilleriaCol, CancilleriaEc, CancilleriaPA, CancilleriaVE, DFAPHL, EPN, EUCouncil, EU_Commission, Elysee, EmmanuelMacron, FMPhamBinhMinh, FedericaMog, FijiMFA, FinGovernment, ForeignMinistry, ForeignOfficeKE, ForeignOfficePk, GeoffreyOnyeama, Grybauskaite_LT, HadiPresident, HassanRouhani, HeikoMaas, IranMFA, IraqMFA, IsabelStMalo, IsraeliPM, JC_Varela, JY_LeDrian, JZarif, JorgeFaurie, JuanManSantos, JulieBishopMP, JunckerEU, KSAMOFA, KhawajaMAsif, KolindaGK, KremlinRussia_E, LMushikiwabo, LVidegaray, LaCasaBlanca, MAE_Haiti, MBA_AlThani_, MFATgovtNZ, MFAThai_PR_EN, MFATurkey, MFATurkeyArabic, MFATurkeyFrench, MFA_Kyrgyzstan, MIACBW, MOFAEGYPT, MOFAKuwait_en, MOFAUAE, MOFAkr_eng, MSZ_RP, MarocDiplomatie, MedvedevRussiaE, Messahel_MAE, MevlutCavusoglu, MfaEgypt, MichelTemer, MinPres, MinisterMOFA, MoFA_Indonesia, MofaJapan_en, MofaOman, MofaQatar_EN, MofaSomalia, OFMUAE, PDTurkeyArabic, PMOIndia, POTUS, PaoloGentiloni, PavloKlimkin, Pontifex, PresidentRuvi, QueenRania, RHCJO, RepSouthSudan, SalahRabbani, SeychellesMFA, StateDept, StateDeptLive, SushmaSwaraj, TC_Disisleri, TROfficeofPD, TerzaLoggia, Tudor_Moldova, UKenyatta, USAenFrancais, UgandaMFA, VivianBala, VladaRH, WhiteHouse, Xavier_Bettel, alanpcayetano, anderssamuelsen, angealfa, ashrafghani, azpresident, bahdiplomatic, cafreeland, cancilleriacrc, deplu, dfat, ditmirbushati, dreynders, erna_solberg, eucopresident, foreignMV, foreigntanzania, francediplo_ES, gouvernementFR, govpt, kaminajsmith, khalidalkhalifa, khamenei_ir, konotaromp, mauriciomacri, merrionstreet, mfa_afghanistan, mfespinosaEC, mreparaguay, mreparaguay_en, mzvcr, narendramodi, netanyahu, nyamitwe, predsednikrs, presidentaz, rdussey, realDonaldTrump, simoncoveney, stropnickym, svenmikser, tsipras_eu, vanderbellen</t>
  </si>
  <si>
    <t>BelarusMID, DiplomatieRdc, ForeignAff_Sur, Iraqimofa, MEAIndia, MFASriLanka, MFA_MNE, MOFAVietNam, PrimeMinisterEn, Republic_Nauru, VNGovtPortal, VladaMK, cidiplomatie, mubachfont, namibia_mfa, nestrangeiro_pt</t>
  </si>
  <si>
    <t>AlbanianDiplo, AlfonsoDastisQ, AlgeriaMFA, ArgentinaMFA, AuswaertigesAmt, AzerbaijanMFA, BelarusMFA, BelgiumMFA, BoykoBorissov, CanadaFP, CanadaPE, CancilleriaARG, CancilleriaPeru, CancilleriaPma, CharlesMichel, ChileMFA, CubaMINREX, CyprusMFA, CzechMFA, DanishMFA, Dimitrov_Nikola, DiploPubliqueTR, Diplomacy_RM, EUCouncilPress, EUCouncilTVNews, FCOArabic, ForeignStrategy, Gebran_Bassil, GermanyDiplo, GouvGN, GreeceMFA, GudlaugurThor, HashimThaciRKS, IndianDiplomacy, Israel, IsraelMFA, ItalyMFA, ItamaratyGovBr, Itamaraty_EN, Itamaraty_ES, JanelidzeMkh, Kemlu_RI, LT_MFA_Stratcom, Latvian_MFA, LinkeviciusL, LithuaniaMFA, MAECgob, MAERomania, MDVForeign, MFABelize, MFABulgaria, MFAEcuador, MFAIceland, MFAKOSOVO, MFA_Austria, MFA_KZ, MFA_LI, MFA_Lu, MFA_Macedonia, MFA_Mongolia, MFA_SriLanka, MFA_Ukraine, MFAestonia, MFAgovge, MFAofArmenia, MFAsg, MFAupdate, MID_RF, MIREXRD, MVEP_hr, MZZRS, MeGovernment, MinBZ, MinCanadaAE, MinCanadaFA, MinexGt, Minrel_Chile, MiroslavLajcak, MofaNepal, MongolDiplomacy, NikosKotzias, NorwayMFA, PakDiplomacy, PolandMFA, PresidenceMali, RwandaMFA, SRECIHonduras, SRE_mx, SlovakiaMFA, SpainMFA, SweMFA, TunisieDiplo, Ulkoministerio, Utenriksdept, Utrikesdep, avucic, cancilleriasv, dfatirl, edgarsrinkevics, eu_eeas, filip_pavel, foreignoffice, francediplo, francediplo_EN, jaarreaza, margotwallstrom, marianorajoy, mfa_russia, mfaethiopia, ministerBlok, pacollibehgjet, sebastiankurz, teodormelescanu</t>
  </si>
  <si>
    <t>https://periscope.tv/DutchMFA</t>
  </si>
  <si>
    <t>ForeignStrategy</t>
  </si>
  <si>
    <t>https://twitter.com/ForeignStrategy</t>
  </si>
  <si>
    <t>NL Foreign Strategy</t>
  </si>
  <si>
    <t>We are the #Strategy Advisory Unit (ESA) of the Dutch Ministry of #ForeignAffairs. Tweets are what we read and keeps us thinking, NOT endorsements.</t>
  </si>
  <si>
    <t>Tue Aug 06 12:57:10 +0000 2013</t>
  </si>
  <si>
    <t>The Hague, Netherlands</t>
  </si>
  <si>
    <t>@ForeignStrategy</t>
  </si>
  <si>
    <t>https://twitter.com/ForeignStrategy/lists</t>
  </si>
  <si>
    <t>https://twitter.com/ForeignStrategy/moments</t>
  </si>
  <si>
    <t>EUCouncilPress, EU_Commission, FedericaMog, JunckerEU, MinPres, POTUS, StateDept, eu_eeas, eucopresident, foreignoffice, ministerBlok</t>
  </si>
  <si>
    <t>AlbanianDiplo, AlgeriaMFA, AuswaertigesAmt, AzerbaijanMFA, BelarusMFA, BelgiumMFA, CanadaFP, ChileMFA, CyprusMFA, DanishMFA, Dimitrov_Nikola, Diplomacy_RM, IndianDiplomacy, IsraelMFA, ItamaratyGovBr, Itamaraty_EN, Itamaraty_ES, LT_MFA_Stratcom, Latvian_MFA, LithuaniaMFA, MAECgob, MEAIndia, MFAEcuador, MFAIceland, MFA_KZ, MFA_Kyrgyzstan, MFA_Mongolia, MFA_Ukraine, MFAestonia, MID_RF, MVEP_hr, MZZRS, NorwayMFA, SpainMFA, SweMFA, TunisieDiplo, francediplo, mfa_russia</t>
  </si>
  <si>
    <t>DutchMFA, GermanyDiplo, MinBZ, Ulkoministerio</t>
  </si>
  <si>
    <t>https://periscope.tv/ForeignStrategy</t>
  </si>
  <si>
    <t>Norway</t>
  </si>
  <si>
    <t>Royal Couple</t>
  </si>
  <si>
    <t>Kronprinsparet</t>
  </si>
  <si>
    <t>https://twitter.com/Kronprinsparet</t>
  </si>
  <si>
    <t>Det kongelige hoff</t>
  </si>
  <si>
    <t>Official twitter stream on behalf of Their Royal Highnesses The Crown Prince and Crown Princess of Norway</t>
  </si>
  <si>
    <t>Wed Apr 01 13:04:51 +0000 2009</t>
  </si>
  <si>
    <t>Oslo</t>
  </si>
  <si>
    <t>@Kronprinsparet</t>
  </si>
  <si>
    <t>https://twitter.com/Kronprinsparet/lists</t>
  </si>
  <si>
    <t>https://twitter.com/Kronprinsparet/moments</t>
  </si>
  <si>
    <t>JustinTrudeau, POTUS, Pontifex, QueenRania</t>
  </si>
  <si>
    <t>CancilleriaPeru, CasaReal, CourGrandDucale, DanishMFA, Grybauskaite_LT, JuanManSantos, MeGovernment, Minrel_Chile, PresidencySrb, PresidentIRL, RoyalFamily, SRECIHonduras, Statsmin_kontor, SweMFA, Utenriksdept, erna_solberg, mubachfont, palaismonaco</t>
  </si>
  <si>
    <t>NorwayMFA, Regjeringen</t>
  </si>
  <si>
    <t>https://periscope.tv/Kronprinsparet</t>
  </si>
  <si>
    <t>Prime Minister Erna Solberg</t>
  </si>
  <si>
    <t>erna_solberg</t>
  </si>
  <si>
    <t>https://twitter.com/erna_solberg</t>
  </si>
  <si>
    <t>Erna Solberg</t>
  </si>
  <si>
    <t>Statsminister i Norge. Jobber for et samfunn med muligheter for alle. For saker til forvaltningen, henvend deg til rette myndighet for saksbehandling.</t>
  </si>
  <si>
    <t>Wed Sep 24 08:16:45 +0000 2008</t>
  </si>
  <si>
    <t>Hordaland, Bergen</t>
  </si>
  <si>
    <t>@erna_solberg</t>
  </si>
  <si>
    <t>https://twitter.com/erna_solberg/lists</t>
  </si>
  <si>
    <t>https://twitter.com/erna_solberg/moments</t>
  </si>
  <si>
    <t>10DowningStreet, Kronprinsparet, POTUS, Regjeringen, eucopresident</t>
  </si>
  <si>
    <t>BoykoBorissov, CanadaFP, CancilleriaPeru, CharlesMichel, DFAPHL, DanishMFA, DrZvizdic, DutchMFA, EUCouncilPress, FinGovernment, GudlaugurThor, HashimThaciRKS, JuanManSantos, KerstiKaljulaid, KvirikashviliGi, MFAIceland, MFAKOSOVO, MFASriLanka, MFA_SriLanka, MIREXRD, MaltaGov, MichelTemer, Minrel_Chile, MiroCerar, MofaNepal, Palazzo_Chigi, PremierRP, PrimeministerGR, VladaRH, avucic, eu_eeas, filip_pavel, foreignoffice, forsaetisradun, katrinjak, larsloekke, mfa_russia, pacollibehgjet, ratasjuri, vanderbellen</t>
  </si>
  <si>
    <t>NorwayMFA, Statsmin_kontor, Utenriksdept, juhasipila, narendramodi</t>
  </si>
  <si>
    <t>https://periscope.tv/erna_solberg</t>
  </si>
  <si>
    <t>Statsmin_kontor</t>
  </si>
  <si>
    <t>https://twitter.com/Statsmin_kontor</t>
  </si>
  <si>
    <t>SMK</t>
  </si>
  <si>
    <t>Statsministerens kontor bistår statsministeren i å lede og samordne arbeidet i regjeringen. - Office of the Prime Minister (Norway)</t>
  </si>
  <si>
    <t>Tue Apr 28 09:38:49 +0000 2009</t>
  </si>
  <si>
    <t>no</t>
  </si>
  <si>
    <t>@Statsmin_kontor</t>
  </si>
  <si>
    <t>https://twitter.com/Statsmin_kontor/moments</t>
  </si>
  <si>
    <t>10DowningStreet, Kronprinsparet, WhiteHouse, realDonaldTrump</t>
  </si>
  <si>
    <t>CancilleriaPeru, DanishMFA, MaltaGov, Minrel_Chile, SweMFA, eu_eeas, eucopresident, forsaetisradun</t>
  </si>
  <si>
    <t>NorwayMFA, Regjeringen, Utenriksdept, erna_solberg</t>
  </si>
  <si>
    <t>https://periscope.tv/Statsmin_kontor</t>
  </si>
  <si>
    <t>Regjeringen</t>
  </si>
  <si>
    <t>https://twitter.com/Regjeringen</t>
  </si>
  <si>
    <t>Den norske regjeringen på Twitter. Meldinger fra SMK og departementene.</t>
  </si>
  <si>
    <t>Wed Apr 09 11:33:46 +0000 2008</t>
  </si>
  <si>
    <t>@Regjeringen</t>
  </si>
  <si>
    <t>https://twitter.com/Regjeringen/lists</t>
  </si>
  <si>
    <t>https://twitter.com/Regjeringen/moments</t>
  </si>
  <si>
    <t>DanishMFA, GudlaugurThor, MFAKOSOVO, NorwayMFA, erna_solberg, pacollibehgjet</t>
  </si>
  <si>
    <t>Kronprinsparet, Statsmin_kontor, Utenriksdept</t>
  </si>
  <si>
    <t>https://periscope.tv/Regjeringen</t>
  </si>
  <si>
    <t>Utenriksdept</t>
  </si>
  <si>
    <t>https://twitter.com/Utenriksdept</t>
  </si>
  <si>
    <t>Utenriksdepartement</t>
  </si>
  <si>
    <t>Utenriksdepartementets offisielle profil, med siste nytt fra UD. Norwegian Ministry of Foreign Affairs. For tweets in English, visit us here: @NorwayMFA</t>
  </si>
  <si>
    <t>Mon Sep 14 17:58:48 +0000 2009</t>
  </si>
  <si>
    <t>@Utenriksdept</t>
  </si>
  <si>
    <t>https://twitter.com/Utenriksdept/lists/ambassad%C3%B8rer/members</t>
  </si>
  <si>
    <t>https://twitter.com/Utenriksdept/moments</t>
  </si>
  <si>
    <t>10DowningStreet, AuswaertigesAmt, BelgiumMFA, CanadaFP, CancilleriaCol, CancilleriaEc, EUCouncil, EU_Commission, FedericaMog, FijiMFA, FinGovernment, ForeignOfficeKE, Gebran_Bassil, GermanyDiplo, IndianDiplomacy, JuanManSantos, JustinTrudeau, KagutaMuseveni, KremlinRussia_E, Kronprinsparet, MFABulgaria, MFA_Austria, MFA_Ukraine, MFAestonia, MFAofArmenia, MOFAEGYPT, MOFAkr_eng, MZZRS, MarocDiplomatie, MinexGt, MofaJapan_en, MofaSomalia, PaulKagame, PolandMFA, RepSouthSudan, RwandaMFA, SRECIHonduras, SerbianPM, StateDept, StateDeptLive, TunisieDiplo, VladaRH, WhiteHouse, anderssamuelsen, dfat, dfatirl, emansionliberia, eu_eeas, foreignoffice, francediplo_EN, larsloekke, mfa_afghanistan, mreparaguay, mubachfont</t>
  </si>
  <si>
    <t>BelarusMFA, CancilleriaARG, CancilleriaPeru, ChileMFA, GudlaugurThor, Israel, ItamaratyGovBr, Itamaraty_EN, Itamaraty_ES, MEAIndia, MID_RF, MofaNepal, SpainMFA, TPKanslia, pacollibehgjet</t>
  </si>
  <si>
    <t>AzerbaijanMFA, CubaMINREX, DIRCO_ZA, DanishMFA, Diplomacy_RM, DutchMFA, IsraelMFA, Latvian_MFA, LithuaniaMFA, MAERomania, MFAIceland, MFAKOSOVO, MFAgovge, Minrel_Chile, MiroslavLajcak, NorwayMFA, Regjeringen, Statsmin_kontor, SweMFA, Ulkoministerio, Utrikesdep, erna_solberg, francediplo, mfa_russia</t>
  </si>
  <si>
    <t>https://periscope.tv/Utenriksdept</t>
  </si>
  <si>
    <t>NorwayMFA</t>
  </si>
  <si>
    <t>https://twitter.com/NorwayMFA</t>
  </si>
  <si>
    <t>Norway MFA</t>
  </si>
  <si>
    <t>Norwegian Ministry of Foreign Affairs official Twitter profile in English. For tweets in Norwegian, visit @Utenriksdept</t>
  </si>
  <si>
    <t>Fri Nov 23 13:28:09 +0000 2012</t>
  </si>
  <si>
    <t>@NorwayMFA</t>
  </si>
  <si>
    <t>https://twitter.com/NorwayMFA/moments</t>
  </si>
  <si>
    <t>10DowningStreet, AbeShinzo, AdelAljubeir, AnastasiadesCY, AymanHsafadi, BorisJohnson, CYpresidency, CancilleriaPA, DFAPHL, Elysee, EmmanuelMacron, FedericaMog, FijiMFA, FijiPM, FinGovernment, ForeignMinistry, ForeignOfficeKE, ForeignOfficePk, ForeignStrategy, GOVUK, GOVuz, GeoffreyOnyeama, GovMonaco, GovernmentRF, GovernmentZA, Grybauskaite_LT, HaiderAlAbadi, HassanRouhani, IraqMFA, IsraeliPM, JZarif, JanelidzeMkh, JulieBishopMP, JunckerEU, KolindaGK, KremlinRussia_E, LMushikiwabo, MAE_Haiti, MBA_AlThani_, MBuhari, MFAThai, MFAThai_PR_EN, MFAThai_Pol, MFATurkeyFrench, MFAupdate, MIACBW, MOFAEGYPT, MOFAKuwait, MOFAUAE, MOFAkr_eng, MSZ_RP, Malaysia_Gov, MarocDiplomatie, MedvedevRussiaE, MevlutCavusoglu, MinisterMOFA, MoFA_Indonesia, MofaJapan_en, MofaQatar_EN, MofaSomalia, OFMUAE, POTUS, PakDiplomacy, PaoloGentiloni, PaulKagame, PavloKlimkin, PresidentRuvi, PutinRF_Eng, QueenRania, RHCJO, RT_Erdogan, Regjeringen, RepSouthSudan, SRECIHonduras, SomaliPM, Somalia, StateDeptLive, TC_Disisleri, TPKanslia, TROfficeofPD, TerzaLoggia, TommyRemengesau, UKenyatta, USAgov, WhiteHouse, adrian_hasler, bahdiplomatic, cabinetofficeuk, cafreeland, cancilleriacrc, deplu, ditmirbushati, dreynders, eucopresident, foreignMV, foreignoffice, foreigntanzania, infopresidencia, jokowi, khalidalkhalifa, larsloekke, mfa_afghanistan, mfagovtt, mreparaguay, mzvcr, narendramodi, netanyahu, poroshenko, samoagovt, trpresidency</t>
  </si>
  <si>
    <t>ArgentinaMFA, BelarusMID, CancilleriaPma, ChileMFA, DiplomatieRdc, Iraqimofa, Itamaraty_ES, LT_MFA_Stratcom, MDVForeign, MEAIndia, MFABelize, MFASriLanka, MFA_Kyrgyzstan, MFA_MNE, MFA_Macedonia, MOFAVietNam, MinBZ, MinCanadaAE, MiroCerar, MongolDiplomacy, VNGovtPortal, Vijeceministara, VladaMK, filip_pavel, ministerBlok, mubachfont, namibia_mfa, pacollibehgjet, teodormelescanu, vladaRS</t>
  </si>
  <si>
    <t>APUkraine, AlbanianDiplo, AlgeriaMFA, Arlietas, AuswaertigesAmt, AzerbaijanMFA, BelarusMFA, BelgiumMFA, CanadaFP, CanadaPE, CancilleriaARG, CancilleriaCol, CancilleriaEc, CancilleriaPeru, CubaMINREX, CyprusMFA, CzechMFA, DanishMFA, Diplomacy_RM, DutchMFA, EUCouncil, EUCouncilPress, EUCouncilTVNews, EU_Commission, GermanyDiplo, GreeceMFA, GudlaugurThor, HashimThaciRKS, IndianDiplomacy, Israel, IsraelMFA, ItalyMFA, ItamaratyGovBr, Itamaraty_EN, JPN_PMO, JapanGov, JuanManSantos, KSAMOFA, Kemlu_RI, Kronprinsparet, Latvian_MFA, LinkeviciusL, LithuaniaMFA, MAECgob, MAERomania, MFABulgaria, MFAEcuador, MFAIceland, MFAKOSOVO, MFATurkey, MFA_Austria, MFA_KZ, MFA_LI, MFA_Mongolia, MFA_SriLanka, MFA_Ukraine, MFAestonia, MFAgovge, MFAofArmenia, MFAsg, MID_RF, MIREXRD, MVEP_hr, MZZRS, MaltaGov, MargvelashviliG, MeGovernment, MfaEgypt, MinCanadaFA, MinexGt, Minrel_Chile, MiroslavLajcak, MofaNepal, PalestinePMO, PolandMFA, PresidenceMali, RamiHamdalla, RwandaMFA, SRE_mx, SerbianGov, SeychellesMFA, SlovakiaMFA, SpainMFA, StateDept, Statsmin_kontor, SweMFA, TheBankova, TunisieDiplo, UgandaMFA, Ulkoministerio, Utenriksdept, Utrikesdep, VladaCG, VladaRH, avucic, cancilleriasv, dfat, dfatirl, edgarsrinkevics, erna_solberg, eu_eeas, francediplo, francediplo_EN, govSlovenia, govpt, margotwallstrom, marianorajoy, mfa_russia, mfaethiopia, sebastiankurz</t>
  </si>
  <si>
    <t>https://periscope.tv/NorwayMFA</t>
  </si>
  <si>
    <t>Poland</t>
  </si>
  <si>
    <t>President Andrzej Duda</t>
  </si>
  <si>
    <t>AndrzejDuda</t>
  </si>
  <si>
    <t>https://twitter.com/AndrzejDuda</t>
  </si>
  <si>
    <t>Andrzej Duda</t>
  </si>
  <si>
    <t>Wed Oct 13 07:58:45 +0000 2010</t>
  </si>
  <si>
    <t>Kraków</t>
  </si>
  <si>
    <t>@AndrzejDuda</t>
  </si>
  <si>
    <t>https://twitter.com/AndrzejDuda/lists</t>
  </si>
  <si>
    <t>https://twitter.com/AndrzejDuda/moments</t>
  </si>
  <si>
    <t>APUkraine, Andrej_Kiska, CancilleriaPeru, DanishMFA, IsraelMFA, KvirikashviliGi, LT_MFA_Stratcom, LinkeviciusL, MAECgob, MFAKOSOVO, MeGovernment, MiroCerar, MorawieckiM, PolandMFA, PremierRP, TheBankova, VGroysman, Vejonis, edgarsrinkevics, govpt, poroshenko, prezydentpl, vladaRS</t>
  </si>
  <si>
    <t>KolindaGK, MSZ_RP</t>
  </si>
  <si>
    <t>https://periscope.tv/AndrzejDuda</t>
  </si>
  <si>
    <t>prezydentpl</t>
  </si>
  <si>
    <t>https://twitter.com/prezydentpl</t>
  </si>
  <si>
    <t>Kancelaria Prezydenta</t>
  </si>
  <si>
    <t>Oficjalny profil Kancelarii Prezydenta Rzeczypospolitej Polskiej. The official twitter channel for the President of the Republic of Poland.</t>
  </si>
  <si>
    <t>Mon Jun 01 17:57:50 +0000 2009</t>
  </si>
  <si>
    <t>Warszawa, Polska</t>
  </si>
  <si>
    <t>pl</t>
  </si>
  <si>
    <t>@prezydentpl</t>
  </si>
  <si>
    <t>https://twitter.com/prezydentpl/lists</t>
  </si>
  <si>
    <t>https://twitter.com/prezydentpl/moments</t>
  </si>
  <si>
    <t>AndrzejDuda, CharlesMichel, EPN, Grybauskaite_LT, HeikoMaas, KerstiKaljulaid, KremlinRussia_E, MZemanOficialni, POTUS, PavloKlimkin, Pontifex_pl, PremierRP_en, PresidentRuvi, RT_Erdogan, Vejonis, WhiteHouse, Xavier_Bettel, afgexecutive, ashrafghani, donaldtusk, ediramaal, netanyahu, niinisto, poroshenko, presidentMT</t>
  </si>
  <si>
    <t>APUkraine, CancilleriaPeru, DanishMFA, EUCouncilPress, EU_Commission, HashimThaciRKS, JC_Varela, JunckerEU, LT_MFA_Stratcom, LithuaniaMFA, MeGovernment, PrimeministerGR, SweMFA, TPKanslia, Zoran_Zaev, eu_eeas, francediplo, govpt, marianorajoy, vladaRS</t>
  </si>
  <si>
    <t>Andrej_Kiska, BorutPahor, GermanyDiplo, KlausIohannis, KolindaGK, MSZ_RP, MargvelashviliG, MiroCerar, MorawieckiM, PolandMFA, PremierRP, vanderbellen</t>
  </si>
  <si>
    <t>https://periscope.tv/prezydentpl</t>
  </si>
  <si>
    <t>Prime Minister Mateusz Morawiecki</t>
  </si>
  <si>
    <t>MorawieckiM</t>
  </si>
  <si>
    <t>https://twitter.com/MorawieckiM</t>
  </si>
  <si>
    <t>Mateusz Morawiecki</t>
  </si>
  <si>
    <t>Prezes Rady Ministrów 🇵🇱</t>
  </si>
  <si>
    <t>Fri Dec 08 08:47:59 +0000 2017</t>
  </si>
  <si>
    <t>@MorawieckiM</t>
  </si>
  <si>
    <t>https://twitter.com/MorawieckiM/lists</t>
  </si>
  <si>
    <t>https://twitter.com/MorawieckiM/moments</t>
  </si>
  <si>
    <t>AndrejBabis, CharlesMichel, EUCouncilPress, EU_Commission, LinkeviciusL, LithuanianGovt, MiroCerar, PolandMFA, PremierRP_en, pacollibehgjet, strakovka</t>
  </si>
  <si>
    <t>MSZ_RP, PremierRP, prezydentpl</t>
  </si>
  <si>
    <t>https://periscope.tv/MorawieckiM</t>
  </si>
  <si>
    <t>PremierRP</t>
  </si>
  <si>
    <t>https://twitter.com/PremierRP</t>
  </si>
  <si>
    <t>Kancelaria Premiera</t>
  </si>
  <si>
    <t>Oficjalny profil Kancelarii Prezesa Rady Ministrów. | English: @PremierRP_en</t>
  </si>
  <si>
    <t>Fri Jul 17 12:10:07 +0000 2009</t>
  </si>
  <si>
    <t>Warsaw</t>
  </si>
  <si>
    <t>@PremierRP</t>
  </si>
  <si>
    <t>https://twitter.com/PremierRP/lists</t>
  </si>
  <si>
    <t>https://twitter.com/PremierRP/moments</t>
  </si>
  <si>
    <t>10DowningStreet, AndrzejDuda, FedericaMog, JunckerEU, POTUS, PremierRP_en, StateDept, WhiteHouse, erna_solberg, poroshenko, theresa_may</t>
  </si>
  <si>
    <t>AuswaertigesAmt, CancilleriaPeru, CharlesMichel, DanishMFA, EUCouncil, EUCouncilTVNews, EU_Commission, Elysee, HashimThaciRKS, LithuanianGovt, MFA_Ukraine, MiroCerar, Palazzo_Chigi, PrimeministerGR, SweMFA, VladaRH, govSlovenia, marianorajoy</t>
  </si>
  <si>
    <t>Brivibas36, EUCouncilPress, MSZ_RP, MargvelashviliG, MorawieckiM, PolandMFA, donaldtusk, eucopresident, prezydentpl, strakovka</t>
  </si>
  <si>
    <t>https://periscope.tv/PremierRP</t>
  </si>
  <si>
    <t>PremierRP_en</t>
  </si>
  <si>
    <t>https://twitter.com/PremierRP_en</t>
  </si>
  <si>
    <t>Polish PM Office</t>
  </si>
  <si>
    <t>The official Twitter account of the Chancellery of the Prime Minister of Poland.</t>
  </si>
  <si>
    <t>Thu Jan 21 17:30:44 +0000 2016</t>
  </si>
  <si>
    <t>Varsovia, Polonia</t>
  </si>
  <si>
    <t>@PremierRP_en</t>
  </si>
  <si>
    <t>https://twitter.com/PremierRP_en/lists</t>
  </si>
  <si>
    <t>https://twitter.com/PremierRP_en/moments</t>
  </si>
  <si>
    <t>10DowningStreet, EUCouncilTVNews, MargvelashviliG, MorawieckiM, ediramaal, poroshenko, ratasjuri, theresa_may</t>
  </si>
  <si>
    <t>CancilleriaPeru, CharlesMichel, DanishMFA, EU_Commission, GermanyDiplo, IsraelMFA, LithuanianGovt, MFAKOSOVO, MSZ_RP, PremierRP, edgarsrinkevics, forsaetisradun, pacollibehgjet, prezydentpl</t>
  </si>
  <si>
    <t>EstonianGovt, PolandMFA</t>
  </si>
  <si>
    <t>https://periscope.tv/PremierRP_en</t>
  </si>
  <si>
    <t>MSZ_RP</t>
  </si>
  <si>
    <t>https://twitter.com/MSZ_RP</t>
  </si>
  <si>
    <t>Ministerstwo Spraw Zagranicznych RP 🇵🇱</t>
  </si>
  <si>
    <t>Ministerstwo Spraw Zagranicznych Rzeczypospolitej Polskiej</t>
  </si>
  <si>
    <t>Mon Aug 08 08:45:19 +0000 2011</t>
  </si>
  <si>
    <t>@MSZ_RP</t>
  </si>
  <si>
    <t>https://twitter.com/MSZ_RP/moments</t>
  </si>
  <si>
    <t>FedericaMog, GermanyDiplo, MAERomania, MFATurkey, Pontifex_pl, PremierRP_en, donaldtusk, foreignoffice</t>
  </si>
  <si>
    <t>APUkraine, AuswaertigesAmt, AzerbaijanMFA, BelarusMFA, BelarusMID, CancilleriaPeru, DanishMFA, DutchMFA, GreeceMFA, IsraelMFA, ItamaratyGovBr, LT_MFA_Stratcom, LithuaniaMFA, MEAIndia, MFABulgaria, MFAIceland, MFA_Austria, MFA_KZ, MFA_Kyrgyzstan, MFA_Ukraine, MFAgovge, MID_RF, MVEP_hr, MaltaGov, NorwayMFA, SpainMFA, TheBankova, Ulkoministerio, cancilleriasv, edgarsrinkevics, francediplo</t>
  </si>
  <si>
    <t>AndrzejDuda, Lithuania, MorawieckiM, PolandMFA, PremierRP, SlovakiaMFA, eu_eeas, francediplo_EN, mfa_russia, prezydentpl</t>
  </si>
  <si>
    <t>https://periscope.tv/MSZ_RP</t>
  </si>
  <si>
    <t>PolandMFA</t>
  </si>
  <si>
    <t>https://twitter.com/PolandMFA</t>
  </si>
  <si>
    <t>Ministry of Foreign Affairs 🇵🇱</t>
  </si>
  <si>
    <t>Ministry of Foreign Affairs of the Republic of Poland</t>
  </si>
  <si>
    <t>Fri Oct 09 07:44:33 +0000 2009</t>
  </si>
  <si>
    <t>Warsaw, Poland</t>
  </si>
  <si>
    <t>@PolandMFA</t>
  </si>
  <si>
    <t>https://twitter.com/PolandMFA/moments</t>
  </si>
  <si>
    <t>10DowningStreet, AndrzejDuda, FedericaMog, ForeignMinistry, ForeignOfficePk, GobiernodeChile, IsraeliPM, KremlinRussia, KremlinRussia_E, MFAThai_PR_EN, MOFAkr_eng, MoFA_Indonesia, MofaJapan_en, MorawieckiM, NikosKotzias, WhiteHouse, bahdiplomatic, cancilleriacrc, donaldtusk, eucopresident</t>
  </si>
  <si>
    <t>APUkraine, AlgeriaMFA, ArgentinaMFA, Arlietas, BelarusMID, CanadaPE, CancilleriaARG, CancilleriaCol, CancilleriaEc, CancilleriaPma, ChileMFA, DanishMFA, Dimitrov_Nikola, DiplomatieRdc, EUCouncilTVNews, Gebran_Bassil, GudlaugurThor, HashimThaciRKS, IndianDiplomacy, Iraqimofa, Itamaraty_EN, Itamaraty_ES, JC_Varela, JanelidzeMkh, KSAMOFA, LT_MFA_Stratcom, Lithuania, MAECgob, MDVForeign, MFABelize, MFAEcuador, MFASriLanka, MFA_Kyrgyzstan, MFA_Lu, MFA_Macedonia, MFA_SriLanka, MFAofArmenia, MID_RF, MIREXRD, MOFAUAE, MOFAVietNam, MVEP_hr, MaltaGov, MargvelashviliG, MfaEgypt, MinCanadaAE, MinCanadaFA, MinexGt, Minrel_Chile, MongolDiplomacy, OFMUAE, PakDiplomacy, RwandaMFA, SRE_mx, SeychellesMFA, TPKanslia, TheBankova, Utenriksdept, Utrikesdep, VNGovtPortal, cancilleriasv, dfat, edgarsrinkevics, govSlovenia, margotwallstrom, marianorajoy, mfagovtt, ministerBlok, mubachfont, namibia_mfa, pacollibehgjet, pmofa, sebastiankurz, teodormelescanu</t>
  </si>
  <si>
    <t>AlbanianDiplo, AuswaertigesAmt, AzerbaijanMFA, BelarusMFA, BelgiumMFA, BorisJohnson, CanadaFP, CancilleriaPeru, CyprusMFA, CzechMFA, Diplomacy_RM, DutchMFA, EUCouncil, EUCouncilPress, EU_Commission, GermanyDiplo, GreeceMFA, Grybauskaite_LT, IraqMFA, Israel, IsraelMFA, ItalyMFA, ItamaratyGovBr, JPN_PMO, JapanGov, Latvian_MFA, LinkeviciusL, LithuaniaMFA, MAERomania, MEAIndia, MFABulgaria, MFAIceland, MFAKOSOVO, MFATurkey, MFA_Austria, MFA_KZ, MFA_LI, MFA_Mongolia, MFA_Ukraine, MFAestonia, MFAgovge, MFAsg, MSZ_RP, MZZRS, MeGovernment, MinBZ, MiroslavLajcak, NorwayMFA, Palazzo_Chigi, PremierRP, PremierRP_en, SlovakiaMFA, SpainMFA, StateDept, SweMFA, TunisieDiplo, Ulkoministerio, VladaMK, VladaRH, dfatirl, eu_eeas, foreignoffice, francediplo, francediplo_EN, govpt, mfa_russia, mfaethiopia, prezydentpl</t>
  </si>
  <si>
    <t>https://periscope.tv/PolandMFA</t>
  </si>
  <si>
    <t>Portugal</t>
  </si>
  <si>
    <t>Prime Minister António Costa</t>
  </si>
  <si>
    <t>antoniocostapm</t>
  </si>
  <si>
    <t>https://twitter.com/antoniocostapm</t>
  </si>
  <si>
    <t>António Costa</t>
  </si>
  <si>
    <t>Primeiro-Ministro de Portugal. Sigam também o XXI Governo em @govpt</t>
  </si>
  <si>
    <t>Thu Apr 07 09:36:06 +0000 2016</t>
  </si>
  <si>
    <t>@antoniocostapm</t>
  </si>
  <si>
    <t>https://twitter.com/antoniocostapm/lists</t>
  </si>
  <si>
    <t>https://twitter.com/antoniocostapm/moments</t>
  </si>
  <si>
    <t>10DowningStreet, BorutPahor, CaboVerde_Gov, CancilleriaARG, CasaReal, CourGrandDucale, EUCouncil, Elysee, FinGovernment, Horacio_Cartes, JorgeFaurie, JosephMuscat_JM, JuanManSantos, JunckerEU, JustinTrudeau, MaltaGov, Matignon, MinPres, POTUS, PaoloGentiloni, Pontifex_pt, PresidentIRL, RoyalFamily, Statsmin, TPKanslia, TheBankova, WhiteHouse, Xavier_Bettel, desdelamoncloa, gouvernementFR, koninklijkhuis, marianorajoy, mauriciomacri, poroshenko, tcbestepe, theresa_may, trpresidency</t>
  </si>
  <si>
    <t>AlfonsoDastisQ, AndrejBabis, CancilleriaPeru, ChileMFA, DanishMFA, EUCouncilTVNews, HashimThaciRKS, IsraelMFA, LithuanianGovt, MFAKOSOVO, PrimeministerGR, SpainMFA, USEmbalo, pacollibehgjet, ratasjuri, strakovka</t>
  </si>
  <si>
    <t>CharlesMichel, EUCouncilPress, EU_Commission, EmmanuelMacron, GovernAndorra, Minrel_Chile, MiroCerar, PMOIndia, Palazzo_Chigi, PresidenciaPy, eucopresident, govpt, larsloekke, narendramodi, nestrangeiro_pt, tsipras_eu, vanderbellen</t>
  </si>
  <si>
    <t>https://periscope.tv/antoniocostapm</t>
  </si>
  <si>
    <t>CostaPS2015</t>
  </si>
  <si>
    <t>https://twitter.com/CostaPS2015</t>
  </si>
  <si>
    <t>Tue Jul 14 19:09:40 +0000 2015</t>
  </si>
  <si>
    <t>Dormant since 14.11.2015</t>
  </si>
  <si>
    <t>@CostaPS2015</t>
  </si>
  <si>
    <t>https://twitter.com/CostaPS2015/lists</t>
  </si>
  <si>
    <t>https://twitter.com/CostaPS2015/moments</t>
  </si>
  <si>
    <t>POTUS, Pontifex, Pontifex_it, PresidenciaCV</t>
  </si>
  <si>
    <t>https://periscope.tv/CostaPS2015</t>
  </si>
  <si>
    <t>govpt</t>
  </si>
  <si>
    <t>https://twitter.com/govpt</t>
  </si>
  <si>
    <t>República Portuguesa</t>
  </si>
  <si>
    <t>Conta Oficial do XXI Governo Constitucional</t>
  </si>
  <si>
    <t>Tue Apr 14 21:49:01 +0000 2009</t>
  </si>
  <si>
    <t>@govpt</t>
  </si>
  <si>
    <t>https://twitter.com/govpt/lists</t>
  </si>
  <si>
    <t>https://twitter.com/govpt/moments</t>
  </si>
  <si>
    <t>AnastasiadesCY, AndrzejDuda, BelgiumMFA, BrazilGovNews, CaboVerde_Gov, CharlesMichel, FedericaMog, GOVUK, GermanyDiplo, GovernmentRF, ItalyMFA, JPN_PMO, JustinTrudeau, POTUS, RegSprecher, cabinetofficeuk, desdelamoncloa, dfatirl, eu_eeas, foreignoffice, francediplo_EN, gouvernementFR, prezydentpl, theresa_may</t>
  </si>
  <si>
    <t>AlfonsoDastisQ, AuswaertigesAmt, BelarusMID, CancilleriaEc, CancilleriaPeru, CasaCivilPRA, ChileMFA, DanishMFA, DutchMFA, IndianDiplomacy, IsraelMFA, ItamaratyGovBr, Itamaraty_EN, Latvian_MFA, MAECgob, MAERomania, MEAIndia, MFAIceland, MID_RF, MIREXRD, MOFAVietNam, MichelTemer, Minrel_Chile, PresidenceMali, PresidenciaCV, PresidenciaPy, PresidenciaRD, SpainMFA, SweMFA, VNGovtPortal, VladaRH, cancilleriasv, govSlovenia, marianorajoy, mfa_russia</t>
  </si>
  <si>
    <t>10DowningStreet, EUCouncil, EUCouncilPress, EUCouncilTVNews, EU_Commission, Elysee, GovernAndorra, JunckerEU, NorwayMFA, Palazzo_Chigi, PolandMFA, PrimeministerGR, antoniocostapm, eucopresident, nestrangeiro_pt, tsipras_eu</t>
  </si>
  <si>
    <t>https://periscope.tv/govpt</t>
  </si>
  <si>
    <t>nestrangeiro_pt</t>
  </si>
  <si>
    <t>https://twitter.com/nestrangeiro_pt</t>
  </si>
  <si>
    <t>N Estrangeiros PT</t>
  </si>
  <si>
    <t>Conta Oficial do Gabinete do Ministro dos Negócios Estrangeiros - XXI Governo | Official account of the office of Portugal's Foreign Affairs Minister</t>
  </si>
  <si>
    <t>Wed Mar 23 16:31:22 +0000 2016</t>
  </si>
  <si>
    <t>@nestrangeiro_pt</t>
  </si>
  <si>
    <t>https://twitter.com/nestrangeiro_pt/lists</t>
  </si>
  <si>
    <t>https://twitter.com/nestrangeiro_pt/moments</t>
  </si>
  <si>
    <t>DutchMFA, EPN, EUCouncil, EUCouncilPress, EU_Commission, FedericaMog, JY_LeDrian, JunckerEU, dfatirl, eucopresident</t>
  </si>
  <si>
    <t>antoniocostapm, eu_eeas, govpt</t>
  </si>
  <si>
    <t>https://periscope.tv/nestrangeiro_pt</t>
  </si>
  <si>
    <t>Romania</t>
  </si>
  <si>
    <t>President Klaus Iohannis</t>
  </si>
  <si>
    <t>KlausIohannis</t>
  </si>
  <si>
    <t>https://twitter.com/KlausIohannis</t>
  </si>
  <si>
    <t>Klaus Iohannis</t>
  </si>
  <si>
    <t>President of Romania</t>
  </si>
  <si>
    <t>Mon Aug 25 09:00:22 +0000 2014</t>
  </si>
  <si>
    <t>Bucureşti, România</t>
  </si>
  <si>
    <t>@KlausIohannis</t>
  </si>
  <si>
    <t>https://twitter.com/KlausIohannis/moments</t>
  </si>
  <si>
    <t>AbeShinzo, AnastasiadesCY, EUCouncil, FedericaMog, Grybauskaite_LT, JosephMuscat_JM, JunckerEU, JustinTrudeau, KerstiKaljulaid, PaoloGentiloni, Pontifex, PresidentRuvi, SwedishPM, Vejonis, Xavier_Bettel, campaignforleo, eu_eeas, eucopresident, larsloekke, netanyahu, ratasjuri, sebastiankurz, theresa_may, tsipras_eu, vanderbellen</t>
  </si>
  <si>
    <t>AlfonsoDastisQ, CancilleriaPeru, DanishMFA, Diplomacy_RM, Elysee, KvirikashviliGi, MAERomania, MFAKOSOVO, MFA_Macedonia, MVEP_hr, MaltaGov, MeGovernment, MiroslavLajcak, PrimeministerGR, teodormelescanu</t>
  </si>
  <si>
    <t>Andrej_Kiska, CharlesMichel, EUCouncilPress, EU_Commission, EmmanuelMacron, KolindaGK, MiroCerar, avucic, marianorajoy, prezydentpl</t>
  </si>
  <si>
    <t>https://periscope.tv/KlausIohannis</t>
  </si>
  <si>
    <t>Prime Minister Viorica Dăncilă</t>
  </si>
  <si>
    <t>VioricaDancila</t>
  </si>
  <si>
    <t>https://twitter.com/VioricaDancila</t>
  </si>
  <si>
    <t>Viorica Dăncilă</t>
  </si>
  <si>
    <t>Leader of Romanian S&amp;D MEPs, Vice-President of AGRI Committee / Lidera delegației PSD din Parlamentul European, Vicepreședintă a Comisiei AGRI din PE</t>
  </si>
  <si>
    <t>Mon Jan 12 13:46:20 +0000 2015</t>
  </si>
  <si>
    <t>@VioricaDancila</t>
  </si>
  <si>
    <t>https://twitter.com/VioricaDancila/lists</t>
  </si>
  <si>
    <t>https://twitter.com/VioricaDancila/moments</t>
  </si>
  <si>
    <t>https://periscope.tv/VioricaDancila</t>
  </si>
  <si>
    <t>guv_ro</t>
  </si>
  <si>
    <t>https://twitter.com/guv_ro</t>
  </si>
  <si>
    <t>Guvernul României</t>
  </si>
  <si>
    <t>Pagina oficială de Twitter a Guvernului României</t>
  </si>
  <si>
    <t>Tue Mar 31 13:04:39 +0000 2009</t>
  </si>
  <si>
    <t>Bucharest, Romania</t>
  </si>
  <si>
    <t>@guv_ro</t>
  </si>
  <si>
    <t>https://twitter.com/guv_ro/lists</t>
  </si>
  <si>
    <t>https://twitter.com/guv_ro/moments</t>
  </si>
  <si>
    <t>EUCouncil, EU_Commission, FedericaMog, GermanyDiplo, Kabmin_UA_e, MFAgovge, StateDept, eu_eeas, mfa_russia</t>
  </si>
  <si>
    <t>CancilleriaPeru, DanishMFA, GuvernulRMD, IsraelMFA, KvirikashviliGi, MFA_Lu, MVEP_hr, MeGovernment, MinBZ, SpainMFA, avucic, eucopresident, marianorajoy, teodormelescanu, vladaRS</t>
  </si>
  <si>
    <t>Diplomacy_RM, MAERomania</t>
  </si>
  <si>
    <t>https://periscope.tv/guv_ro</t>
  </si>
  <si>
    <t>Foreign Minister Teodor Meleșcanu</t>
  </si>
  <si>
    <t>teodormelescanu</t>
  </si>
  <si>
    <t>https://twitter.com/teodormelescanu</t>
  </si>
  <si>
    <t>Teodor Melescanu</t>
  </si>
  <si>
    <t>Minister of Foreign Affairs 🇷🇴</t>
  </si>
  <si>
    <t>Tue Aug 29 13:07:58 +0000 2017</t>
  </si>
  <si>
    <t>@teodormelescanu</t>
  </si>
  <si>
    <t>https://twitter.com/TMelescanu/lists</t>
  </si>
  <si>
    <t>https://twitter.com/TMelescanu/moments</t>
  </si>
  <si>
    <t>Andrej_Kiska, BelgiumMFA, BorisJohnson, BorutPahor, BoykoBorissov, CzechMFA, Diplomacy_RM, EUCouncil, EU_Commission, Elysee, EmmanuelMacron, FedericaMog, Gebran_Bassil, GermanyDiplo, Grybauskaite_LT, JY_LeDrian, JulieBishopMP, JunckerEU, JustinTrudeau, KlausIohannis, Latvian_MFA, LithuaniaMFA, MFA_Austria, MFA_Ukraine, MFAestonia, MevlutCavusoglu, MinCanadaFA, MiroslavLajcak, NorwayMFA, POTUS, PavloKlimkin, PolandMFA, SlovakiaMFA, StateDept, SweMFA, angealfa, cafreeland, ditmirbushati, donaldtusk, dreynders, filip_pavel, foreignoffice, francediplo, francediplo_EN, guv_ro, margotwallstrom, netanyahu, sebastiankurz, svenmikser, theresa_may, tsipras_eu</t>
  </si>
  <si>
    <t>AlgeriaMFA, BelarusMFA, DanishMFA, IsraelMFA, MAECgob, MFAKOSOVO, MID_RF, MVEP_hr, PalestinePMO, ministerBlok, pacollibehgjet</t>
  </si>
  <si>
    <t>AlfonsoDastisQ, DutchMFA, EZaharievaMFA, LinkeviciusL, MAERomania, SpainMFA, eu_eeas, presidentMT</t>
  </si>
  <si>
    <t>https://periscope.tv/teodormelescanu</t>
  </si>
  <si>
    <t>MAERomania</t>
  </si>
  <si>
    <t>https://twitter.com/MAERomania</t>
  </si>
  <si>
    <t>MFA Romania</t>
  </si>
  <si>
    <t>Official account of the Romanian Ministry of Foreign Affairs. Tweeting the latest news about Romanian diplomacy.</t>
  </si>
  <si>
    <t>Thu Oct 15 13:04:03 +0000 2009</t>
  </si>
  <si>
    <t>@MAERomania</t>
  </si>
  <si>
    <t>https://twitter.com/MAERomania/lists/ro-diplomatic-missions/members</t>
  </si>
  <si>
    <t>https://twitter.com/MAERomania/moments</t>
  </si>
  <si>
    <t>AlfonsoDastisQ, BelgiumMFA, EUCouncil, EU_Commission, Elysee, FedericaMog, JZarif, JulieBishopMP, JunckerEU, KlausIohannis, LinkeviciusL, MFATurkey, MOFAkr_eng, MevlutCavusoglu, MoFA_Indonesia, MofaJapan_en, MofaQatar_EN, POTUS, PaoloGentiloni, PavloKlimkin, Pontifex, StateDept, StateDeptLive, TROfficeofPD, denmarkdotdk, dfat, dfatirl, dreynders, eucopresident, foreignoffice, govpt, margotwallstrom, mzvcr, sebastiankurz</t>
  </si>
  <si>
    <t>AlbanianDiplo, AlgeriaMFA, ArgentinaMFA, AzerbaijanMFA, BelarusMID, CanadaPE, CancilleriaARG, CancilleriaPeru, ChileMFA, DiplomatieRdc, EZaharievaMFA, GudlaugurThor, IndianDiplomacy, Iraqimofa, ItamaratyGovBr, Itamaraty_ES, LT_MFA_Stratcom, MDVForeign, MEAIndia, MFAKOSOVO, MFASriLanka, MFA_Kyrgyzstan, MFA_LI, MFA_Macedonia, MFA_Mongolia, MFA_SriLanka, MFAsg, MID_RF, MIREXRD, MSZ_RP, MaltaGov, MiguelVargasM, MinCanadaAE, MinCanadaFA, MongolDiplomacy, TunisieDiplo, Utrikesdep, VNGovtPortal, VladaCG, cancilleriasv, marianorajoy, ministerBlok, pacollibehgjet</t>
  </si>
  <si>
    <t>Arlietas, AuswaertigesAmt, BelarusMFA, CanadaFP, CyprusMFA, CzechMFA, DanishMFA, Diplomacy_RM, DutchMFA, EUCouncilPress, GermanyDiplo, GreeceMFA, Israel, IsraelMFA, ItalyMFA, Itamaraty_EN, Kemlu_RI, Latvian_MFA, LithuaniaMFA, MAECgob, MFABulgaria, MFAIceland, MFA_Austria, MFA_KZ, MFA_Lu, MFA_Ukraine, MFAestonia, MFAgovge, MFAofArmenia, MOFAVietNam, MVEP_hr, MZZRS, MeGovernment, MinBZ, MiroslavLajcak, NorwayMFA, PolandMFA, SlovakiaMFA, SpainMFA, SweMFA, Ulkoministerio, Utenriksdept, edgarsrinkevics, eu_eeas, francediplo, francediplo_EN, guv_ro, mfa_russia, teodormelescanu</t>
  </si>
  <si>
    <t>https://periscope.tv/MAERomania</t>
  </si>
  <si>
    <t>Russia</t>
  </si>
  <si>
    <t>President Vladimir Putin</t>
  </si>
  <si>
    <t>https://twitter.com/PutinRF</t>
  </si>
  <si>
    <t>Владимир Путин</t>
  </si>
  <si>
    <t>Официальный аккаунт поддержки Президента Российской Федерации Владимира Путина. Личные сообщения отмечены #ВП</t>
  </si>
  <si>
    <t>Fri Dec 16 06:45:22 +0000 2011</t>
  </si>
  <si>
    <t>Москва, Кремль</t>
  </si>
  <si>
    <t>@PutinRF</t>
  </si>
  <si>
    <t>https://twitter.com/PutinRF/lists</t>
  </si>
  <si>
    <t>https://twitter.com/PutinRF/moments</t>
  </si>
  <si>
    <t>BattulgaKh, BorutPahor, CancilleriaPeru, DanishMFA, Diplomacy_RM, GOVuz, IsraelRussian, IsraeliPM_Rus, MFABulgaria, PresidenceMali, StateHouseSey, SweMFA, dodon_igor, edgarsrinkevics, govby, ortcomkz, predsednikrs</t>
  </si>
  <si>
    <t>MedvedevRussia, PutinRF_Eng</t>
  </si>
  <si>
    <t>https://periscope.tv/PutinRF</t>
  </si>
  <si>
    <t>PutinRF_Eng</t>
  </si>
  <si>
    <t>https://twitter.com/PutinRF_Eng</t>
  </si>
  <si>
    <t>Vladimir Putin</t>
  </si>
  <si>
    <t>The official twitter channel for President of the Russian Federation. Tweets from the President are signed #VP</t>
  </si>
  <si>
    <t>Wed Nov 07 14:41:38 +0000 2012</t>
  </si>
  <si>
    <t>Kremlin, Moscow</t>
  </si>
  <si>
    <t>@PutinRF_Eng</t>
  </si>
  <si>
    <t>https://twitter.com/PutinRF_Eng/lists</t>
  </si>
  <si>
    <t>https://twitter.com/PutinRF_Eng/moments</t>
  </si>
  <si>
    <t>AlbanianDiplo, AuswaertigesAmt, BattulgaKh, CaboVerde_Gov, CancilleriaPeru, DIRCO_ZA, DanishMFA, DiplomatieRdc, EUCouncil, EUCouncilPress, GuvernulRMD, Israel, IsraelMFA, IsraelRussian, IsraeliPM_Rus, ItamaratyGovBr, JPN_PMO, LinkeviciusL, LithuanianGovt, LuisRiveraMarin, MFABulgaria, MFASriLanka, MFA_KZ, MFA_Mongolia, MFA_analysis, MIREXRD, MeGovernment, MinisterMOFA, MiroCerar, NorwayMFA, OfMfa, Palazzo_Chigi, Prensa_Palacio, PresidencySrb, PrimatureMDG, PrimeministerGR, Russia_AR, SalahRabbani, SeychellesMFA, StateHouseSey, SweMFA, SyriaMOFA, UgandaMFA, govgr, jaarreaza, pcmperu, prensapalacio, vanderbellen</t>
  </si>
  <si>
    <t>AnastasiadesCY, JuanManSantos, PresidenceMali, PutinRF, Russia, dodon_igor, eucopresident, mfa_russia, predsednikrs</t>
  </si>
  <si>
    <t>https://periscope.tv/PutinRF_Eng</t>
  </si>
  <si>
    <t>KremlinRussia</t>
  </si>
  <si>
    <t>https://twitter.com/KremlinRussia</t>
  </si>
  <si>
    <t>Президент России</t>
  </si>
  <si>
    <t>Кремль. Официальные новости</t>
  </si>
  <si>
    <t>Wed Jun 23 07:02:23 +0000 2010</t>
  </si>
  <si>
    <t>Москва, Россия</t>
  </si>
  <si>
    <t>@KremlinRussia</t>
  </si>
  <si>
    <t>https://twitter.com/KremlinRussia/lists</t>
  </si>
  <si>
    <t>https://twitter.com/KremlinRussia/moments</t>
  </si>
  <si>
    <t>Arlietas, BelarusMID, ByegmRU, CancilleriaPeru, DanishMFA, Diplomacy_RM, IsraelRussian, IsraeliPM_Rus, Latvian_MFA, LithuanianGovt, MFAKOSOVO, MFASriLanka, MFA_KZ, MFA_Kyrgyzstan, MeGovernment, OfMfa, PolandMFA, PresidenciaCV, PresidencySrb, Russia_AR, SweMFA, VladaCG, avucic, dodon_igor, edgarsrinkevics, mae_rusia, mfa_russia, mfaethiopia, ortcomkz, primeministerkz</t>
  </si>
  <si>
    <t>KremlinRussia_E, MID_RF, MedvedevRussia, MedvedevRussiaE, Pravitelstvo_RF</t>
  </si>
  <si>
    <t>https://periscope.tv/KremlinRussia</t>
  </si>
  <si>
    <t>KremlinRussia_E</t>
  </si>
  <si>
    <t>https://twitter.com/KremlinRussia_E</t>
  </si>
  <si>
    <t>President of Russia</t>
  </si>
  <si>
    <t>Official Kremlin news</t>
  </si>
  <si>
    <t>Thu Oct 21 08:06:17 +0000 2010</t>
  </si>
  <si>
    <t>@KremlinRussia_E</t>
  </si>
  <si>
    <t>https://twitter.com/KremlinRussia_E/lists</t>
  </si>
  <si>
    <t>https://twitter.com/KremlinRussia_E/moments</t>
  </si>
  <si>
    <t>AlbanianDiplo, AnastasiadesCY, AuswaertigesAmt, BattulgaKh, BelgiumMFA, BorutPahor, CYpresidency, CabinetCivilPRC, CaboVerde_Gov, CanadaFP, CancilleriaEc, CancilleriaPeru, CancilleriaPma, CancilleriaVE, CharlesMichel, ChileMFA, CzechMFA, DanishMFA, Dimitrov_Nikola, DiplomatieRdc, DutchMFA, EUCouncil, EU_Commission, Elysee, GabonPrimature, GermanyDiplo, GovMonaco, GreeceMFA, Grybauskaite_LT, GudlaugurThor, GuvernulRMD, HashimThaciRKS, IndianDiplomacy, Israel, IsraelMFA, IsraeliPM, IsraeliPM_Rus, ItamaratyGovBr, Itamaraty_EN, Itamaraty_ES, JPN_PMO, JuanManSantos, LinkeviciusL, LithuanianGovt, MFABulgaria, MFAFiji, MFAIceland, MFAKOSOVO, MFASriLanka, MFA_Austria, MFA_KZ, MFA_Mongolia, MFA_SriLanka, MFA_Ukraine, MID_RF, MINIREXBDI, MIREXRD, MOFAVietNam, MVEP_hr, MZZRS, MeGovernment, MinisterMOFA, MiroCerar, MofaNepal, NorwayMFA, OfMfa, PMOIndia, PRC_Cellcom, PR_Paul_BIYA, Palazzo_Chigi, PolandMFA, PresidenceMali, PresidenceTg, PresidenciaCV, PresidencySrb, PresidentIRL, PrimatureMDG, PrimeministerGR, RegSprecher, RepSouthSudan, Russia, Russia_AR, SerbianGov, SerbianPM, SeychellesMFA, SpainMFA, StateHouseSey, SweMFA, SyriaMOFA, TPKanslia, TurnbullMalcolm, UgandaMFA, Utenriksdept, VNGovtPortal, Vejonis, VladaRH, avucic, cafreeland, cancilleriasv, dodon_igor, eu_eeas, eucopresident, filip_pavel, govSlovenia, govgr, jaarreaza, mae_rusia, mubachfont, narendramodi, niinisto, pacollibehgjet, predsednikrs, prezydentpl, rdussey, ygaraad</t>
  </si>
  <si>
    <t>EUCouncilPress, GovernmentRF, KremlinRussia, MedvedevRussia, MedvedevRussiaE, mfa_russia</t>
  </si>
  <si>
    <t>https://periscope.tv/KremlinRussia_E</t>
  </si>
  <si>
    <t>Prime Minister Dmitry Medvedev</t>
  </si>
  <si>
    <t>MedvedevRussia</t>
  </si>
  <si>
    <t>https://twitter.com/MedvedevRussia</t>
  </si>
  <si>
    <t>Дмитрий Медведев</t>
  </si>
  <si>
    <t>Председатель Правительства Российской Федерации.Аккаунт на английском - @MedvedevRussiaE</t>
  </si>
  <si>
    <t>Wed Jun 09 14:56:12 +0000 2010</t>
  </si>
  <si>
    <t>Россия, Москва</t>
  </si>
  <si>
    <t>@MedvedevRussia</t>
  </si>
  <si>
    <t>https://twitter.com/MedvedevRussia/lists</t>
  </si>
  <si>
    <t>https://twitter.com/MedvedevRussia/moments</t>
  </si>
  <si>
    <t>BattulgaKh, CancilleriaPeru, CharlesMichel, DFAPHL, DanishMFA, Diplomacy_RM, IsraelRussian, IsraeliPM_Rus, LinkeviciusL, MFA_Kyrgyzstan, MID_RF, MichelTemer, Russia, SerbianGov, SweMFA, TsogtbaatarD, VladaCG, avucic, cafreeland, dodon_igor, edgarsrinkevics, foreignoffice, govSlovenia, mfa_russia, ortcomkz, primeministerkz</t>
  </si>
  <si>
    <t>KarimMassimov, KremlinRussia, KremlinRussia_E, MedvedevRussiaE, Pravitelstvo_RF, PutinRF</t>
  </si>
  <si>
    <t>https://periscope.tv/MedvedevRussia</t>
  </si>
  <si>
    <t>https://twitter.com/MedvedevRussiaE</t>
  </si>
  <si>
    <t>Dmitry Medvedev</t>
  </si>
  <si>
    <t>Prime Minister of Russia. For tweets in Russian, follow @MedvedevRussia</t>
  </si>
  <si>
    <t>Wed Jun 09 14:36:47 +0000 2010</t>
  </si>
  <si>
    <t>Moscow, Russia</t>
  </si>
  <si>
    <t>@MedvedevRussiaE</t>
  </si>
  <si>
    <t>https://twitter.com/MedvedevRussiaE/lists</t>
  </si>
  <si>
    <t>https://twitter.com/MedvedevRussiaE/moments</t>
  </si>
  <si>
    <t>AlbanianDiplo, Arlietas, BorutPahor, Brivibas36, CaboVerde_Gov, CanadaFP, CancilleriaPeru, CyprusMFA, DanishMFA, Diplomacy_RM, DiplomatieRdc, DutchMFA, EUCouncil, EU_Commission, GOVUK, GeoffreyOnyeama, GreeceMFA, Grybauskaite_LT, Israel, IsraelMFA, IsraelRussian, IsraeliPM, IsraeliPM_Rus, JC_Varela, JPN_PMO, JulieBishopMP, LinkeviciusL, MDVForeign, MFABulgaria, MFAIceland, MFASriLanka, MFA_Austria, MFA_KZ, MFA_Mongolia, MFA_Ukraine, MID_RF, MIREXRD, MOFAkr_eng, MZZRS, MeGovernment, MinisterMOFA, MiroslavLajcak, NorwayMFA, OfMfa, PMOIndia, PMOMalaysia, Palazzo_Chigi, Pravitelstvo_RF, Prensa_Palacio, PresidenceMali, PresidenciaCV, PresidenciaRD, PresidencySrb, Russia, Russia_AR, SerbianGov, SerbianPM, SpainMFA, SweMFA, SyriaMOFA, TsogtbaatarD, TurnbullMalcolm, UKhurelsukh, UgandaMFA, Utrikesdep, VladaCG, VladaRH, dodon_igor, edgarsrinkevics, eu_eeas, filip_pavel, govSlovenia, govgr, jaarreaza, mae_rusia, mfa_russia, mubachfont, presidenciacr, ygaraad</t>
  </si>
  <si>
    <t>10DowningStreet, GovernmentRF, JuanManSantos, KremlinRussia, KremlinRussia_E, MedvedevRussia, MichelTemer, MiroCerar, avucic, eucopresident, narendramodi, predsednikrs</t>
  </si>
  <si>
    <t>https://periscope.tv/MedvedevRussiaE</t>
  </si>
  <si>
    <t>Pravitelstvo_RF</t>
  </si>
  <si>
    <t>https://twitter.com/Pravitelstvo_RF</t>
  </si>
  <si>
    <t>Правительство России</t>
  </si>
  <si>
    <t>Новости о Председателе Правительства России и Правительстве России. For tweets in English, follow @GovernmentRF</t>
  </si>
  <si>
    <t>Fri Jul 13 15:18:28 +0000 2012</t>
  </si>
  <si>
    <t>Москва</t>
  </si>
  <si>
    <t>@Pravitelstvo_RF</t>
  </si>
  <si>
    <t>https://twitter.com/Pravitelstvo_RF/lists</t>
  </si>
  <si>
    <t>https://twitter.com/Pravitelstvo_RF/moments</t>
  </si>
  <si>
    <t>BelarusMID, CancilleriaPeru, DanishMFA, IsraelRussian, IsraeliPM_Rus, Latvian_MFA, LithuanianGovt, MFA_Kyrgyzstan, PresidencySrb, Russia_AR, SweMFA, VladaRH, dodon_igor, govby, mfa_russia, ortcomkz, primeministerkz</t>
  </si>
  <si>
    <t>GovernmentRF, KremlinRussia, MID_RF, MedvedevRussia, Russia</t>
  </si>
  <si>
    <t>https://periscope.tv/Pravitelstvo_RF</t>
  </si>
  <si>
    <t>GovernmentRF</t>
  </si>
  <si>
    <t>https://twitter.com/GovernmentRF</t>
  </si>
  <si>
    <t>Government of Russia</t>
  </si>
  <si>
    <t>Follow news on the work of the Prime Minister and the Russian Government in English. Аккаунт на русском языке - @Pravitelstvo_RF</t>
  </si>
  <si>
    <t>Thu Jul 12 14:55:41 +0000 2012</t>
  </si>
  <si>
    <t>Moscow</t>
  </si>
  <si>
    <t>@GovernmentRF</t>
  </si>
  <si>
    <t>https://twitter.com/GovernmentRF/lists</t>
  </si>
  <si>
    <t>https://twitter.com/GovernmentRF/moments</t>
  </si>
  <si>
    <t>APUkraine, AuswaertigesAmt, BelgiumMFA, Brivibas36, CYpresidency, CaboVerde_Gov, CancilleriaPeru, CancilleriaPma, CancilleriaVE, CharlesMichel, CyprusMFA, DanishMFA, DiplomatieRdc, EUCouncil, GuvernulRMD, Israel, IsraelMFA, IsraeliPM_Rus, JuanManSantos, JulieBishopMP, LinkeviciusL, LithuanianGovt, MAECgob, MDVForeign, MFAFiji, MFASriLanka, MFA_Austria, MFA_Kyrgyzstan, MFA_SriLanka, MFA_Ukraine, MID_RF, MINIREXBDI, MIREXRD, Malaysia_Gov, Maroc_eGov, MeGovernment, MichelTemer, MiroCerar, MofaNepal, MongolDiplomacy, NorwayMFA, OfMfa, Palazzo_Chigi, PresidenciaCV, PresidencySrb, PrimeministerGR, RepSouthSudan, Russia_AR, RwandaMFA, SRE_mx, SerbianGov, SeychellesMFA, SpainMFA, StateHouseSey, SweMFA, VladaCG, VladaRH, avucic, cancilleriasv, dodon_igor, edgarsrinkevics, eu_eeas, francediplo_EN, govgr, govpt, mae_rusia, mfaethiopia, mubachfont, pcmperu, predsednikrs, samoagovt</t>
  </si>
  <si>
    <t>KremlinRussia_E, MedvedevRussiaE, Pravitelstvo_RF, Russia, mfa_russia</t>
  </si>
  <si>
    <t>https://periscope.tv/GovernmentRF</t>
  </si>
  <si>
    <t>MID_RF</t>
  </si>
  <si>
    <t>https://twitter.com/MID_RF</t>
  </si>
  <si>
    <t>МИД России 🇷🇺</t>
  </si>
  <si>
    <t>Официальный аккаунт Министерства иностранных дел Российской Федерации 🇷🇺 (For tweets in English please follow @MFA_Russia, Cuenta en Español - @MAE_Rusia)</t>
  </si>
  <si>
    <t>Mon Feb 21 13:46:34 +0000 2011</t>
  </si>
  <si>
    <t>@MID_RF</t>
  </si>
  <si>
    <t>https://twitter.com/MID_RF/lists/list10/members</t>
  </si>
  <si>
    <t>https://twitter.com/MID_RF/moments</t>
  </si>
  <si>
    <t>10DowningStreet, ARG_AFG, AbeShinzo, AdelAljubeir, AkordaPress, AlbanianDiplo, AlfonsoDastisQ, AlsisiOfficial, Arlietas, AymanHsafadi, AzerbaijanPA, BelgiumMFA, BorisJohnson, CRcancilleria, CYpresidency, CancilleriaARG, CancilleriaPA, CancilleriaPma, CancilleriaVE, ChileMFA, Christodulides, CyprusMFA, CzechMFA, DFAPHL, DIRCO_ZA, EmmanuelMacron, FedericaMog, FijiMFA, ForeignMinistry, ForeignOfficeKE, ForeignOfficePk, ForeignStrategy, Gebran_Bassil, GeoffreyOnyeama, GermanyDiplo, GovMonaco, GovernmentRF, GreeceMFA, GudlaugurThor, HassanRouhani, IndianDiplomacy, IranMFA, Iraqimofa, IsabelStMalo, IsraeliPM, JC_Varela, JPN_PMO, JY_LeDrian, JZarif, JorgeFaurie, JulieBishopMP, JustinTrudeau, KarimMassimov, Kemlu_RI, KremlinRussia_E, LankaMFA, MAECgob, MAERomania, MAE_Haiti, MBA_AlThani_, MDVForeign, MFAEcuador, MFAFiji, MFATgovtNZ, MFAThai, MFAThai_PR_EN, MFAThai_Pol, MFATurkey, MFA_Austria, MFA_LI, MFA_Lu, MFAestonia, MFAgovge, MFAupdate, MIACBW, MIREXRD, MOFAEGYPT, MOFAKuwait, MOFAKuwait_en, MOFAUAE, MOFAkr_eng, MRE_Bolivia, MSZ_RP, MankeurNdiaye, MarocDiplomatie, Matignon, MedvedevRussia, MedvedevRussiaE, MevlutCavusoglu, MfaEgypt, MiguelVargasM, MinBZ, MinexGt, MinisterMOFA, Minrel_Chile, MiroslavLajcak, MoFA_Indonesia, MofaJapan_en, MofaNepal, MofaOman, MofaQatar_AR, MofaQatar_EN, MofaSomalia, MohamedAsim_mdv, MongolDiplomacy, NicolasMaduro, NikosKotzias, NovruzMammadov, OFMUAE, PMOIndia, PakDiplomacy, PaoloGentiloni, PolandMFA, PresidenceNiger, PresidenciaMX, PresidenciaPy, PresidencyZA, Presidency_Sy, PresidentABO, PrimeministerGR, RT_Erdogan, RegSprecher, RepSouthSudan, Rijksoverheid, RwandaMFA, SRECIHonduras, SRE_mx, SalahRabbani, SlovakiaMFA, StateDept, StateDeptLive, SushmaSwaraj, TC_Disisleri, TunisieDiplo, UKenyatta, USApoRusski, UgandaMFA, Ulkoministerio, Utenriksdept, VivianBala, angealfa, ashrafghani, bahdiplomatic, cancilleriacrc, deplu, dfat, dfatirl, ditmirbushati, dreynders, eu_eeas, foreignMV, foreignoffice, foreigntanzania, francediplo_EN, francediplo_ES, govpt, ignaziocassis, japan, khalidalkhalifa, kormany_hu, kyrgyzpresident, margotwallstrom, mfa_afghanistan, mfagovtt, mfarighana, ministerBlok, mofa_uae, mofasudan, mreparaguay, namibia_mfa, narendramodi, presidentaz, presstj, rashtrapatibhvn, realDonaldTrump, sebastiankurz, tcbestepe_ru, teodormelescanu, theresa_may</t>
  </si>
  <si>
    <t>GuvernulRMD, IsraelRussian, IsraeliPM_Rus, OfMfa, TsogtbaatarD, cafreeland, primeministerkz</t>
  </si>
  <si>
    <t>APUkraine, AlgeriaMFA, ArgentinaMFA, AuswaertigesAmt, AzerbaijanMFA, BelarusMFA, BelarusMID, CanadaFP, CancilleriaEc, CancilleriaPeru, CubaMINREX, DanishMFA, Diplomacy_RM, DutchMFA, GOVuz, IraqMFA, Israel, IsraelMFA, ItalyMFA, ItamaratyGovBr, Itamaraty_EN, Itamaraty_ES, KSAMOFA, KremlinRussia, Latvian_MFA, LinkeviciusL, LithuaniaMFA, MEAIndia, MFABulgaria, MFAIceland, MFA_KZ, MFA_Kyrgyzstan, MFA_Mongolia, MFA_SriLanka, MFA_Tajikistan, MFA_Ukraine, MFAofArmenia, MFAsg, MID_Tajikistan, MOFAVietNam, MVEP_hr, MZZRS, MeGovernment, NorwayMFA, Pravitelstvo_RF, Russia, Russia_AR, SeychellesMFA, SpainMFA, SweMFA, VladaCG, avucic, cancilleriasv, dodon_igor, edgarsrinkevics, francediplo, francediplo_RU, mae_rusia, mfa_russia, mfaethiopia, predsednikrs</t>
  </si>
  <si>
    <t>https://periscope.tv/MID_RF</t>
  </si>
  <si>
    <t>https://twitter.com/mfa_russia</t>
  </si>
  <si>
    <t>MFA Russia 🇷🇺</t>
  </si>
  <si>
    <t>Official twitter-account of the Ministry of Foreign Affairs of Russia🇷🇺 | Visit country's account @Russia | По-русски @MID_RF | Cuenta en Español @MAE_Rusia</t>
  </si>
  <si>
    <t>Mon Feb 21 12:45:22 +0000 2011</t>
  </si>
  <si>
    <t>@mfa_russia</t>
  </si>
  <si>
    <t>https://twitter.com/mfa_russia/moments</t>
  </si>
  <si>
    <t>ARG_AFG, AbeShinzo, AbelaCarmelo, AdelAljubeir, AymanHsafadi, BdiPresidence, BorisJohnson, CRcancilleria, CancilleriaCol, CancilleriaPA, DFAPHL, EPN, EUCouncilPress, EU_Commission, EmmanuelMacron, FedericaMog, FijiMFA, ForeignMinistry, ForeignOfficeKE, ForeignStrategy, GovMonaco, GvtMonaco, HHShkMohd, HassanRouhani, IranMFA, JY_LeDrian, JZarif, Jhinaoui_MAE, JorgeFaurie, JunckerEU, KagutaMuseveni, KolindaGK, KremlinRussia, LMushikiwabo, MAE_Haiti, MFAThai_PR_EN, MFAThai_Pol, MFATurkeyArabic, MFATurkeyFrench, MFA_Lu, MFAgovge, MFAupdate, MIACBW, MOFAKuwait, MOFAKuwait_en, MOFAkr_eng, MRE_Bolivia, MankeurNdiaye, MarocDiplomatie, Matignon, MedvedevRussia, MedvedevRussiaE, MevlutCavusoglu, MichelTemer, MiguelVargasM, MinBZ, MoFA_Indonesia, MofaJapan_en, MofaJapan_jp, MofaOman, MofaQatar_AR, MofaQatar_EN, MofaSomalia, MongolDiplomacy, NicolasMaduro, NikosKotzias, OPMJamaica, PMOIndia, PaoloGentiloni, Pravitelstvo_RF, PresidenciaPy, Presidency_Sy, RHCJO, RT_Erdogan, Rijksoverheid, SRECIHonduras, SlovakiaMFA, StateDept, StateDeptLive, SushmaSwaraj, TROfficeofPD, TerzaLoggia, UKenyatta, VladaRH, almekhlafi52, angealfa, ashrafghani, bahdiplomatic, cabinetofficeuk, cancilleriacrc, deplu, ditmirbushati, dreynders, erna_solberg, eucopresident, foreignMV, foreignoffice, govpt, hagegeingob, ignaziocassis, khalidalkhalifa, kyrgyzpresident, leehsienloong, margotwallstrom, mfa_afghanistan, mfagovtt, mfarighana, mreparaguay, mzvcr, narendramodi, palaismonaco, pid_gov, pnkurunziza, presidentaz, presstj, rashtrapatibhvn, realDonaldTrump, sebastiankurz, theresa_may</t>
  </si>
  <si>
    <t>AlgeriaMFA, ArgentinaMFA, CharlesMichel, Christodulides, Dimitrov_Nikola, DiplomatieRdc, FCOArabic, GudlaugurThor, IsraeliPM_Rus, LT_MFA_Stratcom, LithuanianGovt, MFA_Macedonia, MINIREXBDI, MOFAMyanmar, MinCanadaAE, MinCanadaFA, OfMfa, Palazzo_Chigi, PresidenceMali, PresidenciaCV, SerbianGov, TPKanslia, T_Gerahtu, VNGovtPortal, VladaMK, cafreeland, govSlovenia, guv_ro, ministerBlok, mubachfont, pacollibehgjet, vanderbellen</t>
  </si>
  <si>
    <t>ABZayed, APUkraine, AlbanianDiplo, AlfonsoDastisQ, Arlietas, AuswaertigesAmt, AzerbaijanMFA, BelarusMFA, BelarusMID, BelgiumMFA, BorutPahor, CanadaFP, CanadaPE, CancilleriaARG, CancilleriaEc, CancilleriaPeru, CancilleriaPma, CancilleriaVE, ChileMFA, CubaMINREX, CyprusMFA, CzechMFA, DIRCO_ZA, DanishMFA, Diplomacy_RM, DutchMFA, EUCouncil, ForeignOfficePk, GOVuz, Gebran_Bassil, GeoffreyOnyeama, GermanyDiplo, GovernmentRF, GreeceMFA, IndianDiplomacy, Iraqimofa, Israel, IsraelMFA, IsraelRussian, ItalyMFA, ItamaratyGovBr, Itamaraty_EN, Itamaraty_ES, JulieBishopMP, KSAMOFA, Kemlu_RI, KremlinRussia_E, Latvian_MFA, LinkeviciusL, LithuaniaMFA, MAECHaiti, MAECgob, MAERomania, MDVForeign, MEAIndia, MFABulgaria, MFAEcuador, MFAFiji, MFAIceland, MFAKOSOVO, MFASriLanka, MFATgovtNZ, MFAThai, MFATurkey, MFA_Austria, MFA_KZ, MFA_Kyrgyzstan, MFA_LI, MFA_Mongolia, MFA_SriLanka, MFA_Tajikistan, MFA_Ukraine, MFAestonia, MFAofArmenia, MFAsg, MID_RF, MID_Tajikistan, MIREXRD, MOFAUAE, MOFAVietNam, MSZ_RP, MVEP_hr, MZZRS, MeGovernment, MfaEgypt, MinexGt, MinisterMOFA, Minrel_Chile, MiroslavLajcak, MofaNepal, NorwayMFA, OFMUAE, PakDiplomacy, PolandMFA, PutinRF_Eng, RepSouthSudan, Russia, Russia_AR, RwandaMFA, SRE_mx, SalahRabbani, SeychellesMFA, SpainMFA, StateHouseSey, SweMFA, TunisieDiplo, UgandaMFA, Ulkoministerio, Utenriksdept, Utrikesdep, avucic, cancilleriasv, dfat, dfatirl, dodon_igor, edgarsrinkevics, eu_eeas, foreigntanzania, francediplo, francediplo_EN, francediplo_RU, mae_rusia, marianorajoy, mfaethiopia, nyamitwe, samoagovt</t>
  </si>
  <si>
    <t>https://periscope.tv/mfa_russia</t>
  </si>
  <si>
    <t>http://twiplomacy.com/info/europe/Russia</t>
  </si>
  <si>
    <t>mae_rusia</t>
  </si>
  <si>
    <t>https://twitter.com/mae_rusia</t>
  </si>
  <si>
    <t>MAE de Rusia 🇷🇺</t>
  </si>
  <si>
    <t>Bienvenido a la cuenta oficial del Ministerio de Asuntos Exteriores de la Federación de Rusia. Cuenta en inglés - @mfa_russia</t>
  </si>
  <si>
    <t>Mon Sep 11 14:15:53 +0000 2017</t>
  </si>
  <si>
    <t>@mae_rusia</t>
  </si>
  <si>
    <t>https://twitter.com/mae_rusia/lists</t>
  </si>
  <si>
    <t>https://twitter.com/mae_rusia/moments</t>
  </si>
  <si>
    <t>AlfonsoDastisQ, CancilleriaCol, CancilleriaPma, CasaReal, CubaMINREX, EladioLoizaga, ForeignAff_Sur, GovernmentRF, GuatemalaGob, ItamaratyGovBr, JC_Varela, JorgeFaurie, JuanManSantos, KremlinRussia, KremlinRussia_E, LVidegaray, Lenin, MAECgob, Mdaguero17, MedvedevRussiaE, MiguelVargasM, MinexGt, NicolasMaduro, Pontifex_es, PresidenciaPy, PresidenciaRD, Presidencia_HN, PresidencialVen, SRECIHonduras, SpainMFA, desdelamoncloa, evoespueblo, francediplo_ES, jaarreaza, marianorajoy, mauriciomacri, mreparaguay, presidencia_cl, robertoampuero</t>
  </si>
  <si>
    <t>ArgentinaMFA, BelarusMFA, DanishMFA</t>
  </si>
  <si>
    <t>CancilleriaARG, CancilleriaEc, CancilleriaPeru, CancilleriaVE, MID_RF, MIREXRD, MRE_Bolivia, Minrel_Chile, Russia, cancilleriasv, mfa_russia, mfespinosaEC</t>
  </si>
  <si>
    <t>https://periscope.tv/mae_rusia</t>
  </si>
  <si>
    <t>Russia_AR</t>
  </si>
  <si>
    <t>https://twitter.com/Russia_AR</t>
  </si>
  <si>
    <t>🇷🇺 روسيا بالعربية</t>
  </si>
  <si>
    <t>‏‏هنا ‎‎#روسيا_الاتحادية. المناسبات والفعاليات، الثقافة والفن، الاقتصاد والرياضة، آخر الأخبار وأجمل الصور. أهلاً وسهلاً!</t>
  </si>
  <si>
    <t>Sat Aug 08 17:15:52 +0000 2015</t>
  </si>
  <si>
    <t>@Russia_AR</t>
  </si>
  <si>
    <t>https://twitter.com/Russia_AR/lists</t>
  </si>
  <si>
    <t>https://twitter.com/Russia_AR/moments</t>
  </si>
  <si>
    <t>AlbanianDiplo, ForeignMinistry, ForeignOfficePk, Gebran_Bassil, GovernmentRF, IraqiPMO, Iraqimofa, KSAMOFA, Kemlu_RI, KremlinRussia, KremlinRussia_E, MFATurkey, MFATurkeyArabic, MFA_KZ, MFA_Kyrgyzstan, MID_Tajikistan, MOFAEGYPT, MOFAKuwait, MOFAKuwait_en, MOFAUAE, MarocDiplomatie, MedvedevRussiaE, MevlutCavusoglu, MofaOman, MofaQatar_AR, MofaQatar_EN, Pravitelstvo_RF, Presidency_Sy, PrimeMinistry, PutinRF_Eng, RHCJO, TROfficeofPD, TunisieDiplo, ditmirbushati, mfa_afghanistan</t>
  </si>
  <si>
    <t>MID_RF, Russia, mfa_russia</t>
  </si>
  <si>
    <t>https://periscope.tv/Russia_AR</t>
  </si>
  <si>
    <t>https://twitter.com/Russia</t>
  </si>
  <si>
    <t>РоссиЯ 🇷🇺</t>
  </si>
  <si>
    <t>The official Twitter feed for Russia. Powered by @MFA_Russia, inspired by Russian people. Russia is closer and warmer than it seems!</t>
  </si>
  <si>
    <t>Thu Nov 13 11:36:44 +0000 2014</t>
  </si>
  <si>
    <t>Chukotka - Kaliningrad</t>
  </si>
  <si>
    <t>@Russia</t>
  </si>
  <si>
    <t>https://twitter.com/Russia/lists</t>
  </si>
  <si>
    <t>https://twitter.com/Russia/moments</t>
  </si>
  <si>
    <t>KremlinRussia_E, MedvedevRussia, MedvedevRussiaE, denmarkdotdk</t>
  </si>
  <si>
    <t>BelarusMID, CancilleriaPeru, ChileMFA, DanishMFA, Diplomacy_RM, DiplomatieRdc, IsraelMFA, MEAIndia, MFAEcuador, MFA_SriLanka, PutinRF, VladaCG, VladaRH, avucic, francediplo_RU, mfaethiopia</t>
  </si>
  <si>
    <t>GovernmentRF, Israel, Lithuania, MID_RF, Pravitelstvo_RF, PutinRF_Eng, Russia_AR, japan, mae_rusia, mfa_russia</t>
  </si>
  <si>
    <t>https://periscope.tv/Russia</t>
  </si>
  <si>
    <t>San Marino</t>
  </si>
  <si>
    <t>Captain Regent Matteo Ciacci</t>
  </si>
  <si>
    <t>http://twiplomacy.com/info/europe/San-Marino</t>
  </si>
  <si>
    <t>teociacci</t>
  </si>
  <si>
    <t>https://twitter.com/teociacci</t>
  </si>
  <si>
    <t>Matteo Ciacci</t>
  </si>
  <si>
    <t>Capogruppo Movimento Civico 10 (Rep. San Marino)</t>
  </si>
  <si>
    <t>Sun Feb 17 17:07:12 +0000 2013</t>
  </si>
  <si>
    <t>@teociacci</t>
  </si>
  <si>
    <t>https://twitter.com/enrico_cara/lists</t>
  </si>
  <si>
    <t>https://twitter.com/enrico_cara/moments</t>
  </si>
  <si>
    <t>https://periscope.tv/teociacci</t>
  </si>
  <si>
    <t>SegrEsteriRsm</t>
  </si>
  <si>
    <t>https://twitter.com/SegrEsteriRsm</t>
  </si>
  <si>
    <t>SegreteriaEsteriSM</t>
  </si>
  <si>
    <t>Official profile of Ministry of Foreign and Political Affairs of the Republic of San Marino #SMR</t>
  </si>
  <si>
    <t>Thu Jan 12 21:39:20 +0000 2017</t>
  </si>
  <si>
    <t>@SegrEsteriRsm</t>
  </si>
  <si>
    <t>https://twitter.com/SegrEsteriRsm/lists</t>
  </si>
  <si>
    <t>https://twitter.com/SegrEsteriRsm/moments</t>
  </si>
  <si>
    <t>CancilleriaARG, CyprusMFA, EU_Commission, GovernAndorra, GvtMonaco, ItalyMFA, MFAIceland, MFA_Lu, MaltaGov, MeGovernment, Palazzo_Chigi, Quirinale, WhiteHouse</t>
  </si>
  <si>
    <t>CanadaFP, DanishMFA, IsraelMFA, MFAKOSOVO, mubachfont, pacollibehgjet</t>
  </si>
  <si>
    <t>https://periscope.tv/SegrEsteriRsm</t>
  </si>
  <si>
    <t>Serbia</t>
  </si>
  <si>
    <t>Prime Minister Ana Brnabić</t>
  </si>
  <si>
    <t>SerbianPM</t>
  </si>
  <si>
    <t>https://twitter.com/SerbianPM</t>
  </si>
  <si>
    <t>Aна Брнабић</t>
  </si>
  <si>
    <t>Званични твитер налог председника Владе Републике Србије / The official Twitter channel of the Prime Minister of the Republic of Serbia</t>
  </si>
  <si>
    <t>Sat Feb 14 11:45:25 +0000 2015</t>
  </si>
  <si>
    <t>Немањина 11, Београд</t>
  </si>
  <si>
    <t>@SerbianPM</t>
  </si>
  <si>
    <t>https://twitter.com/SerbianPM/moments</t>
  </si>
  <si>
    <t>10DowningStreet, BorutPahor, EUCouncil, FedericaMog, GOVUK, KremlinRussia_E, MedvedevRussiaE, ediramaal, rashtrapatibhvn, realDonaldTrump</t>
  </si>
  <si>
    <t>AlbanianDiplo, BorisJohnson, CharlesMichel, DanishMFA, DiplomatieRdc, EstonianGovt, Israel, IsraelMFA, MFA_Austria, MFA_Macedonia, MFAofArmenia, MVEP_hr, Utenriksdept, Vijeceministara, VladaMK, anabrnabic, eu_eeas, foreignoffice, marianorajoy, vladaOCDrs</t>
  </si>
  <si>
    <t>BoykoBorissov, DrZvizdic, EU_Commission, MeGovernment, MiroCerar, SerbianGov, VladaCG, Zoran_Zaev, avucic, sebastiankurz, vladaRS</t>
  </si>
  <si>
    <t>https://periscope.tv/SerbianPM</t>
  </si>
  <si>
    <t>President Aleksandar Vučić</t>
  </si>
  <si>
    <t>avucic</t>
  </si>
  <si>
    <t>https://twitter.com/avucic</t>
  </si>
  <si>
    <t>Александар Вучић</t>
  </si>
  <si>
    <t>Official account of the President of Serbia and the President of the Serbian Progressive Party / Званичан налог председника Србије и председника СНС</t>
  </si>
  <si>
    <t>Tue Aug 16 21:40:53 +0000 2011</t>
  </si>
  <si>
    <t>Србија, Београд</t>
  </si>
  <si>
    <t>@avucic</t>
  </si>
  <si>
    <t>https://twitter.com/avucic/moments</t>
  </si>
  <si>
    <t>10DowningStreet, BorisJohnson, BorutPahor, CanadaFP, EU_Commission, EmmanuelMacron, GermanyDiplo, GovernmentRF, IsraeliPM, JanelidzeMkh, JosephMuscat_JM, JunckerEU, KremlinRussia, KremlinRussia_E, MFABulgaria, MedvedevRussia, MevlutCavusoglu, NikosKotzias, PaoloGentiloni, RT_Erdogan, Russia, StateDept, Xavier_Bettel, erna_solberg, eucopresident, guv_ro, narendramodi, netanyahu, trpresidency, vanderbellen</t>
  </si>
  <si>
    <t>CancilleriaPeru, DiplomatieRdc, MFAKOSOVO, Zoran_Zaev, predsednikrs</t>
  </si>
  <si>
    <t>AlbanianDiplo, BelarusMFA, BoykoBorissov, CharlesMichel, CubaMINREX, DFAPHL, DanishMFA, DrZvizdic, Dragan_Covic, DutchMFA, EZaharievaMFA, FedericaMog, HashimThaciRKS, JPN_PMO, KlausIohannis, KolindaGK, LithuaniaMFA, MFAIceland, MFA_Austria, MFA_LI, MFAgovge, MFAofArmenia, MID_RF, MeGovernment, MedvedevRussiaE, MiroCerar, MiroslavLajcak, NorwayMFA, PrimeministerGR, SerbianGov, SerbianPM, Ulkoministerio, Vijeceministara, VladaCG, VladaMK, VladaRH, anabrnabic, ediramaal, eu_eeas, marianorajoy, mfa_russia, sebastiankurz, vladaOCDrs</t>
  </si>
  <si>
    <t>https://periscope.tv/avucic</t>
  </si>
  <si>
    <t>predsednikrs</t>
  </si>
  <si>
    <t>https://twitter.com/predsednikrs</t>
  </si>
  <si>
    <t>Званичан налог председника Републике Србије на Твитеру.</t>
  </si>
  <si>
    <t>Thu May 24 09:35:37 +0000 2012</t>
  </si>
  <si>
    <t>Република Србија</t>
  </si>
  <si>
    <t>@predsednikrs</t>
  </si>
  <si>
    <t>https://twitter.com/predsednikrs/lists</t>
  </si>
  <si>
    <t>https://twitter.com/predsednikrs/moments</t>
  </si>
  <si>
    <t>DacicIvica, EgyPresidency, GovernmentRF, KremlinRussia_E, NicolasMaduro, PresidenceTn, PutinRF, TPKanslia, avucic, realDonaldTrump</t>
  </si>
  <si>
    <t>BorutPahor, BoykoBorissov, CancilleriaPeru, DanishMFA, DiplomatieRdc, DutchMFA, EZaharievaMFA, MFAKOSOVO, MFAofArmenia, MeGovernment, Minrel_Chile, MiroCerar, SweMFA, Vijeceministara, VladaCG, VladaMK, Zoran_Zaev, anabrnabic, govSlovenia, sebastiankurz, vladaRS</t>
  </si>
  <si>
    <t>EU_Commission, MID_RF, MedvedevRussiaE, PresidencySrb, PutinRF_Eng, SerbianGov, eu_eeas, vladaOCDrs</t>
  </si>
  <si>
    <t>https://periscope.tv/predsednikrs</t>
  </si>
  <si>
    <t>PresidencySrb</t>
  </si>
  <si>
    <t>https://twitter.com/PresidencySrb</t>
  </si>
  <si>
    <t>Presidency of Serbia</t>
  </si>
  <si>
    <t>This is the official account of the Presidency of Serbia. This account is managed by the Presidency media team.</t>
  </si>
  <si>
    <t>Sat Apr 12 20:14:00 +0000 2014</t>
  </si>
  <si>
    <t>Dormant since 16.03.2016</t>
  </si>
  <si>
    <t>@PresidencySrb</t>
  </si>
  <si>
    <t>https://twitter.com/PresidencySrb/lists</t>
  </si>
  <si>
    <t>https://twitter.com/PresidencySrb/moments</t>
  </si>
  <si>
    <t>10DowningStreet, AnastasiadesCY, BorutPahor, CYpresidency, EUCouncilPress, EU_Commission, EgyPresidency, Elysee, GovCyprus, GovernmentRF, Grybauskaite_LT, GvtMonaco, Kabmin_UA_e, KremlinRussia, KremlinRussia_E, Kronprinsparet, MZemanOficialni, Matignon, MedvedevRussiaE, MonarchieBe, NicolasMaduro, Palazzo_Chigi, Pontifex_pt, Pravitelstvo_RF, PresidenceTn, PresidencyZA, PutinRF_Eng, RoyalFamily, VladaCG, cabinetofficeuk, donaldtusk, eu_eeas, eucopresident, gouvernementFR, govSlovenia, trpresidency</t>
  </si>
  <si>
    <t>DanishMFA, GreeceMFA, MFAKOSOVO, Minrel_Chile, MiroCerar, PresidentIRL, PrimeministerGR, govgr</t>
  </si>
  <si>
    <t>CancilleriaPeru, MeGovernment, VladaRH, merrionstreet, predsednikrs, vladaRS</t>
  </si>
  <si>
    <t>https://periscope.tv/PresidencySrb</t>
  </si>
  <si>
    <t>anabrnabic</t>
  </si>
  <si>
    <t>https://twitter.com/anabrnabic</t>
  </si>
  <si>
    <t>Ana Brnabic</t>
  </si>
  <si>
    <t>Wed Apr 08 14:59:32 +0000 2015</t>
  </si>
  <si>
    <t>Beograd</t>
  </si>
  <si>
    <t>@anabrnabic</t>
  </si>
  <si>
    <t>https://twitter.com/anabrnabic/lists</t>
  </si>
  <si>
    <t>https://twitter.com/anabrnabic/moments</t>
  </si>
  <si>
    <t>BoykoBorissov, FedericaMog, JunckerEU, SerbianGov, SerbianPM, donaldtusk, eucopresident, predsednikrs</t>
  </si>
  <si>
    <t>DanishMFA, Vijeceministara, VladaCG, vladaOCDrs</t>
  </si>
  <si>
    <t>EU_Commission, avucic, sebastiankurz</t>
  </si>
  <si>
    <t>https://periscope.tv/anabrnabic</t>
  </si>
  <si>
    <t>vladaOCDrs</t>
  </si>
  <si>
    <t>https://twitter.com/vladaOCDrs</t>
  </si>
  <si>
    <t>Kancelarija za OCD</t>
  </si>
  <si>
    <t>Kancelarija za saradnju sa civilnim društvom Vlade Republike Srbije. Stvaramo podsticajno okruženje za #OCDrs (organizacije civilnog društva u Srbiji)</t>
  </si>
  <si>
    <t>Tue Oct 02 11:11:14 +0000 2012</t>
  </si>
  <si>
    <t>@vladaOCDrs</t>
  </si>
  <si>
    <t>https://twitter.com/vladaOCDrs/moments</t>
  </si>
  <si>
    <t>10DowningStreet, EUCouncil, EUCouncilPress, EU_Commission, FedericaMog, GOVUK, GermanyDiplo, JunckerEU, SerbianGov, SerbianPM, SweMFA, VladaCG, VladaRH, anabrnabic, cabinetofficeuk, eu_eeas, foreignoffice</t>
  </si>
  <si>
    <t>MVEP_hr, MeGovernment, avucic, predsednikrs</t>
  </si>
  <si>
    <t>https://periscope.tv/vladaOCDrs</t>
  </si>
  <si>
    <t>SerbianGov</t>
  </si>
  <si>
    <t>https://twitter.com/SerbianGov</t>
  </si>
  <si>
    <t>Serbian Government</t>
  </si>
  <si>
    <t>Official Twitter account of the Government of the Republic of Serbia in English. We welcome your suggestions, questions ...</t>
  </si>
  <si>
    <t>Sat Jun 09 11:31:51 +0000 2012</t>
  </si>
  <si>
    <t>Nemanjina 11, Belgrade, SERBIA</t>
  </si>
  <si>
    <t>@SerbianGov</t>
  </si>
  <si>
    <t>https://twitter.com/SerbianGov/lists</t>
  </si>
  <si>
    <t>https://twitter.com/SerbianGov/moments</t>
  </si>
  <si>
    <t>BelarusMID, BorutPahor, EUCouncilPress, GOVUK, GermanyDiplo, GovernmentRF, KremlinRussia_E, MedvedevRussia, MedvedevRussiaE, VladaCG, VladaRH, WhiteHouse, eucopresident, marianorajoy, mfa_russia</t>
  </si>
  <si>
    <t>CancilleriaPeru, DanishMFA, DiplomatieRdc, MFAgovge, Minrel_Chile, SweMFA, Vijeceministara, Zoran_Zaev, anabrnabic, govSlovenia, govgr, vladaOCDrs</t>
  </si>
  <si>
    <t>EU_Commission, GreeceMFA, Israel, IsraelMFA, MZZRS, MeGovernment, MiroCerar, MiroslavLajcak, NorwayMFA, PrimeministerGR, SerbianPM, VladaMK, avucic, eu_eeas, foreignoffice, predsednikrs, vladaRS</t>
  </si>
  <si>
    <t>https://periscope.tv/SerbianGov</t>
  </si>
  <si>
    <t>Foreign Minister Ivica Dacic</t>
  </si>
  <si>
    <t>DacicIvica</t>
  </si>
  <si>
    <t>https://twitter.com/DacicIvica</t>
  </si>
  <si>
    <t>ivica dacic</t>
  </si>
  <si>
    <t>Rodjen u Prizrenu 1. januara 1966. Predsednik Socijalisticke partije Srbije, zamenik premijera i ministar unutrasnjih poslova u Vladi Srbije.</t>
  </si>
  <si>
    <t>Sat Oct 01 06:27:24 +0000 2011</t>
  </si>
  <si>
    <t>Beograd, Srbija</t>
  </si>
  <si>
    <t>@DacicIvica</t>
  </si>
  <si>
    <t>https://twitter.com/DacicIvica/moments</t>
  </si>
  <si>
    <t>DanishMFA, GudlaugurThor, MFAIceland, MFA_Ukraine, Utrikesdep, predsednikrs</t>
  </si>
  <si>
    <t>https://periscope.tv/DacicIvica</t>
  </si>
  <si>
    <t>Slovakia</t>
  </si>
  <si>
    <t>President Andrej Kiska</t>
  </si>
  <si>
    <t>Andrej_Kiska</t>
  </si>
  <si>
    <t>https://twitter.com/Andrej_Kiska</t>
  </si>
  <si>
    <t>Andrej Kiska</t>
  </si>
  <si>
    <t>President of the Slovak Republic</t>
  </si>
  <si>
    <t>Tue Jun 10 11:15:02 +0000 2014</t>
  </si>
  <si>
    <t>Slovak Republic</t>
  </si>
  <si>
    <t>@Andrej_Kiska</t>
  </si>
  <si>
    <t>https://twitter.com/Andrej_Kiska/moments</t>
  </si>
  <si>
    <t>AndrzejDuda, EUCouncil, JunckerEU, donaldtusk, eucopresident, poroshenko, vanderbellen</t>
  </si>
  <si>
    <t>AndrejBabis, CancilleriaPeru, DanishMFA, EUCouncilPress, HashimThaciRKS, IsraelMFA, KolindaGK, MFAKOSOVO, MFA_Ukraine, MeGovernment, Minrel_Chile, MiroCerar, PellegriniP_, PresidentKE, SlovakiaMFA, TheBankova, VladaRH, filip_pavel, presidentMT, teodormelescanu</t>
  </si>
  <si>
    <t>BorutPahor, EU_Commission, KlausIohannis, KvirikashviliGi, MargvelashviliG, MiroslavLajcak, prezydentpl</t>
  </si>
  <si>
    <t>https://periscope.tv/Andrej_Kiska</t>
  </si>
  <si>
    <t>Prime Minister Peter Pellegrini</t>
  </si>
  <si>
    <t>PellegriniP_</t>
  </si>
  <si>
    <t>https://twitter.com/PellegriniP_</t>
  </si>
  <si>
    <t>Peter Pellegrini</t>
  </si>
  <si>
    <t>Deputy Prime Minister of the Slovak Republic for Investments and Informatization</t>
  </si>
  <si>
    <t>Wed Oct 07 12:41:49 +0000 2015</t>
  </si>
  <si>
    <t>República Eslovaca</t>
  </si>
  <si>
    <t>sk</t>
  </si>
  <si>
    <t>@PellegriniP_</t>
  </si>
  <si>
    <t>https://twitter.com/PellegriniP_/lists</t>
  </si>
  <si>
    <t>https://twitter.com/PellegriniP_/moments</t>
  </si>
  <si>
    <t>Andrej_Kiska, JunckerEU, MiroslavLajcak, POTUS, Pontifex, SlovakiaMFA</t>
  </si>
  <si>
    <t>PrimeministerGR, TsogtbaatarD</t>
  </si>
  <si>
    <t>AndrejBabis, eucopresident</t>
  </si>
  <si>
    <t>https://periscope.tv/PellegriniP_</t>
  </si>
  <si>
    <t>Foreign Minister Miroslav Lajčák</t>
  </si>
  <si>
    <t>MiroslavLajcak</t>
  </si>
  <si>
    <t>https://twitter.com/MiroslavLajcak</t>
  </si>
  <si>
    <t>Miroslav Lajčák</t>
  </si>
  <si>
    <t>Minister of Foreign &amp; European Affairs of Slovakia (@SlovakiaMFA)</t>
  </si>
  <si>
    <t>Tue Apr 16 15:17:17 +0000 2013</t>
  </si>
  <si>
    <t>Bratislava</t>
  </si>
  <si>
    <t>@MiroslavLajcak</t>
  </si>
  <si>
    <t>https://twitter.com/MiroslavLajcak/lists</t>
  </si>
  <si>
    <t>https://twitter.com/MiroslavLajcak/moments</t>
  </si>
  <si>
    <t>AzerbaijanMFA, B_Izetbegovic, BejiCEOfficial, BelgiumMFA, EUCouncil, ForeignMinistry, ForeignOfficeKE, Grybauskaite_LT, HassanRouhani, IndianDiplomacy, Israel, JZarif, JunckerEU, Kabmin_UA, KlausIohannis, MFATurkey, MFA_KZ, MOFAkr_eng, MedvedevRussiaE, MevlutCavusoglu, POTUS, RT_Erdogan, StateDept, SweMFA, TROfficeofPD, UKenyatta, VladaRH, WhiteHouse, dfat, dfatirl, donaldtusk, dreynders, eucopresident, foreignoffice, francediplo_EN, leehsienloong, mzvcr, narendramodi, poroshenko, presidentMT, realDonaldTrump</t>
  </si>
  <si>
    <t>AbelaCarmelo, AlfonsoDastisQ, AndrejBabis, BelarusMID, BorisJohnson, BorutPahor, CancilleriaPeru, ChileMFA, DanishMFA, Dimitrov_Nikola, DrZvizdic, Dragan_Covic, EUCouncilTVNews, EZaharievaMFA, GreeceMFA, GudlaugurThor, HashimThaciRKS, ItamaratyGovBr, Itamaraty_EN, Itamaraty_ES, KvirikashviliGi, LT_MFA_Stratcom, MAECgob, MFATgovtNZ, MFA_Lu, MFA_Macedonia, MFA_Mongolia, MID_RF, MIREXRD, MargvelashviliG, MinCanadaAE, MinCanadaFA, MinisterMOFA, Minrel_Chile, PellegriniP_, PresidentKE, SpainMFA, Tudor_Moldova, Vijeceministara, VladaCG, Zoran_Zaev, margotwallstrom, marianorajoy, mfaethiopia, ministerBlok, pacollibehgjet, strakovka, teodormelescanu, vanderbellen</t>
  </si>
  <si>
    <t>AlbanianDiplo, AnastasiadesCY, Andrej_Kiska, AuswaertigesAmt, BelarusMFA, CanadaFP, CyprusMFA, CzechMFA, Diplomacy_RM, DutchMFA, EUCouncilPress, EU_Commission, FedericaMog, Gebran_Bassil, GermanyDiplo, IsraelMFA, ItalyMFA, JulieBishopMP, KolindaGK, Latvian_MFA, LinkeviciusL, LithuaniaMFA, MAERomania, MFABulgaria, MFAIceland, MFAKOSOVO, MFA_Austria, MFA_LI, MFA_Ukraine, MFAestonia, MFAgovge, MVEP_hr, MZZRS, MeGovernment, MiroCerar, NorwayMFA, PavloKlimkin, PolandMFA, RwandaMFA, SerbianGov, SlovakiaMFA, Utenriksdept, Utrikesdep, avucic, ditmirbushati, edgarsrinkevics, eu_eeas, francediplo, mfa_russia, sebastiankurz</t>
  </si>
  <si>
    <t>https://periscope.tv/MiroslavLajcak</t>
  </si>
  <si>
    <t>SlovakiaMFA</t>
  </si>
  <si>
    <t>https://twitter.com/SlovakiaMFA</t>
  </si>
  <si>
    <t>Slovakia MFA</t>
  </si>
  <si>
    <t>Ministry of Foreign and European Affairs of the Slovak republic, Ministerstvo zahraničných vecí a európskych záležitostí Slovenskej republiky</t>
  </si>
  <si>
    <t>Fri Jun 07 09:19:26 +0000 2013</t>
  </si>
  <si>
    <t>@SlovakiaMFA</t>
  </si>
  <si>
    <t>https://twitter.com/SlovakiaMFA/lists</t>
  </si>
  <si>
    <t>https://twitter.com/SlovakiaMFA/moments</t>
  </si>
  <si>
    <t>Andrej_Kiska, CancilleriaVE, EUCouncil, FedericaMog, FijiMFA, JunckerEU, MOFAkr_eng, MofaJapan_en, MofaQatar_EN, MofaSomalia, Pontifex, SeychellesMFA, StateDept, WhiteHouse, dfatirl, eucopresident, foreignoffice, mzvcr, poroshenko, realDonaldTrump, simoncoveney</t>
  </si>
  <si>
    <t>APUkraine, AlgeriaMFA, ArgentinaMFA, Arlietas, AuswaertigesAmt, BelarusMID, CanadaFP, CanadaPE, CancilleriaARG, CancilleriaEc, CancilleriaPeru, ChileMFA, DiplomatieRdc, GreeceMFA, GudlaugurThor, IndianDiplomacy, Iraqimofa, IsraelMFA, ItalyMFA, ItamaratyGovBr, Itamaraty_EN, Itamaraty_ES, JanelidzeMkh, LT_MFA_Stratcom, MDVForeign, MEAIndia, MFAEcuador, MFAFiji, MFASriLanka, MFA_Kyrgyzstan, MFA_Lu, MFA_MNE, MFA_SriLanka, MFAsg, MID_RF, MIREXRD, MOFAVietNam, MaltaGov, MeGovernment, MinBZ, MinCanadaAE, MinCanadaFA, MinexGt, Minrel_Chile, MongolDiplomacy, PellegriniP_, PresidentKE, RwandaMFA, TheBankova, TunisieDiplo, UgandaMFA, Ulkoministerio, Utrikesdep, VNGovtPortal, VladaCG, VladaMK, filip_pavel, francediplo, govSlovenia, mfa_russia, mfaethiopia, ministerBlok, mubachfont, namibia_mfa, pacollibehgjet, teodormelescanu, vladaRS</t>
  </si>
  <si>
    <t>AlbanianDiplo, AzerbaijanMFA, BelarusMFA, BelgiumMFA, CancilleriaPma, CubaMINREX, CyprusMFA, CzechMFA, DanishMFA, Diplomacy_RM, DutchMFA, EUCouncilPress, EUCouncilTVNews, EU_Commission, GermanyDiplo, HashimThaciRKS, Israel, Latvian_MFA, LithuaniaMFA, MAECgob, MAERomania, MFABulgaria, MFAIceland, MFAKOSOVO, MFATurkey, MFA_Austria, MFA_KZ, MFA_LI, MFA_Macedonia, MFA_Mongolia, MFA_Ukraine, MFAestonia, MFAgovge, MFAofArmenia, MSZ_RP, MVEP_hr, MZZRS, MiroslavLajcak, NorwayMFA, PolandMFA, SpainMFA, SweMFA, VladaRH, cancilleriasv, edgarsrinkevics, eu_eeas, francediplo_EN, sebastiankurz</t>
  </si>
  <si>
    <t>https://periscope.tv/SlovakiaMFA</t>
  </si>
  <si>
    <t>Slovenia</t>
  </si>
  <si>
    <t>President Borut Pahor</t>
  </si>
  <si>
    <t>BorutPahor</t>
  </si>
  <si>
    <t>https://twitter.com/BorutPahor</t>
  </si>
  <si>
    <t>Borut Pahor</t>
  </si>
  <si>
    <t>Uradni račun predsednika Republike Slovenije Boruta Pahorja. Tvita ekipa, tviti PRS označeni z BP/Official channel of the President of the Republic of Slovenia</t>
  </si>
  <si>
    <t>Fri Jul 13 10:24:05 +0000 2012</t>
  </si>
  <si>
    <t>@BorutPahor</t>
  </si>
  <si>
    <t>https://twitter.com/BorutPahor/moments</t>
  </si>
  <si>
    <t>10DowningStreet, AlsisiOfficial, B_Izetbegovic, BoykoBorissov, CasaReal, CasaRosada, EPN, EUCouncilPress, Elysee, EmmanuelMacron, FedericaMog, GvtMonaco, HassanRouhani, JunckerEU, KerstiKaljulaid, KremlinRussia_E, MedvedevRussiaE, MiroslavLajcak, Pontifex, PutinRF, Quirinale, RHCJO, RT_Erdogan, StateDept, TC_Basbakan, TPKanslia, TheBlueHouseKR, WhiteHouse, mauriciomacri, md_higgins, narendramodi, niinisto, predsednikrs, presidentaz, realDonaldTrump, trpresidency</t>
  </si>
  <si>
    <t>CancilleriaPeru, DanishMFA, Dragan_Covic, JuanManSantos, KvirikashviliGi, MFAKOSOVO, MFA_Austria, MFA_Ukraine, MFAestonia, MFAgovge, MaltaGov, MeGovernment, PresidencySrb, SerbianGov, SerbianPM, SweMFA, Vijeceministara, VladaMK, Zoran_Zaev, antoniocostapm, avucic, francediplo, haradinajramush, pacollibehgjet, teodormelescanu</t>
  </si>
  <si>
    <t>AndrejPlenkovic, Andrej_Kiska, DrZvizdic, EUCouncil, EUCouncilTVNews, EU_Commission, Grybauskaite_LT, HashimThaciRKS, IsraelMFA, KolindaGK, MVEP_hr, MZZRS, MargvelashviliG, MiroCerar, Palazzo_Chigi, VladaRH, eucopresident, govSlovenia, mfa_russia, poroshenko, presidentMT, prezydentpl, sebastiankurz, vanderbellen, vladaRS</t>
  </si>
  <si>
    <t>https://periscope.tv/BorutPahor</t>
  </si>
  <si>
    <t>Prime Minister Miro Cerar</t>
  </si>
  <si>
    <t>MiroCerar</t>
  </si>
  <si>
    <t>https://twitter.com/MiroCerar</t>
  </si>
  <si>
    <t>dr. Miro Cerar</t>
  </si>
  <si>
    <t>Prime Minister of the Republic of Slovenia. Uradni račun predsednika @VladaRS in predsednika @StrankaSMC.</t>
  </si>
  <si>
    <t>Thu Aug 08 17:22:51 +0000 2013</t>
  </si>
  <si>
    <t>@MiroCerar</t>
  </si>
  <si>
    <t>https://twitter.com/MiroCerar/moments</t>
  </si>
  <si>
    <t>10DowningStreet, AnastasiadesCY, AndrejPlenkovic, Andrej_Kiska, AndrzejDuda, CanadianPM, CzechMFA, EPN, EPhilippePM, Elysee, EmmanuelMacron, FedericaMog, GobiernodeChile, GovernAndorra, GovernmentGeo, GovernmentRF, Grybauskaite_LT, GvtMonaco, HassanRouhani, IsraeliPM, JC_Varela, JPN_PMO, JosephMuscat_JM, JunckerEU, JustinTrudeau, Kabmin_UA_e, KarimMassimov_E, KerstiKaljulaid, KremlinRussia_E, KvirikashviliGi, MFA_Austria, MFA_Lu, MargvelashviliG, MevlutCavusoglu, MinPres, MonarchieBe, MorawieckiM, NorwayMFA, POTUS, PaoloGentiloni, Pontifex, PremierRP, PresidencySrb, PresidentIRL, PresidentRuvi, PutinRF_Eng, Quirinale, RT_Erdogan, SweMFA, SwedishPM, TC_Basbakan, TPKanslia, TurnbullMalcolm, VladaCG, Xavier_Bettel, campaignforleo, donaldtusk, dreynders, ediramaal, erna_solberg, foreignoffice, gouv_lu, gouvernementFR, jacindaardern, japan, juhasipila, katrinjak, larsloekke, mauriciomacri, narendramodi, netanyahu, niinisto, poroshenko, predsednikrs, presidentaz, realDonaldTrump, sebastiankurz, theresa_may, trpresidency, tsipras_eu, vanderbellen</t>
  </si>
  <si>
    <t>CancilleriaPeru, IsraelMFA, MFAKOSOVO, MFAestonia, MFAgovge, SpainMFA, StenbockiMaja, filip_pavel, mubachfont, pacollibehgjet</t>
  </si>
  <si>
    <t>BorutPahor, BoykoBorissov, CharlesMichel, DanishMFA, DrZvizdic, EUCouncil, EUCouncilPress, EUCouncilTVNews, EU_Commission, HashimThaciRKS, Israel, JapanGov, KlausIohannis, KolindaGK, MZZRS, MaltaGov, MeGovernment, MedvedevRussiaE, MiroslavLajcak, PrimeministerGR, SerbianGov, SerbianPM, Vijeceministara, VladaMK, VladaRH, Zoran_Zaev, antoniocostapm, avucic, eu_eeas, eucopresident, govSlovenia, marianorajoy, presidentMT, prezydentpl, ratasjuri, vladaRS</t>
  </si>
  <si>
    <t>https://periscope.tv/MiroCerar</t>
  </si>
  <si>
    <t>vladaRS</t>
  </si>
  <si>
    <t>https://twitter.com/vladaRS</t>
  </si>
  <si>
    <t>Vlada Republike Slovenije</t>
  </si>
  <si>
    <t>Tvita Urad vlade za komuniciranje. | English account @govSlovenia</t>
  </si>
  <si>
    <t>Fri Jun 12 08:33:30 +0000 2009</t>
  </si>
  <si>
    <t>Slovenija</t>
  </si>
  <si>
    <t>@vladaRS</t>
  </si>
  <si>
    <t>https://twitter.com/vladaRS/lists</t>
  </si>
  <si>
    <t>https://twitter.com/vladaRS/moments</t>
  </si>
  <si>
    <t>10DowningStreet, AlbanianDiplo, AnastasiadesCY, AndrejPlenkovic, AndrzejDuda, CharlesMichel, CyprusMFA, CzechMFA, DrZvizdic, EstonianGovt, FedericaMog, FinGovernment, GOVUK, GermanyDiplo, GovernmentGeo, Grybauskaite_LT, HassanRouhani, JosephMuscat_JM, JunckerEU, JustinTrudeau, KolindaGK, Latvian_MFA, LithuanianGovt, MFAIceland, MFA_LI, MFA_Lu, MFAestonia, MinPres, MonarchieBe, NorwayMFA, Quirinale, SlovakiaMFA, SpainMFA, SwedishPM, VladaRH, WhiteHouse, Xavier_Bettel, donaldtusk, eu_eeas, foreignoffice, gouv_lu, gouvernementFR, guv_ro, markrutte, niinisto, predsednikrs, prezydentpl, ratasjuri, realDonaldTrump, sebastiankurz, strakovka, theresa_may, vanderbellen</t>
  </si>
  <si>
    <t>APUkraine, CanadaFP, CancilleriaPeru, DanishMFA, MFAKOSOVO, MFA_Macedonia, MFAgovge, Vijeceministara, Zoran_Zaev, pacollibehgjet</t>
  </si>
  <si>
    <t>BorutPahor, EUCouncil, EUCouncilPress, EUCouncilTVNews, EU_Commission, Elysee, HashimThaciRKS, MVEP_hr, MZZRS, MeGovernment, MiroCerar, Palazzo_Chigi, PresidencySrb, SerbianGov, SerbianPM, SweMFA, VladaCG, VladaMK, eucopresident, francediplo, govSlovenia</t>
  </si>
  <si>
    <t>https://periscope.tv/vladaRS</t>
  </si>
  <si>
    <t>govSlovenia</t>
  </si>
  <si>
    <t>https://twitter.com/govSlovenia</t>
  </si>
  <si>
    <t>Slovenian Government</t>
  </si>
  <si>
    <t>Official English language Twitter account of the Government of the Republic of Slovenia. | Slovenski profil @vladaRS</t>
  </si>
  <si>
    <t>Thu Nov 14 08:04:22 +0000 2013</t>
  </si>
  <si>
    <t>Ljubljana, Slovenia</t>
  </si>
  <si>
    <t>@govSlovenia</t>
  </si>
  <si>
    <t>https://twitter.com/govSlovenia/lists</t>
  </si>
  <si>
    <t>https://twitter.com/govSlovenia/moments</t>
  </si>
  <si>
    <t>10DowningStreet, AuswaertigesAmt, BelgiumMFA, Brivibas36, CyprusMFA, Elysee, ForeignMinistry, GermanyDiplo, GovCyprus, IndianDiplomacy, IraqMFA, IsraelMFA, JZarif, Kabmin_UA_e, KremlinRussia_E, Latvian_MFA, LinkeviciusL, LithuanianGovt, MFABulgaria, MFATurkey, MFA_Ukraine, MFAestonia, MFAofArmenia, MedvedevRussia, MedvedevRussiaE, MinPres, MofaJapan_en, Palazzo_Chigi, PolandMFA, Pontifex, PremierRP, RegSprecher, SerbianGov, SlovakiaMFA, StateDept, SweMFA, TROfficeofPD, Ulkoministerio, VladaRH, WhiteHouse, desdelamoncloa, dfat, dfatirl, edgarsrinkevics, eucopresident, foreignoffice, gouvernementFR, govpt, govtofgeorgia, merrionstreet, mfa_russia, mfaethiopia, netanyahu, predsednikrs, sebastianpinera</t>
  </si>
  <si>
    <t>DanishMFA, MaltaGov, PresidencySrb, VladaCG, VladaMK, Zoran_Zaev</t>
  </si>
  <si>
    <t>AlbanianDiplo, BorutPahor, Diplomacy_RM, EUCouncil, EUCouncilTVNews, EU_Commission, GovernAndorra, LithuaniaMFA, MFAIceland, MFAKOSOVO, MVEP_hr, MZZRS, MeGovernment, MiroCerar, NorwayMFA, PrimeministerGR, eu_eeas, francediplo, francediplo_EN, vladaRS</t>
  </si>
  <si>
    <t>https://periscope.tv/govSlovenia</t>
  </si>
  <si>
    <t>MZZRS</t>
  </si>
  <si>
    <t>https://twitter.com/MZZRS</t>
  </si>
  <si>
    <t>MFA SLOVENIA</t>
  </si>
  <si>
    <t>Ministry of Foreign Affairs of the Republic of Slovenia. Ministrstvo za zunanje zadeve Republike Slovenije. Tvita služba za odnose z javnostmi MZZ.</t>
  </si>
  <si>
    <t>Mon Sep 20 17:15:25 +0000 2010</t>
  </si>
  <si>
    <t>@MZZRS</t>
  </si>
  <si>
    <t>https://twitter.com/MZZRS/moments</t>
  </si>
  <si>
    <t>10DowningStreet, BorisJohnson, CancilleriaCol, DFAPHL, EconAtState, Elysee, FedericaMog, ForeignMinistry, ForeignOfficeKE, ForeignStrategy, GOVUK, Gebran_Bassil, GobiernodeChile, GovernAndorra, HHShkMohd, IsabelStMalo, JY_LeDrian, JZarif, JulieBishopMP, JunckerEU, Kabmin_UA_e, Kemlu_RI, KremlinRussia_E, LankaMFA, LinkeviciusL, MFAFiji, MFAThai_PR_EN, MFAThai_Pol, MFAupdate, MIACBW, MOFAKuwait_en, MOFAUAE, MOFAkr_eng, MZemanOficialni, MarocDiplomatie, MedvedevRussiaE, MevlutCavusoglu, MinisterMOFA, MoFA_Indonesia, MofaJapan_en, MofaNepal, MofaQatar_EN, MofaSomalia, OFMUAE, POTUS, PaoloGentiloni, PaulKagame, PavloKlimkin, Pontifex, Quirinale, RegSprecher, SeychellesMFA, TROfficeofPD, USApoRusski, UgandaMFA, VladaCG, WhiteHouse, cafreeland, ditmirbushati, donaldtusk, dreynders, eucopresident, foreignoffice, foreigntanzania, khalidalkhalifa, kormany_hu, mfaethiopia, netanyahu, strakovka, theresa_may</t>
  </si>
  <si>
    <t>APUkraine, AlgeriaMFA, Arlietas, BelarusMID, CanadaPE, CancilleriaARG, Iraqimofa, Israel, Itamaraty_ES, KolindaGK, MEAIndia, MFASriLanka, MFA_Kyrgyzstan, MFA_MNE, MIREXRD, MinBZ, MinCanadaAE, Palazzo_Chigi, SRE_mx, TheBankova, TunisieDiplo, Utenriksdept, Utrikesdep, VNGovtPortal, Vijeceministara, VladaMK, cancilleriasv, ministerBlok, mubachfont, namibia_mfa, pacollibehgjet</t>
  </si>
  <si>
    <t>AlbanianDiplo, ArgentinaMFA, AuswaertigesAmt, AzerbaijanMFA, BelarusMFA, BelgiumMFA, BorutPahor, CanadaFP, CancilleriaPeru, CancilleriaPma, ChileMFA, CyprusMFA, CzechMFA, DanishMFA, Dimitrov_Nikola, Diplomacy_RM, DutchMFA, EUCouncil, EUCouncilPress, EUCouncilTVNews, EU_Commission, GermanyDiplo, GreeceMFA, GudlaugurThor, HashimThaciRKS, IndianDiplomacy, IraqMFA, IsraelMFA, ItalyMFA, ItamaratyGovBr, Itamaraty_EN, KSAMOFA, LT_MFA_Stratcom, Latvian_MFA, LithuaniaMFA, MAECgob, MAERomania, MDVForeign, MFABulgaria, MFAEcuador, MFAIceland, MFAKOSOVO, MFATurkey, MFA_Austria, MFA_KZ, MFA_LI, MFA_Lu, MFA_Macedonia, MFA_Mongolia, MFA_SriLanka, MFA_Ukraine, MFAestonia, MFAgovge, MFAofArmenia, MFAsg, MID_RF, MOFAVietNam, MVEP_hr, MaltaGov, MeGovernment, MfaEgypt, MinAECHT, MinCanadaFA, MinexGt, Minrel_Chile, MiroCerar, MiroslavLajcak, MongolDiplomacy, NorwayMFA, PolandMFA, RwandaMFA, SerbianGov, SlovakiaMFA, SpainMFA, StateDept, SweMFA, Ulkoministerio, VladaRH, dfat, dfatirl, edgarsrinkevics, eu_eeas, francediplo, francediplo_EN, govSlovenia, mfa_afghanistan, mfa_russia, sebastiankurz, vladaRS</t>
  </si>
  <si>
    <t>https://periscope.tv/MZZRS</t>
  </si>
  <si>
    <t>Spain</t>
  </si>
  <si>
    <t>CasaReal</t>
  </si>
  <si>
    <t>https://twitter.com/CasaReal</t>
  </si>
  <si>
    <t>Casa de S.M. el Rey</t>
  </si>
  <si>
    <t>Información e imágenes sobre la actividad de la Familia Real española y la Casa de S.M. el Rey. Normas de uso http://t.co/un8JnSHqUS</t>
  </si>
  <si>
    <t>Thu May 15 21:12:16 +0000 2014</t>
  </si>
  <si>
    <t>@CasaReal</t>
  </si>
  <si>
    <t>https://twitter.com/CasaReal/moments</t>
  </si>
  <si>
    <t>EUCouncil, Kronprinsparet, MonarchieBe</t>
  </si>
  <si>
    <t>AlfonsoDastisQ, BorutPahor, CRcancilleria, CanadaFP, CancilleriaPeru, CancilleriaPma, CharlesMichel, DFAPHL, DanishMFA, Horacio_Cartes, Israel, IsraelMFA, ItamaratyGovBr, Itamaraty_EN, Itamaraty_ES, JuanOrlandoH, Latvian_MFA, MAECgob, MFA_Ukraine, MIREXRD, MeGovernment, MichelTemer, MiguelVargasM, MinexGt, Minrel_Chile, PresidenciaPy, Presidencia_HN, PresidentIRL, SRECIHonduras, SRE_mx, SpainMFA, VladaRH, antoniocostapm, cancilleriasv, francediplo_ES, mae_rusia, mubachfont, pacollibehgjet, pcmperu, prensapalacio</t>
  </si>
  <si>
    <t>CourGrandDucale, EU_Commission, RoyalFamily, desdelamoncloa, koninklijkhuis</t>
  </si>
  <si>
    <t>https://periscope.tv/CasaReal</t>
  </si>
  <si>
    <t>Prime Minister Mariano Rajoy Brey</t>
  </si>
  <si>
    <t>marianorajoy</t>
  </si>
  <si>
    <t>https://twitter.com/marianorajoy</t>
  </si>
  <si>
    <t>Mariano Rajoy Brey</t>
  </si>
  <si>
    <t>Presidente del Gobierno y del @PPopular. Casado, padre de dos hijos. Trabajo por una #España con más empleo, oportunidades y bienestar.</t>
  </si>
  <si>
    <t>Wed Jul 27 15:59:22 +0000 2011</t>
  </si>
  <si>
    <t>@marianorajoy</t>
  </si>
  <si>
    <t>https://twitter.com/marianorajoy/lists</t>
  </si>
  <si>
    <t>https://twitter.com/marianorajoy/moments</t>
  </si>
  <si>
    <t>Aloysio_Nunes, AnastasiadesCY, AzerbaijanMFA, BelgiumMFA, CanadianPM, CancilleriaPma, CasaRosada, Christodulides, DaniloMedina, EPhilippePM, FedericaMog, GobiernodeChile, GovernmentGeo, Grybauskaite_LT, GuatemalaGob, Horacio_Cartes, IndianDiplomacy, IsraelinSpanish, ItalyMFA, JosephMuscat_JM, JulieBishopMP, JustinTrudeau, LVidegaray, LaCasaBlanca, LinkeviciusL, LithuaniaMFA, MAERomania, MFAIceland, MFA_Ukraine, MFAestonia, MiroslavLajcak, PMcanadien, PaoloGentiloni, PolandMFA, Pontifex_es, PremierRP, PresidenciaMX, Presidencia_Ec, QueenRania, RT_Erdogan, SerbianPM, SomaliPM, StateDept, TheVillaSomalia, TurnbullMalcolm, UKenyatta, WhiteHouse, Xavier_Bettel, cabinetofficeuk, donaldtusk, dreynders, foreignoffice, fortalezapr, gobmx, gouvernementFR, govpt, guv_ro, infopresidencia, jokowi, leehsienloong, margotwallstrom, poroshenko, prensapalacio, presidencia_sv, prezydentpl, ratasjuri, sebastianpinera, strakovka, theresa_may</t>
  </si>
  <si>
    <t>10DowningStreet, AlgeriaMFA, AndrejPlenkovic, BelarusMFA, CRcancilleria, CYpresidency, CancilleriaCol, CasaCivilPRA, DFAPHL, DanishMFA, DiplomatieRdc, EU_Commission, GermanyDiplo, GovernAndorra, HashimThaciRKS, HeikoMaas, Israel, Itamaraty_EN, JorgeFaurie, JuanManSantos, MFAEcuador, MFAKOSOVO, MichelTemer, PresidenciaPma, PresidentOfBg, SerbianGov, antoniocostapm, cancilleriacrc, desdelamoncloa, eucopresident, francediplo, govgr, jaarreaza, larsloekke, mae_rusia, mubachfont, pacollibehgjet, presidentMT, sebastiankurz, ygaraad</t>
  </si>
  <si>
    <t>AlfonsoDastisQ, BR_Sprecher, BoykoBorissov, CanadaFP, CancilleriaEc, CancilleriaPeru, CharlesMichel, DutchMFA, EPN, EUCouncil, EUCouncilPress, EUCouncilTVNews, Elysee, EmmanuelMacron, IsabelStMalo, IsraelMFA, ItamaratyGovBr, Itamaraty_ES, JC_Varela, JuanOrlandoH, JunckerEU, KlausIohannis, MAECgob, MFA_Austria, MFAgovge, MIREXRD, MaltaGov, MeGovernment, MiguelVargasM, MiroCerar, NorwayMFA, PMOIndia, Palazzo_Chigi, PresidenceMali, PresidenciaPy, PresidenciaRD, Presidencia_HN, PresidentRuvi, PrimeministerGR, RegSprecher, SRECIHonduras, SRE_mx, SpainMFA, SweMFA, VladaRH, angealfa, avucic, edgarsrinkevics, eu_eeas, francediplo_ES, mauriciomacri, merrionstreet, mfa_russia, narendramodi, presidenciacr, tsipras_eu, vanderbellen</t>
  </si>
  <si>
    <t>https://periscope.tv/marianorajoy</t>
  </si>
  <si>
    <t>desdelamoncloa</t>
  </si>
  <si>
    <t>https://twitter.com/desdelamoncloa</t>
  </si>
  <si>
    <t>La Moncloa</t>
  </si>
  <si>
    <t>Bienvenidos al Twitter oficial del Gobierno de España. Normas de uso:  http://t.co/63DlLk9h0s</t>
  </si>
  <si>
    <t>Mon Jul 20 07:32:11 +0000 2009</t>
  </si>
  <si>
    <t>Madrid (Spain)</t>
  </si>
  <si>
    <t>@desdelamoncloa</t>
  </si>
  <si>
    <t>https://twitter.com/desdelamoncloa/moments</t>
  </si>
  <si>
    <t>AlgeriaMFA, AnastasiadesCY, CRcancilleria, CYpresidency, CancilleriaEc, CancilleriaPeru, CancilleriaPma, DanishMFA, EUCouncil, EUCouncilPress, EUCouncilTVNews, EU_Commission, GovernAndorra, ItamaratyGovBr, Itamaraty_EN, Itamaraty_ES, JC_Varela, MFAgovge, MeGovernment, MichelTemer, MiguelVargasM, Minrel_Chile, PMOIndia, Palazzo_Chigi, PresidenciaCV, PresidenciaPy, PresidenciaRD, Presidencia_HN, PrimeministerGR, SRECIHonduras, SpainMFA, SweMFA, VladaRH, angealfa, antoniocostapm, cancilleriacrc, eu_eeas, eucopresident, francediplo_ES, govSlovenia, govpt, mae_rusia, merrionstreet, mubachfont, pcmperu, prensapalacio, presidenciacr</t>
  </si>
  <si>
    <t>AlfonsoDastisQ, CasaReal, MAECgob</t>
  </si>
  <si>
    <t>https://periscope.tv/desdelamoncloa</t>
  </si>
  <si>
    <t>Foreign Minister Alfonso Dastis</t>
  </si>
  <si>
    <t>http://twiplomacy.com/info/europe/Spain</t>
  </si>
  <si>
    <t>AlfonsoDastisQ</t>
  </si>
  <si>
    <t>https://twitter.com/AlfonsoDastisQ</t>
  </si>
  <si>
    <t>Alfonso Dastis</t>
  </si>
  <si>
    <t>Ministro de Asuntos Exteriores y Cooperación de España, dedicado completamente a mi país, padre de familia y jerezano.</t>
  </si>
  <si>
    <t>Mon Nov 21 15:46:22 +0000 2016</t>
  </si>
  <si>
    <t>@AlfonsoDastisQ</t>
  </si>
  <si>
    <t>https://twitter.com/AlfonsoDastisQ/lists</t>
  </si>
  <si>
    <t>https://twitter.com/AlfonsoDastisQ/lists/embajadas/members</t>
  </si>
  <si>
    <t>https://twitter.com/AlfonsoDastisQ/moments</t>
  </si>
  <si>
    <t>AdelAljubeir, BorisJohnson, CasaReal, CubaMINREX, EPhilippePM, EUCouncil, EUCouncilPress, EU_Commission, EmmanuelMacron, FedericaMog, GermanyDiplo, HeikoMaas, Israel, JY_LeDrian, JZarif, JuanManSantos, JulieBishopMP, JunckerEU, JustinTrudeau, KlausIohannis, LVidegaray, Lenin, MBA_AlThani_, MichelTemer, MiguelVargasM, MinCanadaAE, MinCanadaFA, MiroslavLajcak, POTUS, PaoloGentiloni, PavloKlimkin, Pontifex_es, PresidentRuvi, StateDept, anderssamuelsen, antoniocostapm, dreynders, eucopresident, govpt, margotwallstrom, mauriciomacri, sebastiankurz, sebastianpinera, theresa_may</t>
  </si>
  <si>
    <t>AlgeriaMFA, BelarusMFA, BelarusMID, CanadaFP, CancilleriaEc, CancilleriaVE, DanishMFA, EZaharievaMFA, EladioLoizaga, GudlaugurThor, Iraqimofa, IsabelStMalo, IsraelMFA, LithuaniaMFA, MAERomania, MFAestonia, MFAgovge, MID_RF, MIREXRD, MVEP_hr, edgarsrinkevics, francediplo, francediplo_ES, jaarreaza, mae_rusia, ministerBlok, mubachfont, pacollibehgjet, svenmikser</t>
  </si>
  <si>
    <t>Aloysio_Nunes, CancilleriaPeru, DutchMFA, JanelidzeMkh, JorgeFaurie, LinkeviciusL, MAECgob, MFA_Lu, MFA_Ukraine, Messahel_MAE, SpainMFA, angealfa, desdelamoncloa, eu_eeas, marianorajoy, mfa_russia, mfespinosaEC, teodormelescanu</t>
  </si>
  <si>
    <t>https://periscope.tv/AlfonsoDastisQ</t>
  </si>
  <si>
    <t>MAECgob</t>
  </si>
  <si>
    <t>https://twitter.com/MAECgob</t>
  </si>
  <si>
    <t>Exteriores</t>
  </si>
  <si>
    <t>Bienvenido a la cuenta oficial del Ministerio de Asuntos Exteriores y de Cooperación de España. Cuenta en inglés: @SpainMFA</t>
  </si>
  <si>
    <t>Mon Mar 12 10:11:01 +0000 2012</t>
  </si>
  <si>
    <t>Madrid</t>
  </si>
  <si>
    <t>@MAECgob</t>
  </si>
  <si>
    <t>https://twitter.com/MAECgob/lists/espa-a-en-el-extranjero/members</t>
  </si>
  <si>
    <t>https://twitter.com/MAECgob/moments</t>
  </si>
  <si>
    <t>AndrzejDuda, ArgentinaMFA, AzerbaijanMFA, CanadaPE, CasaReal, CzechMFA, Dimitrov_Nikola, EUCouncil, EU_Commission, EZaharievaMFA, EladioLoizaga, FijiMFA, ForeignMinistry, ForeignOfficeKE, ForeignStrategy, Gebran_Bassil, GobiernodeChile, GovernmentRF, Grybauskaite_LT, Horacio_Cartes, IranMFA, IraqMFA, IsabelStMalo, IsraeliPM, JY_LeDrian, JZarif, JanelidzeMkh, Jhinaoui_MAE, JuanManSantos, JulieBishopMP, JunckerEU, KSAMOFA, LVidegaray, LaCasaBlanca, LinkeviciusL, MFATgovtNZ, MFAThai_PR_EN, MFA_Lu, MFA_Mongolia, MFA_Tajikistan, MFAupdate, MOFAkr_eng, MRE_Bolivia, MarocDiplomatie, Mdaguero17, Messahel_MAE, MevlutCavusoglu, MfaEgypt, MiguelVargasM, MiroslavLajcak, MoFA_Indonesia, MofaJapan_en, MofaOman, MofaQatar_EN, MofaSomalia, MohamedAsim_mdv, OFMUAE, POTUS, PR_Senegal, PakDiplomacy, PavloKlimkin, PolandMFA, Pontifex_pt, PresidenciaPma, Presidencia_Ec, RamiHamdalla, RwandaMFA, SeychellesMFA, StateDept, SushmaSwaraj, TROfficeofPD, USAenEspanol, VivianBala, VladaRH, WhiteHouse, angealfa, bahdiplomatic, cafreeland, cancilleriacrc, deplu, dfat, dfatirl, ditmirbushati, dreynders, edgarsrinkevics, eucopresident, foreignoffice, gobmx, gouvernementFR, govpt, khalidalkhalifa, konotaromp, margotwallstrom, mfa_afghanistan, mfaethiopia, mfagovtt, mfarighana, mfespinosaEC, ministerBlok, mofa_kr, mreparaguay, narendramodi, sanchezceren, sebastianpinera, simoncoveney, svenmikser, teodormelescanu, theresa_may</t>
  </si>
  <si>
    <t>AuswaertigesAmt, ChileMFA, DanishMFA, Israel, LT_MFA_Stratcom, LuisRiveraMarin, MFABelize, MFAKOSOVO, MFASriLanka, MID_RF, Presidencia_HN, jaarreaza, mae_rusia, sebastiankurz</t>
  </si>
  <si>
    <t>AlbanianDiplo, AlfonsoDastisQ, AlgeriaMFA, BelarusMFA, BelarusMID, BelgiumMFA, CRcancilleria, CanadaFP, CancilleriaARG, CancilleriaCol, CancilleriaEc, CancilleriaPeru, CancilleriaPma, CancilleriaVE, CubaMINREX, CyprusMFA, Diplomacy_RM, DutchMFA, EUCouncilPress, EUCouncilTVNews, FedericaMog, GermanyDiplo, GreeceMFA, GudlaugurThor, IndianDiplomacy, IsraelMFA, ItalyMFA, ItamaratyGovBr, Itamaraty_EN, Itamaraty_ES, JorgeFaurie, Latvian_MFA, LithuaniaMFA, MAECHaiti, MAERomania, MDVForeign, MEAIndia, MFABulgaria, MFAEcuador, MFAIceland, MFATurkey, MFA_Austria, MFA_KZ, MFA_LI, MFA_SriLanka, MFA_Ukraine, MFAestonia, MFAgovge, MFAofArmenia, MFAsg, MIREXRD, MOFAVietNam, MVEP_hr, MZZRS, MeGovernment, MinexGt, Minrel_Chile, NorwayMFA, SRECIHonduras, SRE_mx, SlovakiaMFA, SpainMFA, SweMFA, TunisieDiplo, UgandaMFA, Ulkoministerio, cancilleriasv, desdelamoncloa, eu_eeas, francediplo, francediplo_EN, francediplo_ES, marianorajoy, mfa_russia, mubachfont</t>
  </si>
  <si>
    <t>https://periscope.tv/MAECgob</t>
  </si>
  <si>
    <t>SpainMFA</t>
  </si>
  <si>
    <t>https://twitter.com/SpainMFA</t>
  </si>
  <si>
    <t>SpainMFA 🇪🇸</t>
  </si>
  <si>
    <t>Spanish Ministry of Foreign Affairs and Cooperation official English account. In Spanish at @MAECgob</t>
  </si>
  <si>
    <t>Fri Sep 19 07:52:37 +0000 2014</t>
  </si>
  <si>
    <t>@SpainMFA</t>
  </si>
  <si>
    <t>https://twitter.com/SpainMFA/moments</t>
  </si>
  <si>
    <t>10DowningStreet, AAgbenonciMAEC, ABZayed, AdelAljubeir, Aloysio_Nunes, AlphaBarry20, AsoRock, AymanHsafadi, BelgiumMFA, BorisJohnson, BoykoBorissov, CRcancilleria, CancilleriaARG, CancilleriaCol, CancilleriaPA, CancilleriaVE, CasaReal, CasaRosada, CharlesMichel, DFAPHL, DaniloMedina, EUCouncil, EUCouncilTVNews, EU_Commission, EconAtState, Elysee, EmmanuelMacron, FCOArabic, FedericaMog, FijiMFA, FijiPM, FijiRepublic, FinGovernment, ForeignMinistry, ForeignOfficeKE, ForeignOfficePk, ForeignStrategy, Gebran_Bassil, GeoffreyOnyeama, GobiernodeChile, GouvMali, Gouvci, GovernmentRF, GovernmentZA, HashimThaciRKS, HassanRouhani, IraqMFA, IsabelStMalo, IsraeliPM, JY_LeDrian, JZarif, Jhinaoui_MAE, JorgeFaurie, JuanManSantos, JulieBishopMP, JunckerEU, JustinTrudeau, KingAbdullahII, KremlinRussia_E, LMushikiwabo, LT_MFA_Stratcom, LVidegaray, LankaMFA, LinkeviciusL, LuisRiveraMarin, MBA_AlThani_, MEAIndia, MFAFiji, MFAThai, MFAThai_PR_EN, MFATurkeyArabic, MFATurkeyFrench, MFA_Tajikistan, MFAupdate, MIACBW, MOFAEGYPT, MOFAKuwait, MOFAKuwait_en, MOFAUAE, MOFAkr_eng, MRE_Bolivia, MSZ_RP, Macky_Sall, MalaysiaMFA, MankeurNdiaye, MarocDiplomatie, MedvedevRussiaE, Messahel_MAE, MevlutCavusoglu, MiguelVargasM, MinBZ, MinPres, MinisterMOFA, Minrel_Chile, MiroCerar, MiroslavLajcak, MoFA_Indonesia, MofaJapan_en, MofaJapan_jp, MofaNepal, MofaOman, MofaQatar_AR, MofaQatar_EN, MofaSomalia, NGRPresident, OFMUAE, PMOIndia, POTUS, Palazzo_Chigi, PaoloGentiloni, PaulKagame, PavloKlimkin, Pontifex, PresidenceMali, PresidenceTn, PresidenciaRD, Presidencia_Ec, PresidencyZA, PrimeMinistry, RW_UNP, RamiHamdalla, RepSouthSudan, RwandaGov, RwandaMFA, SRECIHonduras, SRE_mx, SalahRabbani, SeychellesMFA, StateDeptLive, SushmaSwaraj, SyriaMOFA, TerzaLoggia, TheVillaSomalia, USAenEspanol, USAgov, Utenriksdept, Utrikesdep, VivianBala, VladaRH, WhiteHouse, Xavier_Bettel, anderssamuelsen, angealfa, antoniocostapm, bahdiplomatic, cabinetofficeuk, cafreeland, cancilleriacrc, cancilleriasv, desdelamoncloa, dfat, dfatirl, ditmirbushati, donaldtusk, dreynders, edgarsrinkevics, eucopresident, foreignoffice, foreigntanzania, francediplo, francediplo_ES, gobmx, gouv_lu, gouvernementFR, govpt, guv_ro, khalidalkhalifa, konotaromp, margotwallstrom, markbrantley3, markrutte, mauriciomacri, mfa_afghanistan, mfagovtt, mfarighana, mofa_kr, mreparaguay, mzvcr, narendramodi, netanyahu, prensapalacio, presidenciacr, ratasjuri, realDonaldTrump, sebastianpinera, simoncoveney, svenmikser, theresa_may, trpresidency, tsipras_eu, winstonpeters</t>
  </si>
  <si>
    <t>Arlietas, Iraqimofa, MFA_Macedonia, USEmbalo, VNGovtPortal, Vijeceministara, VladaMK, mae_rusia, mubachfont, vladaRS</t>
  </si>
  <si>
    <t>AlbanianDiplo, AlfonsoDastisQ, AlgeriaMFA, ArgentinaMFA, AuswaertigesAmt, AzerbaijanMFA, BelarusMFA, BelarusMID, CanadaFP, CanadaPE, CancilleriaEc, CancilleriaPeru, CancilleriaPma, ChileMFA, CubaMINREX, CyprusMFA, CzechMFA, DIRCO_ZA, DanishMFA, Diplomacy_RM, DutchMFA, EUCouncilPress, GermanyDiplo, GreeceMFA, GudlaugurThor, IndianDiplomacy, Israel, IsraelMFA, ItalyMFA, ItamaratyGovBr, Itamaraty_EN, Itamaraty_ES, JanelidzeMkh, JapanGov, KSAMOFA, Kemlu_RI, Latvian_MFA, LithuaniaMFA, MAECgob, MAERomania, MDVForeign, MFABulgaria, MFAEcuador, MFAIceland, MFAKOSOVO, MFASriLanka, MFATgovtNZ, MFATurkey, MFA_Austria, MFA_KZ, MFA_Kyrgyzstan, MFA_LI, MFA_Lu, MFA_Mongolia, MFA_SriLanka, MFA_Ukraine, MFAestonia, MFAgovge, MFAofArmenia, MFAsg, MID_RF, MIREXRD, MOFAVietNam, MVEP_hr, MZZRS, MaltaGov, MeGovernment, MfaEgypt, MinCanadaAE, MinCanadaFA, MinexGt, MongolDiplomacy, NikosKotzias, NorwayMFA, PolandMFA, RoyalFamily, SlovakiaMFA, StateDept, SweMFA, TunisieDiplo, UgandaMFA, Ulkoministerio, eu_eeas, francediplo_EN, ignaziocassis, marianorajoy, mfa_russia, mfaethiopia, ministerBlok, nyamitwe, pacollibehgjet, rochkaborepf, sebastiankurz, teodormelescanu</t>
  </si>
  <si>
    <t>https://periscope.tv/SpainMFA</t>
  </si>
  <si>
    <t>Sweden</t>
  </si>
  <si>
    <t>Kungahuset</t>
  </si>
  <si>
    <t>https://twitter.com/Kungahuset</t>
  </si>
  <si>
    <t>Fri Mar 27 13:09:36 +0000 2009</t>
  </si>
  <si>
    <t>@Kungahuset</t>
  </si>
  <si>
    <t>https://twitter.com/Kungahuset/lists</t>
  </si>
  <si>
    <t>https://twitter.com/Kungahuset/moments</t>
  </si>
  <si>
    <t>https://periscope.tv/Kungahuset</t>
  </si>
  <si>
    <t>Prime Minister Stefan Löfven</t>
  </si>
  <si>
    <t>SwedishPM</t>
  </si>
  <si>
    <t>https://twitter.com/SwedishPM</t>
  </si>
  <si>
    <t>News and speeches from Prime Minister Stefan Löfven. For questions and netiquette, see government.se. The Prime Minister’s tweets are signed like this: /S.</t>
  </si>
  <si>
    <t>Mon Jun 27 13:49:12 +0000 2016</t>
  </si>
  <si>
    <t>sv</t>
  </si>
  <si>
    <t>@SwedishPM</t>
  </si>
  <si>
    <t>https://twitter.com/SwedishPM/lists</t>
  </si>
  <si>
    <t>https://twitter.com/SwedishPM/moments</t>
  </si>
  <si>
    <t>CharlesMichel, DanishMFA, EUCouncilPress, EU_Commission, EmmanuelMacron, EstonianGovt, HashimThaciRKS, IsraelMFA, KlausIohannis, KvirikashviliGi, LithuanianGovt, MFAKOSOVO, MaltaGov, Minrel_Chile, MiroCerar, OfficialMasisi, PrimeministerGR, SweMFA, Utrikesdep, aguribfakim, edgarsrinkevics, juhasipila, larsloekke, margotwallstrom, narendramodi, pacollibehgjet, vanderbellen, vladaRS</t>
  </si>
  <si>
    <t>https://periscope.tv/SwedishPM</t>
  </si>
  <si>
    <t>Foreign Minister Margot Wallström</t>
  </si>
  <si>
    <t>https://twitter.com/margotwallstrom</t>
  </si>
  <si>
    <t>Margot Wallström</t>
  </si>
  <si>
    <t>Minister for Foreign Affairs of Sweden</t>
  </si>
  <si>
    <t>Tue Sep 21 00:44:12 +0000 2010</t>
  </si>
  <si>
    <t>Stockholm</t>
  </si>
  <si>
    <t>@margotwallstrom</t>
  </si>
  <si>
    <t>https://twitter.com/margotwallstrom/moments</t>
  </si>
  <si>
    <t>AnastasiadesCY, AymanHsafadi, CyrilRamaphosa, EUCouncilPress, FedericaMog, Gebran_Bassil, HeikoMaas, JY_LeDrian, JZarif, JunckerEU, JustinTrudeau, LMushikiwabo, MFA_Austria, MevlutCavusoglu, MiroslavLajcak, POTUS, PavloKlimkin, PolandMFA, Pontifex, StateDept, SushmaSwaraj, SwedishPM, WhiteHouse, anderssamuelsen, ediramaal, eucopresident, ignaziocassis</t>
  </si>
  <si>
    <t>ABZayed, APUkraine, AlbanianDiplo, AlfonsoDastisQ, AlgeriaMFA, BelarusMFA, BelarusMID, CancilleriaCol, CancilleriaEc, CancilleriaPeru, DanishMFA, Diplomacy_RM, DiplomatieRdc, DrZvizdic, EZaharievaMFA, GudlaugurThor, ItamaratyGovBr, Itamaraty_EN, Itamaraty_ES, JanelidzeMkh, KvirikashviliGi, Latvian_MFA, LithuaniaMFA, MAECgob, MAERomania, MFAIceland, MFAKOSOVO, MFA_KZ, MFA_LI, MFA_Macedonia, MFA_Mongolia, MFA_Ukraine, MFA_analysis, MFAestonia, MFAgovge, MFAsg, MID_RF, MVEP_hr, MeGovernment, MiguelVargasM, MinCanadaAE, MinCanadaFA, MinisterMOFA, Minrel_Chile, NDimitrovMK, PalestinePMO, RwandaMFA, SpainMFA, Ulkoministerio, VladaRH, forsaetisradun, francediplo, kallaankourao, marianorajoy, mfa_russia, mfaethiopia, mubachfont, nyamitwe, pacollibehgjet, teodormelescanu</t>
  </si>
  <si>
    <t>AuswaertigesAmt, BelgiumMFA, BorisJohnson, CyprusMFA, Dimitrov_Nikola, DutchMFA, EUCouncilTVNews, EU_Commission, FMPhamBinhMinh, GermanyDiplo, HashimThaciRKS, IsabelStMalo, JulieBishopMP, LinkeviciusL, NorwayMFA, SweMFA, Utrikesdep, cafreeland, ditmirbushati, edgarsrinkevics, eu_eeas, foreignoffice, francediplo_EN, ministerBlok, sebastiankurz, svenmikser, vanderbellen</t>
  </si>
  <si>
    <t>https://periscope.tv/margotwallstrom</t>
  </si>
  <si>
    <t>https://twitter.com/SweMFA</t>
  </si>
  <si>
    <t>Swedish MFA</t>
  </si>
  <si>
    <t>MFA Communications Department, Stockholm. Developing #DigitalDiplomacy. In Swedish: @Utrikesdep Our Ministers: @MargotWallstrom @IsabellaLovin @AnnLinde</t>
  </si>
  <si>
    <t>Mon May 24 09:47:54 +0000 2010</t>
  </si>
  <si>
    <t>Stockholm, Sweden</t>
  </si>
  <si>
    <t>@SweMFA</t>
  </si>
  <si>
    <t>https://twitter.com/SweMFA/moments</t>
  </si>
  <si>
    <t>10DowningStreet, ADO__Solutions, AOuattara_PRCI, ARG_AFG, AbeShinzo, AkordaPress, AnastasiadesCY, AzerbaijanPA, BR_Sprecher, BWGovernment, BarrowDean, BdiPresidence, BorutPahor, BrazilGovNews, Brivibas36, BurundiGov, CYpresidency, CabinetSL, CancilleriaEc, CasaCivilPRA, ChefGov_ma, CommsUnitSL, ComunicadosHN, CourGrandDucale, DaniloMedina, EPN, EgyPresidency, Elysee, EmomaliRahmon, EstonianGovt, FedericaMog, FijiMFA, FijiPM, FijiRepublic, FinGovernment, ForeignMinistry, ForeignOfficeKE, ForeignOfficePk, ForeignStrategy, GMICafghanistan, GOVuz, GeorgianGovernm, GjorgeIvanov, GobiernodeChile, Gouvci, Gouvrdcongo, GovCyprus, GovPH_PCOO, GovernAndorra, GovernmentMN, GovernmentRF, Grybauskaite_LT, GuatemalaGob, GuvernulRM, GvtMonaco, HHShkMohd, HaiderAlAbadi, HassanRouhani, Horacio_Cartes, IBK_2013, IsraeliPM, IsraeliPM_heb, Israelipm_ar, IstanaRakyat, JPN_PMO, Jorgecfonseca, JosephMuscat_JM, JuanManSantos, JunckerEU, Kabmin_UA, Kabmin_UA_e, Kabmin_UA_r, KagutaMuseveni, Kantei_Saigai, KenyaGov, KingSalman, KremlinRussia, KremlinRussia_E, Kronprinsparet, LMushikiwabo, LaCasaBlanca, LithuanianGovt, MFAThai_PR_EN, MFAupdate, MOFAEGYPT, MOFAKuwait, MOFAkr_eng, MZemanOficialni, Macky_Sall, Malaysia_Gov, MaldivesPO, MarocDiplomatie, Maroc_eGov, Matignon, MedvedevRussia, MedvedevRussiaE, Messahel_MAE, MinPres, MoFA_Indonesia, MofaJapan_en, MofaQatar_EN, MofaSomalia, NicolasMaduro, NoticiaCR, OPMJamaica, PMOIndia, PMOMalaysia, PMTCHAD, POTUS, PR_Paul_BIYA, PRepublicaTL, Palazzo_Chigi, PaulKagame, Pontifex, Pontifex_ar, Pontifex_de, Pontifex_es, Pontifex_fr, Pontifex_it, Pontifex_pl, Pontifex_pt, Pr_Alpha_Conde, Pravitelstvo_RF, PremierRP, PresidenceTn, Presidenceci, PresidenciaCV, PresidenciaMX, PresidenciaPy, PresidenciaRD, Presidencia_Ec, PresidenciadeHN, PresidencialVen, PresidencyZA, Presidency_Sy, PresidentAM_arm, PresidentAM_eng, PresidentAM_rus, PrimatureRwanda, PrimeMinisterKR, PrimeMinistry, PrimeministerGR, PutinRF, PutinRF_Eng, QueenRania, Quirinale, RHCJO, RT_Erdogan, RegSprecher, Regering, RepSouthSudan, Rigas_pils, Rijksoverheid, Rouhani_ir, RoyalFamily, RwandaGov, SCpresidenciauy, SaintLuciaGov, SalahRabbani, Saudiegov, Sekhoutoureya, SerbianGov, SomaliPM, StateHouseKenya, StateHousePress, StateHouseSL, StateHouseUg, Statsmin_kontor, StenbockiMaja, SwedishPM, TROfficeofPD, TheVillaSomalia, UAEGover, UAEmGov, UKenyatta, USAgov, UrugwiroVillage, Viktor_Orban, VladaRH, WhiteHouse, antiguagov, ashrafghani, azpresident, bahdiplomatic, belizegov, brunei_pmo, cabinetofficeuk, deplu, desdelamoncloa, ditmirbushati, donaldtusk, dreynders, eGovMalta, ediramaal, egyptgovportal, emansionliberia, eng_pm_kz, eucopresident, gobmx, gouvernementFR, govgd, govgr, govofvanuatu, govpt, govsingapore, govtofgeorgia, imprensaPR, infopresidencia, kantei, kaz_pm_kz, khalidalkhalifa, khamenei_ir, koninklijkhuis, kormany_hu, kyrgyzpresident, larsloekke, leehsienloong, md_higgins, merrionstreet, mfa_afghanistan, mfagovtt, netanyahu, niinisto, ortcomkz, ortcomkzE, osucastle, palaismonaco, pcmperu, pmoffice_mn, predsednikrs, prensapalacio, presidencia_sv, presidenciacr, presidencymv, presidentaz, press_president, presstj, prezydentpl, primatureci, realDonaldTrump, regierung_fl, rterdogan_ar, samoagovt, sebastianpinera, setkabgoid, somaligov_, statsradet, strakovka, tcbestepe, trpresidency, tsheringtobgay, valtioneuvosto, zasagmn</t>
  </si>
  <si>
    <t>APUkraine, AlgeriaMFA, ArgentinaMFA, BelarusMID, CancilleriaARG, CancilleriaPma, DiplomatieRdc, GudlaugurThor, GuvernulRMD, Iraqimofa, Itamaraty_EN, Itamaraty_ES, KSAMOFA, LT_MFA_Stratcom, MDVForeign, MEAIndia, MFABelize, MFAEcuador, MFASriLanka, MFA_Kyrgyzstan, MFA_Lu, MFA_MNE, MFA_Macedonia, MFA_analysis, MIREXRD, MOFAUAE, MOFAVietNam, MaltaGov, MiguelVargasM, MinCanadaAE, MinCanadaFA, MinexGt, Minrel_Chile, MiroCerar, MiroslavLajcak, MofaNepal, MongolDiplomacy, PakDiplomacy, SRECIHonduras, SRE_mx, TunisieDiplo, VNGovtPortal, Vijeceministara, cancilleriasv, forsaetisradun, govSlovenia, ministerBlok, mubachfont, namibia_mfa, pacollibehgjet, sebastiankurz, teodormelescanu, vladaOCDrs</t>
  </si>
  <si>
    <t>AlbanianDiplo, AuswaertigesAmt, AzerbaijanMFA, BelarusMFA, BelgiumMFA, CanadaFP, CanadaPE, CancilleriaPeru, ChileMFA, CyprusMFA, CzechMFA, DanishMFA, Diplomacy_RM, DutchMFA, EUCouncil, EUCouncilPress, EUCouncilTVNews, EU_Commission, GermanyDiplo, GreeceMFA, HashimThaciRKS, IndianDiplomacy, IraqMFA, Israel, IsraelMFA, ItalyMFA, ItamaratyGovBr, Latvian_MFA, LinkeviciusL, LithuaniaMFA, MAECgob, MAERomania, MFABulgaria, MFAIceland, MFAKOSOVO, MFATurkey, MFA_Austria, MFA_KZ, MFA_LI, MFA_Mongolia, MFA_SriLanka, MFA_Ukraine, MFAestonia, MFAgovge, MFAofArmenia, MFAsg, MID_RF, MVEP_hr, MZZRS, MeGovernment, MinBZ, NorwayMFA, OFMUAE, PalestinePMO, PolandMFA, PresidenceMali, RamiHamdalla, RwandaMFA, SeychellesMFA, SlovakiaMFA, SpainMFA, StateDept, StateHouseSey, TPKanslia, TheBankova, UgandaMFA, Ulkoministerio, Utenriksdept, Utrikesdep, VladaCG, VladaMK, dfat, dfatirl, edgarsrinkevics, eu_eeas, foreignoffice, francediplo, francediplo_EN, margotwallstrom, marianorajoy, mfa_russia, mfaethiopia, primeministerkz, vladaRS</t>
  </si>
  <si>
    <t>https://periscope.tv/SweMFA</t>
  </si>
  <si>
    <t>Utrikesdep</t>
  </si>
  <si>
    <t>https://twitter.com/Utrikesdep</t>
  </si>
  <si>
    <t>Utrikesdepartementet</t>
  </si>
  <si>
    <t>Välkommen till UD på Twitter. Här twittrar UD:s presstjänst om allt som rör utrikesförvaltningens arbete. För konsulär info: @UDResklar For English: @SweMFA</t>
  </si>
  <si>
    <t>Fri May 21 22:51:16 +0000 2010</t>
  </si>
  <si>
    <t>Stockholm, Sverige</t>
  </si>
  <si>
    <t>@Utrikesdep</t>
  </si>
  <si>
    <t>https://twitter.com/Utrikesdep/moments</t>
  </si>
  <si>
    <t>10DowningStreet, ARG_AFG, AlbanianDiplo, AzerbaijanMFA, BelgiumMFA, CyprusMFA, CzechMFA, DacicIvica, Diplomacy_RM, EUCouncil, Elysee, FedericaMog, ForeignOfficeKE, ForeignOfficePk, Gebran_Bassil, HHShkMohd, IsabelStMalo, IsraelMFA, JulieBishopMP, JunckerEU, LMushikiwabo, LinkeviciusL, MAERomania, MFABulgaria, MFATurkey, MFA_Austria, MFA_LI, MFA_Ukraine, MFAestonia, MFAgovge, MFAofArmenia, MFAsg, MVEP_hr, MZZRS, MankeurNdiaye, MedvedevRussiaE, MevlutCavusoglu, MinBZ, NikosKotzias, OFMUAE, POTUS, PaoloGentiloni, PaulKagame, PavloKlimkin, PolandMFA, SalahRabbani, SeychellesMFA, SlovakiaMFA, StateDept, SushmaSwaraj, SwedishPM, TROfficeofPD, TunisieDiplo, USAgov, UgandaMFA, WhiteHouse, cabinetofficeuk, dfatirl, ditmirbushati, dreynders, eucopresident, foreignoffice, francediplo_EN, khalidalkhalifa, mreparaguay, sebastiankurz</t>
  </si>
  <si>
    <t>BelarusMID, CancilleriaPeru, GreeceMFA, GudlaugurThor, Itamaraty_EN, Itamaraty_ES, MEAIndia, MinisterMOFA, SpainMFA, VladaRH, pacollibehgjet</t>
  </si>
  <si>
    <t>AuswaertigesAmt, BelarusMFA, DanishMFA, DutchMFA, EUCouncilPress, EUCouncilTVNews, EU_Commission, GermanyDiplo, HashimThaciRKS, Latvian_MFA, LithuaniaMFA, MFAIceland, MFA_KZ, MFA_analysis, MiroslavLajcak, NorwayMFA, SweMFA, TPKanslia, Ulkoministerio, Utenriksdept, edgarsrinkevics, eu_eeas, margotwallstrom, mfa_russia</t>
  </si>
  <si>
    <t>https://periscope.tv/Utrikesdep</t>
  </si>
  <si>
    <t>MFA_analysis</t>
  </si>
  <si>
    <t>https://twitter.com/MFA_analysis</t>
  </si>
  <si>
    <t>Strategic Analysis</t>
  </si>
  <si>
    <t>Long-term analysis, strategy and foresight c/o      Dr HC Hagman. Tweets/retweets reflect food for thought.</t>
  </si>
  <si>
    <t>Mon Jul 01 12:44:12 +0000 2013</t>
  </si>
  <si>
    <t>@MFA_analysis</t>
  </si>
  <si>
    <t>https://twitter.com/MFA_analysis/lists</t>
  </si>
  <si>
    <t>https://twitter.com/MFA_analysis/moments</t>
  </si>
  <si>
    <t>POTUS, PutinRF_Eng, SweMFA, WhiteHouse, margotwallstrom</t>
  </si>
  <si>
    <t>BelarusMFA, DanishMFA, Ulkoministerio</t>
  </si>
  <si>
    <t>https://periscope.tv/MFA_analysis</t>
  </si>
  <si>
    <t>Switzerland</t>
  </si>
  <si>
    <t>President Alain Berset</t>
  </si>
  <si>
    <t>alain_berset</t>
  </si>
  <si>
    <t>https://twitter.com/Alain_Berset</t>
  </si>
  <si>
    <t>Alain Berset</t>
  </si>
  <si>
    <t>Président de la Confédération suisse 🇨🇭 #présidentCH #BundespräsidentCH #swisspresident</t>
  </si>
  <si>
    <t>Wed Nov 10 11:49:53 +0000 2010</t>
  </si>
  <si>
    <t>Suisse</t>
  </si>
  <si>
    <t>@alain_berset</t>
  </si>
  <si>
    <t>https://twitter.com/alain_berset</t>
  </si>
  <si>
    <t>https://twitter.com/Alain_Berset/lists</t>
  </si>
  <si>
    <t>https://twitter.com/Alain_Berset/moments</t>
  </si>
  <si>
    <t>AbeShinzo, CharlesMichel, Elysee, IndianDiplomacy, POTUS, PresidenciaRD, TheBlueHouseKR, WThurnherr, Xavier_Bettel, moonriver365, realDonaldTrump, tsheringtobgay</t>
  </si>
  <si>
    <t>SheLeonard, mubachfont</t>
  </si>
  <si>
    <t>BR_Sprecher, HashimThaciRKS, IsraelMFA, JPN_PMO, JapanGov, MFA_LI, MIREXRD, PMBhutan, ignaziocassis, japan, narendramodi, sebastiankurz</t>
  </si>
  <si>
    <t>https://periscope.tv/Alain_Berset</t>
  </si>
  <si>
    <t>Chancellor Walter Thurnherr</t>
  </si>
  <si>
    <t>WThurnherr</t>
  </si>
  <si>
    <t>https://twitter.com/Wthurnherr</t>
  </si>
  <si>
    <t>Walter Thurnherr</t>
  </si>
  <si>
    <t>Tue Aug 27 09:37:25 +0000 2013</t>
  </si>
  <si>
    <t>@WThurnherr</t>
  </si>
  <si>
    <t>https://twitter.com/WThurnherr</t>
  </si>
  <si>
    <t>https://twitter.com/Wthurnherr/lists</t>
  </si>
  <si>
    <t>https://twitter.com/Wthurnherr/moments</t>
  </si>
  <si>
    <t>https://periscope.tv/Wthurnherr</t>
  </si>
  <si>
    <t>BR_Sprecher</t>
  </si>
  <si>
    <t>https://twitter.com/BR_Sprecher</t>
  </si>
  <si>
    <t>André Simonazzi</t>
  </si>
  <si>
    <t>Sprecher des Schweiz. Bundesrates. Porte-parole du Conseil fédéral. Portavoce del Consiglio federale. Spokesman Swiss Government. Teamtweets enden mit (BK)</t>
  </si>
  <si>
    <t>Mon Jun 06 09:53:45 +0000 2011</t>
  </si>
  <si>
    <t>Bern, Schweiz</t>
  </si>
  <si>
    <t>@BR_Sprecher</t>
  </si>
  <si>
    <t>https://twitter.com/BR_Sprecher/lists</t>
  </si>
  <si>
    <t>https://twitter.com/BR_Sprecher/moments</t>
  </si>
  <si>
    <t>EmmanuelMacron, POTUS, Palazzo_Chigi, PaoloGentiloni, RegSprecher, gouvernementFR, realDonaldTrump</t>
  </si>
  <si>
    <t>CancilleriaPeru, DanishMFA, MFAKOSOVO, SheLeonard, SweMFA, francediplo_de, mubachfont</t>
  </si>
  <si>
    <t>MFA_LI, PrimeministerGR, alain_berset, ignaziocassis, marianorajoy</t>
  </si>
  <si>
    <t>https://periscope.tv/BR_Sprecher</t>
  </si>
  <si>
    <t>Foreign Minister Ignazio Cassis</t>
  </si>
  <si>
    <t>ignaziocassis</t>
  </si>
  <si>
    <t>https://twitter.com/ignaziocassis</t>
  </si>
  <si>
    <t>Ignazio Cassis</t>
  </si>
  <si>
    <t>Consigliere federale 🇨🇭- Capo del #DFAE</t>
  </si>
  <si>
    <t>Tue Mar 22 23:03:19 +0000 2011</t>
  </si>
  <si>
    <t>Berna, Svizzera</t>
  </si>
  <si>
    <t>@ignaziocassis</t>
  </si>
  <si>
    <t>https://twitter.com/ignaziocassis/lists</t>
  </si>
  <si>
    <t>https://twitter.com/ignaziocassis/moments</t>
  </si>
  <si>
    <t>DanishMFA, Dimitrov_Nikola, JorgeFaurie, MFAKOSOVO, MID_RF, TsogtbaatarD, edgarsrinkevics, francediplo_de, margotwallstrom, mfa_russia, mubachfont, pacollibehgjet</t>
  </si>
  <si>
    <t>AbelaCarmelo, BR_Sprecher, MFA_LI, SpainMFA, alain_berset</t>
  </si>
  <si>
    <t>https://periscope.tv/ignaziocassis</t>
  </si>
  <si>
    <t>SwissMFA</t>
  </si>
  <si>
    <t>https://twitter.com/SwissMFA</t>
  </si>
  <si>
    <t>Swiss MFA</t>
  </si>
  <si>
    <t>Wed Dec 28 08:54:14 +0000 2016</t>
  </si>
  <si>
    <t>@SwissMFA</t>
  </si>
  <si>
    <t>https://twitter.com/SwissMFA/lists</t>
  </si>
  <si>
    <t>https://twitter.com/SwissMFA/moments</t>
  </si>
  <si>
    <t>https://periscope.tv/SwissMFA</t>
  </si>
  <si>
    <t>Turkey</t>
  </si>
  <si>
    <t>President Recep Tayyip Erdoğan</t>
  </si>
  <si>
    <t>RT_Erdogan</t>
  </si>
  <si>
    <t>https://twitter.com/RT_Erdogan</t>
  </si>
  <si>
    <t>Recep Tayyip Erdoğan</t>
  </si>
  <si>
    <t>Türkiye Cumhurbaşkanı - President of Turkey, AK Parti Genel Başkanı - Chairman of the Justice and Development Party</t>
  </si>
  <si>
    <t>Sun Aug 23 01:13:44 +0000 2009</t>
  </si>
  <si>
    <t>Ankara, Turkey</t>
  </si>
  <si>
    <t>tr</t>
  </si>
  <si>
    <t>@RT_Erdogan</t>
  </si>
  <si>
    <t>https://twitter.com/RT_Erdogan/lists</t>
  </si>
  <si>
    <t>https://twitter.com/RT_Erdogan/moments</t>
  </si>
  <si>
    <t>10DowningStreet, APUkraine, BasbakanlikKDK, BelarusMID, BorutPahor, BoykoBorissov, Byegm, ByegmENG, ByegmRU, CanadaFP, CancilleriaEc, CancilleriaPeru, CancilleriaPma, CancilleriaVE, ChileMFA, DFAPHL, DanishMFA, DiploPubliqueTR, Diplomacy_RM, EPN, EconAtState, HashimThaciRKS, Israel, IsraelMFA, JuanManSantos, KvirikashviliGi, Latvian_MFA, MFA_Austria, MFA_Ukraine, MFAgovge, MFAsg, MID_RF, MIREXRD, Macky_Sall, MargvelashviliG, MeGovernment, MevlutCavusoglu, MinisterMOFA, MiroCerar, MiroslavLajcak, NorwayMFA, PDTurkeyArabic, PMOEthiopia, PMOMalaysia, PR_Senegal, PSCU_Digital, PresidenceMada, PresidenceMali, PrimeministerGR, SalahRabbani, SeychellesMFA, SomaliPM, SweMFA, TC_Basbakan, TC_Disisleri, TROfficeofPD, USEmbalo, VladaMK, Zoran_Zaev, avucic, djiboutidiplo, dodon_igor, edgarsrinkevics, engelsizbestepe, eu_eeas, eucopresident, filip_pavel, jaarreaza, marianorajoy, mfa_russia, narendramodi, nyamitwe, pacollibehgjet, prezydentpl, rterdogan_ar, saadhariri, tcbestepe_ar, tcbestepe_de, tcbestepe_es, tcbestepe_fr, tcbestepe_ru, ygaraad</t>
  </si>
  <si>
    <t>tcbestepe, trpresidency</t>
  </si>
  <si>
    <t>https://periscope.tv/RT_Erdogan</t>
  </si>
  <si>
    <t>rterdogan_ar</t>
  </si>
  <si>
    <t>https://twitter.com/rterdogan_ar</t>
  </si>
  <si>
    <t>رجب طيب أردوغان</t>
  </si>
  <si>
    <t>رئيس الجمهورية التركية</t>
  </si>
  <si>
    <t>Fri Sep 23 11:17:31 +0000 2011</t>
  </si>
  <si>
    <t>Ankara, TURKEY</t>
  </si>
  <si>
    <t>@rterdogan_ar</t>
  </si>
  <si>
    <t>https://twitter.com/rterdogan_ar/lists</t>
  </si>
  <si>
    <t>https://twitter.com/rterdogan_ar/moments</t>
  </si>
  <si>
    <t>CanadaFP, CancilleriaEc, DFAPHL, DanishMFA, IsraelArabic, PDTurkeyArabic, SweMFA, VladaRH, almekhlafi52, engelsizbestepe, khalidalkhalifa, saadhariri, tcbestepe_de, tcbestepe_es</t>
  </si>
  <si>
    <t>tcbestepe, tcbestepe_ar, tcbestepe_fr, tcbestepe_ru, trpresidency</t>
  </si>
  <si>
    <t>https://periscope.tv/rterdogan_ar</t>
  </si>
  <si>
    <t>tcbestepe</t>
  </si>
  <si>
    <t>https://twitter.com/tcbestepe</t>
  </si>
  <si>
    <t>T.C.Cumhurbaşkanlığı</t>
  </si>
  <si>
    <t>Sat Mar 26 20:57:28 +0000 2011</t>
  </si>
  <si>
    <t>Ankara</t>
  </si>
  <si>
    <t>@tcbestepe</t>
  </si>
  <si>
    <t>https://twitter.com/tcbestepe/lists</t>
  </si>
  <si>
    <t>https://twitter.com/tcbestepe/moments</t>
  </si>
  <si>
    <t>BasbakanlikKDK, Byegm, ByegmENG, ByegmRU, CanadaFP, CancilleriaPeru, DFAPHL, DanishMFA, DiploPubliqueTR, Elysee, Israel, IsraelMFA, JuanManSantos, MFAgovge, MIREXRD, MevlutCavusoglu, PDTurkeyArabic, PR_Senegal, PSCU_Digital, PresidenceMali, SweMFA, TC_Basbakan, TC_Disisleri, TROfficeofPD, antoniocostapm, tcbestepe_es</t>
  </si>
  <si>
    <t>RT_Erdogan, engelsizbestepe, rterdogan_ar, tcbestepe_ar, tcbestepe_fr, tcbestepe_ru, trpresidency</t>
  </si>
  <si>
    <t>https://periscope.tv/tcbestepe</t>
  </si>
  <si>
    <t>trpresidency</t>
  </si>
  <si>
    <t>https://twitter.com/trpresidency</t>
  </si>
  <si>
    <t>Turkish Presidency</t>
  </si>
  <si>
    <t>Official Twitter Account of the Presidency of the Republic of Turkey</t>
  </si>
  <si>
    <t>Sat Mar 26 21:14:29 +0000 2011</t>
  </si>
  <si>
    <t>Ankara, Türkiye</t>
  </si>
  <si>
    <t>@trpresidency</t>
  </si>
  <si>
    <t>https://twitter.com/trpresidency/lists</t>
  </si>
  <si>
    <t>https://twitter.com/trpresidency/moments</t>
  </si>
  <si>
    <t>BorutPahor, Byegm, ByegmENG, ByegmRU, CancilleriaPeru, CancilleriaPma, CancilleriaVE, ChileMFA, DanishMFA, DiploPubliqueTR, Elysee, GermanyDiplo, HashimThaciRKS, HassanalBolkia2, ItamaratyGovBr, Itamaraty_EN, Itamaraty_ES, MDVForeign, MFAKOSOVO, MFATurkey, MFA_Austria, MFA_KZ, MaltaGov, MargvelashviliG, MeGovernment, MevlutCavusoglu, MinisterMOFA, Minrel_Chile, MiroCerar, MofaNepal, NorwayMFA, PR_Senegal, PSCU_Digital, Palazzo_Chigi, PresidenceMali, PresidenciaCV, PresidencySrb, PresidentIRL, PrimeministerGR, SeychellesMFA, SomaliPM, SpainMFA, StateHouseSey, SweMFA, TROfficeofPD, Zoran_Zaev, antoniocostapm, avucic, edgarsrinkevics, engelsizbestepe, eu_eeas, govgr, jaarreaza, narendramodi, nyamitwe, pmofa, tcbestepe_de, tcbestepe_es, ygaraad</t>
  </si>
  <si>
    <t>RT_Erdogan, rterdogan_ar, tcbestepe, tcbestepe_ar, tcbestepe_fr, tcbestepe_ru</t>
  </si>
  <si>
    <t>https://periscope.tv/trpresidency</t>
  </si>
  <si>
    <t>Prime Minister Binali Yıldırım</t>
  </si>
  <si>
    <t>TC_Basbakan</t>
  </si>
  <si>
    <t>https://twitter.com/TC_Basbakan</t>
  </si>
  <si>
    <t>T.C. Başbakanlık</t>
  </si>
  <si>
    <t>Türkiye Cumhuriyeti Başbakanı (Resmi Hesap), Prime Minister of the Republic of Turkey (Official Account)</t>
  </si>
  <si>
    <t>Mon May 30 15:18:49 +0000 2016</t>
  </si>
  <si>
    <t>@TC_Basbakan</t>
  </si>
  <si>
    <t>https://twitter.com/TC_Basbakan/lists</t>
  </si>
  <si>
    <t>https://twitter.com/TC_Basbakan/moments</t>
  </si>
  <si>
    <t>RT_Erdogan, tcbestepe</t>
  </si>
  <si>
    <t>BasbakanlikKDK, BorutPahor, Byegm, ByegmENG, ByegmRU, DFAPHL, DanishMFA, DiploPubliqueTR, Diplomacy_RM, HashimThaciRKS, KvirikashviliGi, LithuanianGovt, MFATurkey, MIREXRD, MaltaGov, MevlutCavusoglu, MiroCerar, PDTurkeyArabic, PrimeministerGR, TC_Disisleri, TROfficeofPD, TsogtbaatarD, Vijeceministara, pacollibehgjet</t>
  </si>
  <si>
    <t>https://periscope.tv/TC_Basbakan</t>
  </si>
  <si>
    <t>Byegm</t>
  </si>
  <si>
    <t>https://twitter.com/Byegm</t>
  </si>
  <si>
    <t>Başbakanlık Byegm</t>
  </si>
  <si>
    <t>T.C. Başbakanlık Basın Yayın ve Enformasyon Genel Müdürlüğü’nün Resmi Twitter Hesabı - Follow us in English @ByegmENG; in Russian @ByegmRU</t>
  </si>
  <si>
    <t>Sat Sep 25 00:32:04 +0000 2010</t>
  </si>
  <si>
    <t>@Byegm</t>
  </si>
  <si>
    <t>https://twitter.com/Byegm/moments</t>
  </si>
  <si>
    <t>MevlutCavusoglu, RT_Erdogan, TC_Basbakan, azpresident, presidentaz, tcbestepe, trpresidency</t>
  </si>
  <si>
    <t>BasbakanlikKDK, ByegmENG, ByegmRU, DiploPubliqueTR, PDTurkeyArabic, TC_Disisleri, TROfficeofPD</t>
  </si>
  <si>
    <t>https://periscope.tv/Byegm</t>
  </si>
  <si>
    <t>ByegmENG</t>
  </si>
  <si>
    <t>https://twitter.com/ByegmENG</t>
  </si>
  <si>
    <t>Turkey PM Press&amp;Info</t>
  </si>
  <si>
    <t>Official Twitter page of the Republic of Turkey Office of the Prime Minister Directorate General of Press and Information. @Byegm (Turkish) @ByegmRU (Russian)</t>
  </si>
  <si>
    <t>Wed Dec 03 09:10:43 +0000 2014</t>
  </si>
  <si>
    <t>@ByegmENG</t>
  </si>
  <si>
    <t>https://twitter.com/ByegmENG/moments</t>
  </si>
  <si>
    <t>EUCouncil, EU_Commission, FedericaMog, JunckerEU, KingSalman, MevlutCavusoglu, POTUS, RT_Erdogan, TC_Basbakan, azpresident, eucopresident, presidentaz, tcbestepe, trpresidency</t>
  </si>
  <si>
    <t>AlbanianDiplo, DanishMFA, Israel, IsraelMFA, Latvian_MFA, MFAKOSOVO, MeGovernment, PresidenceMali</t>
  </si>
  <si>
    <t>BasbakanlikKDK, Byegm, ByegmRU, DiploPubliqueTR, MFATurkey, PDTurkeyArabic, TROfficeofPD</t>
  </si>
  <si>
    <t>https://periscope.tv/ByegmENG</t>
  </si>
  <si>
    <t>Foreign Minister Mevlüt Çavuşoğlu</t>
  </si>
  <si>
    <t>MevlutCavusoglu</t>
  </si>
  <si>
    <t>https://twitter.com/MevlutCavusoglu</t>
  </si>
  <si>
    <t>Mevlüt Çavuşoğlu</t>
  </si>
  <si>
    <t>TC.Dışişleri Bakanı, Antalya Milletvekili / Minister of Foreign Affairs of Republic of Turkey, MP for Antalya</t>
  </si>
  <si>
    <t>Thu Jan 28 10:50:37 +0000 2010</t>
  </si>
  <si>
    <t>@MevlutCavusoglu</t>
  </si>
  <si>
    <t>https://twitter.com/MevlutCavusoglu/moments</t>
  </si>
  <si>
    <t>RT_Erdogan, TC_Basbakan, azpresident, presidentaz, realDonaldTrump, tcbestepe, trpresidency</t>
  </si>
  <si>
    <t>AbelaCarmelo, AlbanianDiplo, AlgeriaMFA, AuswaertigesAmt, AzerbaijanMFA, BelarusMFA, BelarusMID, Byegm, ByegmENG, ByegmRU, CancilleriaPeru, CancilleriaVE, ChileMFA, DanishMFA, Dimitrov_Nikola, DiploPubliqueTR, Diplomacy_RM, DiplomatieRdc, DutchMFA, EZaharievaMFA, GeoffreyOnyeama, GermanyDiplo, GreeceMFA, GudlaugurThor, Iraqimofa, ItalyMFA, ItamaratyGovBr, Itamaraty_EN, Itamaraty_ES, JanelidzeMkh, KhawajaMAsif, KvirikashviliGi, Latvian_MFA, LithuaniaMFA, MAECgob, MAERomania, MDVForeign, MFAIceland, MFAKOSOVO, MFASriLanka, MFA_Austria, MFA_Ukraine, MFAgovge, MID_RF, MIREXRD, MVEP_hr, MZZRS, MeGovernment, MinCanadaAE, MinexGt, MinisterMOFA, Minrel_Chile, MiroCerar, MiroslavLajcak, MohamedAsim_mdv, NorwayMFA, PDTurkeyArabic, PavloKlimkin, PresidenceMali, Russia_AR, RwandaMFA, SRECIHonduras, SpainMFA, Utrikesdep, almekhlafi52, avucic, ditmirbushati, edgarsrinkevics, eu_eeas, foreignoffice, francediplo, jaarreaza, khalidalkhalifa, margotwallstrom, mfa_russia, mfaethiopia, ministerBlok, nyamitwe, pacollibehgjet, pmofa, sebastiankurz, teodormelescanu</t>
  </si>
  <si>
    <t>BasbakanlikKDK, EU_Commission, JulieBishopMP, LinkeviciusL, MBA_AlThani_, MFATurkey, MinCanadaFA, PaoloGentiloni, TC_Disisleri, TROfficeofPD, svenmikser</t>
  </si>
  <si>
    <t>https://periscope.tv/MevlutCavusoglu</t>
  </si>
  <si>
    <t>TC_Disisleri</t>
  </si>
  <si>
    <t>https://twitter.com/TC_Disisleri</t>
  </si>
  <si>
    <t>Dışişleri Bakanlığı</t>
  </si>
  <si>
    <t>T.C. Dışişleri Bakanlığı Resmi Twitter sayfası Official Twitter Page of Ministry of Foreign Affairs of Turkey @MFATurkey @MFATurkeyFrench @MFATurkeyArabic</t>
  </si>
  <si>
    <t>Mon Dec 07 18:01:38 +0000 2009</t>
  </si>
  <si>
    <t>Türkiye</t>
  </si>
  <si>
    <t>@TC_Disisleri</t>
  </si>
  <si>
    <t>https://twitter.com/TC_Disisleri/lists</t>
  </si>
  <si>
    <t>https://twitter.com/TC_Disisleri/moments</t>
  </si>
  <si>
    <t>RT_Erdogan, TC_Basbakan, tcbestepe</t>
  </si>
  <si>
    <t>AzerbaijanMFA, BelarusMID, ByegmRU, CanadaFP, CancilleriaPeru, CancilleriaPma, DanishMFA, DiploPubliqueTR, DutchMFA, ItamaratyGovBr, Itamaraty_EN, Itamaraty_ES, MEAIndia, MFAIceland, MFAKOSOVO, MFA_KZ, MFA_Kyrgyzstan, MFAgovge, MFAsg, MID_RF, MIREXRD, NorwayMFA, PDTurkeyArabic, PakDiplomacy, foreignoffice, francediplo, ygaraad</t>
  </si>
  <si>
    <t>BasbakanlikKDK, Byegm, MFATurkey, MFATurkeyArabic, MFATurkeyFrench, MevlutCavusoglu, TROfficeofPD</t>
  </si>
  <si>
    <t>https://periscope.tv/TC_Disisleri</t>
  </si>
  <si>
    <t>BasbakanlikKDK</t>
  </si>
  <si>
    <t>https://twitter.com/BasbakanlikKDK</t>
  </si>
  <si>
    <t>Kamu Diplomasisi</t>
  </si>
  <si>
    <t>Kamu Diplomasisi Koordinatörlüğü -KDK- Resmi Twitter - Hesabı Follow us in English @TROfficeofPD, in French @DiploPubliqueTR and in Arabic @PDTurkeyArabic</t>
  </si>
  <si>
    <t>Thu Nov 11 11:54:05 +0000 2010</t>
  </si>
  <si>
    <t>TURKEY</t>
  </si>
  <si>
    <t>@BasbakanlikKDK</t>
  </si>
  <si>
    <t>https://twitter.com/BasbakanlikKDK/lists</t>
  </si>
  <si>
    <t>https://twitter.com/BasbakanlikKDK/moments</t>
  </si>
  <si>
    <t>MFATurkey, MFATurkeyArabic, MFATurkeyFrench, RT_Erdogan, TC_Basbakan, azpresident, presidentaz, tcbestepe</t>
  </si>
  <si>
    <t>DanishMFA, DutchMFA, ItamaratyGovBr, Itamaraty_EN, Itamaraty_ES, MFAIceland</t>
  </si>
  <si>
    <t>Byegm, ByegmENG, ByegmRU, DiploPubliqueTR, EU_Commission, MevlutCavusoglu, PDTurkeyArabic, TC_Disisleri, TROfficeofPD</t>
  </si>
  <si>
    <t>https://periscope.tv/BasbakanlikKDK</t>
  </si>
  <si>
    <t>MFATurkey</t>
  </si>
  <si>
    <t>https://twitter.com/MFATurkey</t>
  </si>
  <si>
    <t>Turkish MFA</t>
  </si>
  <si>
    <t>Official Twitter page of the Ministry of Foreign Affairs of the Republic of Turkey @tc_disisleri (Türkçe) @MFATurkeyArabic @MFATurkeyFrench</t>
  </si>
  <si>
    <t>Wed Oct 12 14:01:56 +0000 2011</t>
  </si>
  <si>
    <t>@MFATurkey</t>
  </si>
  <si>
    <t>https://twitter.com/MFATurkey/lists</t>
  </si>
  <si>
    <t>https://twitter.com/MFATurkey/moments</t>
  </si>
  <si>
    <t>EUCouncil, TC_Basbakan, foreignoffice, trpresidency</t>
  </si>
  <si>
    <t>APUkraine, AlbanianDiplo, AlgeriaMFA, ArgentinaMFA, Arlietas, AuswaertigesAmt, BasbakanlikKDK, BelarusMID, ByegmRU, CanadaFP, CanadaPE, CancilleriaARG, CancilleriaEc, CancilleriaPeru, CancilleriaPma, CancilleriaVE, ChileMFA, DanishMFA, Dimitrov_Nikola, DiploPubliqueTR, DiplomatieRdc, DutchMFA, GeoffreyOnyeama, GermanyDiplo, GudlaugurThor, IndianDiplomacy, Iraqimofa, Israel, IsraelMFA, ItamaratyGovBr, Itamaraty_EN, Itamaraty_ES, MAERomania, MDVForeign, MEAIndia, MFABelize, MFAEcuador, MFASriLanka, MFA_Austria, MFA_Kyrgyzstan, MFA_Macedonia, MFA_SriLanka, MFA_Ukraine, MFAestonia, MFAsg, MID_RF, MID_Tajikistan, MIREXRD, MOFAUAE, MOFAVietNam, MSZ_RP, MaltaGov, MeGovernment, MinCanadaFA, MinexGt, Minrel_Chile, MiroslavLajcak, MofaNepal, MohamedAsim_mdv, PDTurkeyArabic, PakDiplomacy, Palazzo_Chigi, PresidenceMali, Russia_AR, SRECIHonduras, SRE_mx, SalahRabbani, TheBankova, TunisieDiplo, Ulkoministerio, Utrikesdep, VNGovtPortal, VladaMK, cancilleriasv, dfat, dfatirl, edgarsrinkevics, eu_eeas, francediplo, govSlovenia, ministerBlok, mubachfont, namibia_mfa, pacollibehgjet, pmofa, sebastiankurz, ygaraad</t>
  </si>
  <si>
    <t>AzerbaijanMFA, BelarusMFA, BelgiumMFA, ByegmENG, CzechMFA, Diplomacy_RM, GreeceMFA, ItalyMFA, Latvian_MFA, LithuaniaMFA, MAECgob, MFABulgaria, MFAIceland, MFAKOSOVO, MFATurkeyArabic, MFATurkeyFrench, MFA_KZ, MFA_LI, MFA_Mongolia, MFAgovge, MVEP_hr, MZZRS, MevlutCavusoglu, NorwayMFA, OFMUAE, PolandMFA, RwandaMFA, SeychellesMFA, SlovakiaMFA, SpainMFA, SweMFA, TC_Disisleri, TROfficeofPD, francediplo_EN, mfa_russia, mfaethiopia</t>
  </si>
  <si>
    <t>https://periscope.tv/MFATurkey</t>
  </si>
  <si>
    <t>MFATurkeyArabic</t>
  </si>
  <si>
    <t>https://twitter.com/MFATurkeyArabic</t>
  </si>
  <si>
    <t>Turkish MFA Arabic</t>
  </si>
  <si>
    <t>الصفحة الرسمية لوزارة الخارجية التركية على موقع تويتر</t>
  </si>
  <si>
    <t>Wed Apr 04 07:50:48 +0000 2012</t>
  </si>
  <si>
    <t>@MFATurkeyArabic</t>
  </si>
  <si>
    <t>https://twitter.com/MFATurkeyArabic/lists</t>
  </si>
  <si>
    <t>https://twitter.com/MFATurkeyArabic/moments</t>
  </si>
  <si>
    <t>tcbestepe_ar</t>
  </si>
  <si>
    <t>BasbakanlikKDK, BelarusMFA, CanadaFP, CancilleriaPeru, DanishMFA, DutchMFA, FCOArabic, Iraqimofa, ItamaratyGovBr, MFAEcuador, MFAIceland, MFA_KZ, Russia_AR, SpainMFA, TunisieDiplo, USAbilAraby, Ulkoministerio, francediplo_AR, mfa_russia</t>
  </si>
  <si>
    <t>MFATurkey, MFATurkeyFrench, PDTurkeyArabic, TC_Disisleri</t>
  </si>
  <si>
    <t>https://periscope.tv/MFATurkeyArabic</t>
  </si>
  <si>
    <t>MFATurkeyFrench</t>
  </si>
  <si>
    <t>https://twitter.com/MFATurkeyFrench</t>
  </si>
  <si>
    <t>Turkish MFA French</t>
  </si>
  <si>
    <t>Ministère des Affaires étrangères de la République de Turquie- Retrouvez-nous en anglais sur @MFATurkey et en arabe sur @MFATurkeyArabic</t>
  </si>
  <si>
    <t>Wed Apr 04 08:08:40 +0000 2012</t>
  </si>
  <si>
    <t>@MFATurkeyFrench</t>
  </si>
  <si>
    <t>https://twitter.com/MFATurkeyFrench/lists</t>
  </si>
  <si>
    <t>https://twitter.com/MFATurkeyFrench/moments</t>
  </si>
  <si>
    <t>BasbakanlikKDK, BelarusMFA, CanadaFP, CanadaPE, CancilleriaPeru, DanishMFA, DutchMFA, ItamaratyGovBr, Itamaraty_EN, Itamaraty_ES, LithuaniaMFA, MFAEcuador, MFAIceland, MinCanadaAE, MinCanadaFA, NorwayMFA, PresidenceMali, RwandaMFA, SpainMFA, TROfficeofPD, francediplo, mfa_russia, mfaethiopia</t>
  </si>
  <si>
    <t>DiploPubliqueTR, MFATurkey, MFATurkeyArabic, TC_Disisleri</t>
  </si>
  <si>
    <t>https://periscope.tv/MFATurkeyFrench</t>
  </si>
  <si>
    <t>ByegmRU</t>
  </si>
  <si>
    <t>https://twitter.com/ByegmRU</t>
  </si>
  <si>
    <t>АПМ Турции ПрессИнфо</t>
  </si>
  <si>
    <t>Официальный twitter-аккаунт Главного управления прессы и информации при Аппарате Премьер-министра Турецкой Республики. @Byegm (тур.);  @ByegmENG (англ.).</t>
  </si>
  <si>
    <t>Wed Dec 24 14:50:18 +0000 2014</t>
  </si>
  <si>
    <t>Анкара</t>
  </si>
  <si>
    <t>@ByegmRU</t>
  </si>
  <si>
    <t>https://twitter.com/ByegmRU/lists</t>
  </si>
  <si>
    <t>https://twitter.com/ByegmRU/moments</t>
  </si>
  <si>
    <t>EU_Commission, KremlinRussia, MFATurkey, MevlutCavusoglu, RT_Erdogan, TC_Basbakan, TC_Disisleri, azpresident, presidentaz, tcbestepe, tcbestepe_ru, trpresidency</t>
  </si>
  <si>
    <t>BasbakanlikKDK, Byegm, ByegmENG, DiploPubliqueTR, PDTurkeyArabic, TROfficeofPD, primeministerkz</t>
  </si>
  <si>
    <t>https://periscope.tv/ByegmRU</t>
  </si>
  <si>
    <t>PDTurkeyArabic</t>
  </si>
  <si>
    <t>https://twitter.com/PDTurkeyArabic</t>
  </si>
  <si>
    <t>الدبلوماسية العامة</t>
  </si>
  <si>
    <t>الموقع الرسمي على التويتر لتنسيقية الدبلوماسية العامة التابعة لرئاسة الوزراء التركية، أنقرة. Tr:@BasbakanlikKDK  Eng:@TROfficeofPD Fr:@DiploPubliqueTR</t>
  </si>
  <si>
    <t>Wed Jul 18 11:50:04 +0000 2012</t>
  </si>
  <si>
    <t>تركيا</t>
  </si>
  <si>
    <t>@PDTurkeyArabic</t>
  </si>
  <si>
    <t>https://twitter.com/PDTurkeyArabic/lists</t>
  </si>
  <si>
    <t>https://twitter.com/PDTurkeyArabic/moments</t>
  </si>
  <si>
    <t>AdelAljubeir, KSAMOFA, KingSalman, MFATurkey, MevlutCavusoglu, MofaQatar_AR, RT_Erdogan, TC_Basbakan, TC_Disisleri, azpresident, presidentaz, rterdogan_ar, tcbestepe, tcbestepe_ar</t>
  </si>
  <si>
    <t>BelarusMFA, DanishMFA, DutchMFA, EU_Commission, Iraqimofa, ItamaratyGovBr, MFAIceland</t>
  </si>
  <si>
    <t>BasbakanlikKDK, Byegm, ByegmENG, ByegmRU, DiploPubliqueTR, MFATurkeyArabic, TROfficeofPD</t>
  </si>
  <si>
    <t>https://periscope.tv/PDTurkeyArabic</t>
  </si>
  <si>
    <t>DiploPubliqueTR</t>
  </si>
  <si>
    <t>https://twitter.com/DiploPubliqueTR</t>
  </si>
  <si>
    <t>Turquie en Français</t>
  </si>
  <si>
    <t>Compte géré par le Bureau de la Diplomatie Publique, Office du Premier Ministre Turc. Retrouvez-nous aussi sur @BasbakanlikKDK @TROfficeofPD @PDTurkeyArabic</t>
  </si>
  <si>
    <t>Thu May 02 07:35:40 +0000 2013</t>
  </si>
  <si>
    <t>TURQUIE</t>
  </si>
  <si>
    <t>@DiploPubliqueTR</t>
  </si>
  <si>
    <t>https://twitter.com/DiploPubliqueTR/lists</t>
  </si>
  <si>
    <t>https://twitter.com/DiploPubliqueTR/moments</t>
  </si>
  <si>
    <t>BelgiumMFA, CanadaPE, EU_Commission, Elysee, GermanyDiplo, MFATurkey, Macky_Sall, MarocDiplomatie, MevlutCavusoglu, PR_Paul_BIYA, PakDiplomacy, PresidenceMada, Presidenceci, PresidentABO, RT_Erdogan, Sekhoutoureya, TC_Basbakan, TC_Disisleri, TunisieDiplo, USAenFrancais, eu_eeas, tcbestepe, trpresidency</t>
  </si>
  <si>
    <t>DanishMFA, ItamaratyGovBr, Itamaraty_EN, Itamaraty_ES, MinCanadaAE, MinCanadaFA</t>
  </si>
  <si>
    <t>BasbakanlikKDK, Byegm, ByegmENG, ByegmRU, DutchMFA, MFAIceland, MFATurkeyFrench, MFA_Austria, PDTurkeyArabic, PresidenceMali, TROfficeofPD, francediplo</t>
  </si>
  <si>
    <t>https://periscope.tv/DiploPubliqueTR</t>
  </si>
  <si>
    <t>TROfficeofPD</t>
  </si>
  <si>
    <t>https://twitter.com/TROfficeofPD</t>
  </si>
  <si>
    <t>Public Diplomacy, TR</t>
  </si>
  <si>
    <t>Official Twitter Account of Office of #PublicDiplomacy, Prime Ministry of Turkey. Follow us: @basbakanlikkdk @DiploPubliqueTR @PDTurkeyArabic</t>
  </si>
  <si>
    <t>Mon Dec 27 15:02:02 +0000 2010</t>
  </si>
  <si>
    <t>@TROfficeofPD</t>
  </si>
  <si>
    <t>https://twitter.com/TROfficeofPD/lists</t>
  </si>
  <si>
    <t>https://twitter.com/TROfficeofPD/moments</t>
  </si>
  <si>
    <t>BelgiumMFA, EUCouncil, GermanyDiplo, GreeceMFA, MFATurkeyFrench, PaoloGentiloni, Presidenceci, RT_Erdogan, SomaliPM, TC_Basbakan, TheVillaSomalia, atsipras, prensapalacio, presidentaz, tcbestepe, trpresidency</t>
  </si>
  <si>
    <t>AlbanianDiplo, Arlietas, BelarusMFA, DanishMFA, DutchMFA, IsraelMFA, ItamaratyGovBr, Itamaraty_EN, Itamaraty_ES, LT_MFA_Stratcom, Latvian_MFA, LithuaniaMFA, MAECgob, MAERomania, MFAIceland, MFAKOSOVO, MFA_KZ, MFA_Kyrgyzstan, MFA_Mongolia, MFAsg, MZZRS, MeGovernment, MinCanadaAE, MinCanadaFA, MiroslavLajcak, MofaNepal, NorwayMFA, Palazzo_Chigi, Russia_AR, SweMFA, Ulkoministerio, Utrikesdep, francediplo, govSlovenia, mfa_russia, somaligov_</t>
  </si>
  <si>
    <t>BasbakanlikKDK, Byegm, ByegmENG, ByegmRU, DiploPubliqueTR, EU_Commission, MFATurkey, MevlutCavusoglu, PDTurkeyArabic, PakDiplomacy, PresidenceMali, TC_Disisleri, eu_eeas</t>
  </si>
  <si>
    <t>https://periscope.tv/TROfficeofPD</t>
  </si>
  <si>
    <t xml:space="preserve">https://twitter.com/tcbestepe_ar </t>
  </si>
  <si>
    <t>الرئاسة التركية</t>
  </si>
  <si>
    <t>الصفحة الرسمية لرئاسة الجمهورية التركية</t>
  </si>
  <si>
    <t>Wed Aug 12 08:53:47 +0000 2015</t>
  </si>
  <si>
    <t>@tcbestepe_ar</t>
  </si>
  <si>
    <t>https://twitter.com/tcbestepe_ar</t>
  </si>
  <si>
    <t>https://twitter.com/tcbestepe_ar/lists</t>
  </si>
  <si>
    <t>https://twitter.com/tcbestepe_ar/moments</t>
  </si>
  <si>
    <t>FCOArabic, MFATurkeyArabic, PDTurkeyArabic, engelsizbestepe, tcbestepe_de, tcbestepe_es</t>
  </si>
  <si>
    <t>rterdogan_ar, tcbestepe, tcbestepe_fr, tcbestepe_ru, trpresidency</t>
  </si>
  <si>
    <t xml:space="preserve">https://periscope.tv/tcbestepe_ar </t>
  </si>
  <si>
    <t>tcbestepe_es</t>
  </si>
  <si>
    <t>https://twitter.com/tcbestepe_es</t>
  </si>
  <si>
    <t>Cuenta oficial de Twitter de la Presidencia de la República de Turquía</t>
  </si>
  <si>
    <t>Thu Aug 13 11:36:47 +0000 2015</t>
  </si>
  <si>
    <t>Dormant since 26.08.2015</t>
  </si>
  <si>
    <t>@tcbestepe_es</t>
  </si>
  <si>
    <t>https://twitter.com/tcbestepe_es/lists</t>
  </si>
  <si>
    <t>https://twitter.com/tcbestepe_es/moments</t>
  </si>
  <si>
    <t>RT_Erdogan, rterdogan_ar, tcbestepe, tcbestepe_ar, tcbestepe_fr, trpresidency</t>
  </si>
  <si>
    <t>https://periscope.tv/tcbestepe_es</t>
  </si>
  <si>
    <t>engelsizbestepe</t>
  </si>
  <si>
    <t>https://twitter.com/engelsizbestepe</t>
  </si>
  <si>
    <t>Engelsiz Beştepe</t>
  </si>
  <si>
    <t>T.C. Cumhurbaşkanlığı’nın İşitme Engellilere Yönelik Resmî Twitter Hesabıdır.</t>
  </si>
  <si>
    <t>Mon Apr 02 07:19:40 +0000 2018</t>
  </si>
  <si>
    <t>@engelsizbestepe</t>
  </si>
  <si>
    <t>https://twitter.com/engelsizbestepe/lists</t>
  </si>
  <si>
    <t>https://twitter.com/engelsizbestepe/moments</t>
  </si>
  <si>
    <t>RT_Erdogan, rterdogan_ar, tcbestepe_ar, tcbestepe_fr, tcbestepe_ru, trpresidency</t>
  </si>
  <si>
    <t>https://periscope.tv/engelsizbestepe</t>
  </si>
  <si>
    <t>tcbestepe_fr</t>
  </si>
  <si>
    <t xml:space="preserve">https://twitter.com/tcbestepe_fr </t>
  </si>
  <si>
    <t>Présidence Turquie</t>
  </si>
  <si>
    <t>Le compte officiel de la Présidence de la République de Turquie</t>
  </si>
  <si>
    <t>Thu Aug 13 10:18:30 +0000 2015</t>
  </si>
  <si>
    <t>@tcbestepe_fr</t>
  </si>
  <si>
    <t>https://twitter.com/tcbestepe_fr</t>
  </si>
  <si>
    <t>https://twitter.com/tcbestepe_fr/lists</t>
  </si>
  <si>
    <t>https://twitter.com/tcbestepe_fr/moments</t>
  </si>
  <si>
    <t>MIREXRD, engelsizbestepe, jaarreaza, tcbestepe_de, tcbestepe_es</t>
  </si>
  <si>
    <t>rterdogan_ar, tcbestepe, tcbestepe_ar, tcbestepe_ru, trpresidency</t>
  </si>
  <si>
    <t xml:space="preserve">https://periscope.tv/tcbestepe_fr </t>
  </si>
  <si>
    <t>tcbestepe_ru</t>
  </si>
  <si>
    <t xml:space="preserve">https://twitter.com/tcbestepe_ru </t>
  </si>
  <si>
    <t>Президент Турецкой Республики</t>
  </si>
  <si>
    <t>Официальный twitter-аккаунт Турецкой Республики</t>
  </si>
  <si>
    <t>Thu Aug 13 11:16:40 +0000 2015</t>
  </si>
  <si>
    <t>@tcbestepe_ru</t>
  </si>
  <si>
    <t>https://twitter.com/tcbestepe_ru</t>
  </si>
  <si>
    <t>https://twitter.com/tcbestepe_ru/lists</t>
  </si>
  <si>
    <t>https://twitter.com/tcbestepe_ru/moments</t>
  </si>
  <si>
    <t>ByegmRU, MID_RF, engelsizbestepe, tcbestepe_de</t>
  </si>
  <si>
    <t>rterdogan_ar, tcbestepe, tcbestepe_ar, tcbestepe_fr, trpresidency</t>
  </si>
  <si>
    <t xml:space="preserve">https://periscope.tv/tcbestepe_ru </t>
  </si>
  <si>
    <t>tcbestepe_de</t>
  </si>
  <si>
    <t>https://twitter.com/tcbestepe_de</t>
  </si>
  <si>
    <t>Türkischen Präsidialamtes</t>
  </si>
  <si>
    <t>Offizieller Account des Türkischen Präsidialamtes</t>
  </si>
  <si>
    <t>Mon Aug 17 12:15:35 +0000 2015</t>
  </si>
  <si>
    <t>@tcbestepe_de</t>
  </si>
  <si>
    <t>https://twitter.com/tcbestepe_de/lists</t>
  </si>
  <si>
    <t>https://twitter.com/tcbestepe_de/moments</t>
  </si>
  <si>
    <t>https://periscope.tv/tcbestepe_de</t>
  </si>
  <si>
    <t>Ukraine</t>
  </si>
  <si>
    <t>President Petro Poroshenko</t>
  </si>
  <si>
    <t>poroshenko</t>
  </si>
  <si>
    <t>https://twitter.com/poroshenko</t>
  </si>
  <si>
    <t>Петро Порошенко</t>
  </si>
  <si>
    <t>Президент України,                                                                                           The President of Ukraine</t>
  </si>
  <si>
    <t>Wed Apr 02 12:41:51 +0000 2014</t>
  </si>
  <si>
    <t>@poroshenko</t>
  </si>
  <si>
    <t>https://twitter.com/poroshenko/moments</t>
  </si>
  <si>
    <t>AndrzejDuda, EmmanuelMacron, FedericaMog, JustinTrudeau, MinPres, POTUS, realDonaldTrump, theresa_may</t>
  </si>
  <si>
    <t>APUkraine, AnastasiadesCY, AndrejPlenkovic, Andrej_Kiska, Arlietas, AuswaertigesAmt, CanadaFP, CancilleriaPeru, CharlesMichel, DanishMFA, Diplomacy_RM, EU_Commission, GermanyDiplo, GuvernulRMD, HashimThaciRKS, Israel, IsraelMFA, JanelidzeMkh, Kabmin_UA, KvirikashviliGi, LT_MFA_Stratcom, Latvian_MFA, Lithuania, LithuaniaMFA, MFAIceland, MFAKOSOVO, MFA_Ukraine, MFAgovge, MargvelashviliG, MeGovernment, MinBZ, MiroCerar, MiroslavLajcak, NorwayMFA, PavloKlimkin, PremierRP, PremierRP_en, SlovakiaMFA, TheBankova, VladaRH, Zoran_Zaev, antoniocostapm, cafreeland, edgarsrinkevics, eu_eeas, eucopresident, filip_pavel, foreignoffice, infopresidencia, marianorajoy, prezydentpl, ratasjuri, vanderbellen</t>
  </si>
  <si>
    <t>BorutPahor, Grybauskaite_LT, JunckerEU, VGroysman, sebastiankurz</t>
  </si>
  <si>
    <t>https://periscope.tv/poroshenko</t>
  </si>
  <si>
    <t>APUkraine</t>
  </si>
  <si>
    <t>https://twitter.com/APUkraine</t>
  </si>
  <si>
    <t>APU</t>
  </si>
  <si>
    <t>Адміністрація Президента України  / Presidential Administration of Ukraine. For English @TheBankova</t>
  </si>
  <si>
    <t>Wed Jul 09 17:06:51 +0000 2014</t>
  </si>
  <si>
    <t>Київ</t>
  </si>
  <si>
    <t>@APUkraine</t>
  </si>
  <si>
    <t>https://twitter.com/APUkraine/moments</t>
  </si>
  <si>
    <t>10DowningStreet, AndrzejDuda, BelarusMFA, Diplomacy_RM, EUCouncil, EUCouncilPress, FedericaMog, GermanyDiplo, GovernmentGeo, GovernmentRF, Grybauskaite_LT, IsraelMFA, IsraeliPM, JPN_PMO, JulieBishopMP, JunckerEU, JustinTrudeau, Kabmin_UA_e, MFABulgaria, MFATurkey, MFA_Austria, MFA_LI, MFAestonia, MSZ_RP, MZZRS, POTUS, PavloKlimkin, PolandMFA, Pontifex, PrimeministerGR, RHCJO, RT_Erdogan, SlovakiaMFA, StateDept, SweMFA, VladaRH, WhiteHouse, dfatirl, donaldtusk, foreignoffice, francediplo_EN, leehsienloong, margotwallstrom, poroshenko, presidentMT, prezydentpl, realDonaldTrump, vladaRS</t>
  </si>
  <si>
    <t>Arlietas, CancilleriaPeru, DanishMFA, EU_Commission, LT_MFA_Stratcom, MargvelashviliG, MeGovernment, cafreeland</t>
  </si>
  <si>
    <t>BelarusMID, BoykoBorissov, EUCouncilTVNews, JapanGov, Kabmin_UA, Latvian_MFA, LinkeviciusL, Lithuania, LithuaniaMFA, MFAIceland, MFAKOSOVO, MFA_Ukraine, MFAgovge, MID_RF, NorwayMFA, TheBankova, VGroysman, mfa_russia</t>
  </si>
  <si>
    <t>https://periscope.tv/APUkraine</t>
  </si>
  <si>
    <t>TheBankova</t>
  </si>
  <si>
    <t>https://twitter.com/TheBankova</t>
  </si>
  <si>
    <t>The Bankova</t>
  </si>
  <si>
    <t>Presidential Administration of Ukraine. Українською – @APUkraine</t>
  </si>
  <si>
    <t>Wed Jun 03 13:59:42 +0000 2015</t>
  </si>
  <si>
    <t>Kyiv</t>
  </si>
  <si>
    <t>@TheBankova</t>
  </si>
  <si>
    <t>https://twitter.com/TheBankova/lists</t>
  </si>
  <si>
    <t>https://twitter.com/TheBankova/moments</t>
  </si>
  <si>
    <t>10DowningStreet, Andrej_Kiska, AndrzejDuda, BelarusMID, BoykoBorissov, EUCouncil, EUCouncilPress, EU_Commission, FedericaMog, GermanyDiplo, Grybauskaite_LT, IsraelMFA, IsraeliPM, JPN_PMO, JapanGov, JulieBishopMP, JunckerEU, Kabmin_UA, Latvian_MFA, LinkeviciusL, LithuaniaMFA, MFABulgaria, MFATurkey, MFA_Austria, MFA_LI, MFAestonia, MFAgovge, MSZ_RP, MZZRS, POTUS, PavloKlimkin, PolandMFA, Pontifex, PrimeministerGR, SlovakiaMFA, StateDept, VGroysman, VladaRH, WhiteHouse, dfatirl, donaldtusk, eucopresident, foreignoffice, francediplo_EN, leehsienloong, netanyahu, poroshenko, realDonaldTrump</t>
  </si>
  <si>
    <t>AuswaertigesAmt, CancilleriaPeru, DanishMFA, Lithuania, LithuanianGovt, MFAKOSOVO, MeGovernment, antoniocostapm, cafreeland, eu_eeas, vanderbellen</t>
  </si>
  <si>
    <t>APUkraine, BelarusMFA, Diplomacy_RM, MFAIceland, MFA_Ukraine, NorwayMFA, SweMFA</t>
  </si>
  <si>
    <t>https://periscope.tv/TheBankova</t>
  </si>
  <si>
    <t>Prime Minister Volodymyr Groysman</t>
  </si>
  <si>
    <t>VGroysman</t>
  </si>
  <si>
    <t>https://twitter.com/Vgroysman</t>
  </si>
  <si>
    <t>Volodymyr Groysman</t>
  </si>
  <si>
    <t>Офіційна сторінка Прем’єр-міністра України</t>
  </si>
  <si>
    <t>Wed Jan 20 17:34:04 +0000 2016</t>
  </si>
  <si>
    <t>Ukraina</t>
  </si>
  <si>
    <t>uk</t>
  </si>
  <si>
    <t>@VGroysman</t>
  </si>
  <si>
    <t>https://twitter.com/VGroysman</t>
  </si>
  <si>
    <t>https://twitter.com/VGroysman/lists</t>
  </si>
  <si>
    <t>https://twitter.com/VGroysman/moments</t>
  </si>
  <si>
    <t>AndrzejDuda, EU_Commission, FedericaMog, Grybauskaite_LT, JunckerEU, JustinTrudeau, KolindaGK, LinkeviciusL, POTUS, PavloKlimkin, WhiteHouse, cafreeland, realDonaldTrump, theresa_may</t>
  </si>
  <si>
    <t>AuswaertigesAmt, DanishMFA, EUCouncilPress, GermanyDiplo, GuvernulRMD, IsraelMFA, KvirikashviliGi, Latvian_MFA, Lithuania, MFAKOSOVO, TheBankova, eu_eeas, filip_pavel, ratasjuri</t>
  </si>
  <si>
    <t>10DowningStreet, APUkraine, AndrejPlenkovic, Kabmin_UA, MFA_Ukraine, eucopresident, poroshenko</t>
  </si>
  <si>
    <t>https://periscope.tv/Vgroysman</t>
  </si>
  <si>
    <t>Kabmin_UA</t>
  </si>
  <si>
    <t>https://twitter.com/Kabmin_UA</t>
  </si>
  <si>
    <t>Кабмін України</t>
  </si>
  <si>
    <t>Офіційне Twitter-представництво Кабінету Міністрів України.</t>
  </si>
  <si>
    <t>Fri Jul 08 07:53:27 +0000 2011</t>
  </si>
  <si>
    <t>Україна, Київ</t>
  </si>
  <si>
    <t>@Kabmin_UA</t>
  </si>
  <si>
    <t>https://twitter.com/Kabmin_UA/lists</t>
  </si>
  <si>
    <t>https://twitter.com/Kabmin_UA/moments</t>
  </si>
  <si>
    <t>JunckerEU, JustinTrudeau, PavloKlimkin, poroshenko</t>
  </si>
  <si>
    <t>CancilleriaPeru, DanishMFA, Latvian_MFA, MiroslavLajcak, SweMFA, TheBankova</t>
  </si>
  <si>
    <t>APUkraine, Kabmin_UA_e, Kabmin_UA_r, MFA_Ukraine, VGroysman</t>
  </si>
  <si>
    <t>https://periscope.tv/Kabmin_UA</t>
  </si>
  <si>
    <t>Kabmin_UA_r</t>
  </si>
  <si>
    <t>https://twitter.com/Kabmin_UA_r</t>
  </si>
  <si>
    <t>Кабмин Украины</t>
  </si>
  <si>
    <t>Официальное Twitter-представительство Кабинета Министров Украины. Информация поступает с официального веб-сайта Кабинета Министров Украины. Более детально:</t>
  </si>
  <si>
    <t>Fri Jul 08 08:29:11 +0000 2011</t>
  </si>
  <si>
    <t>@Kabmin_UA_r</t>
  </si>
  <si>
    <t>https://twitter.com/Kabmin_UA_r/lists</t>
  </si>
  <si>
    <t>https://twitter.com/Kabmin_UA_r/moments</t>
  </si>
  <si>
    <t>DanishMFA, MFA_Ukraine, SweMFA</t>
  </si>
  <si>
    <t>Kabmin_UA, Kabmin_UA_e</t>
  </si>
  <si>
    <t>https://periscope.tv/Kabmin_UA_r</t>
  </si>
  <si>
    <t>Kabmin_UA_e</t>
  </si>
  <si>
    <t>https://twitter.com/Kabmin_UA_e</t>
  </si>
  <si>
    <t>Kabmin of Ukraine</t>
  </si>
  <si>
    <t>Official Cabinet of Ministers of Ukraine Twitter account. Messages received through official  Cabinet of Ministers of Ukraine pages. Learn more</t>
  </si>
  <si>
    <t>Fri Jul 08 08:42:53 +0000 2011</t>
  </si>
  <si>
    <t>Kyiv, Ukraine</t>
  </si>
  <si>
    <t>@Kabmin_UA_e</t>
  </si>
  <si>
    <t>https://twitter.com/Kabmin_UA_e/lists</t>
  </si>
  <si>
    <t>https://twitter.com/Kabmin_UA_e/moments</t>
  </si>
  <si>
    <t>APUkraine, DanishMFA, LT_MFA_Stratcom, Lithuania, LithuaniaMFA, MFAKOSOVO, MFA_Ukraine, MZZRS, MeGovernment, MiroCerar, PresidencySrb, SweMFA, VladaRH, cafreeland, eu_eeas, govSlovenia, guv_ro</t>
  </si>
  <si>
    <t>Kabmin_UA, Kabmin_UA_r</t>
  </si>
  <si>
    <t>https://periscope.tv/Kabmin_UA_e</t>
  </si>
  <si>
    <t>Foreign Minister Pavlo Klimkin</t>
  </si>
  <si>
    <t>PavloKlimkin</t>
  </si>
  <si>
    <t>https://twitter.com/PavloKlimkin</t>
  </si>
  <si>
    <t>Pavlo Klimkin</t>
  </si>
  <si>
    <t>Minister for Foreign Affairs of Ukraine</t>
  </si>
  <si>
    <t>Sun Oct 02 12:17:58 +0000 2011</t>
  </si>
  <si>
    <t>@PavloKlimkin</t>
  </si>
  <si>
    <t>https://twitter.com/PavloKlimkin/lists</t>
  </si>
  <si>
    <t>https://twitter.com/PavloKlimkin/moments</t>
  </si>
  <si>
    <t>EU_Commission, Elysee, EmmanuelMacron, Grybauskaite_LT, MevlutCavusoglu, StateDept, anderssamuelsen, eucopresident, foreignoffice, niinisto, poroshenko</t>
  </si>
  <si>
    <t>APUkraine, AlfonsoDastisQ, AndrejPlenkovic, Arlietas, AuswaertigesAmt, BelarusMFA, BelarusMID, BorisJohnson, CancilleriaPeru, DanishMFA, Dimitrov_Nikola, Diplomacy_RM, DutchMFA, GermanyDiplo, GreeceMFA, GudlaugurThor, IsraelMFA, ItamaratyGovBr, Itamaraty_EN, Itamaraty_ES, JorgeFaurie, Kabmin_UA, LT_MFA_Stratcom, Latvian_MFA, MAECgob, MAERomania, MFABulgaria, MFAIceland, MFAKOSOVO, MFASriLanka, MFA_Austria, MFA_Lu, MFAgovge, MFAsg, MIREXRD, MVEP_hr, MZZRS, MaltaGov, MargvelashviliG, MeGovernment, MinBZ, MinCanadaAE, MinCanadaFA, Minrel_Chile, NorwayMFA, SpainMFA, TheBankova, Utrikesdep, VGroysman, francediplo_EN, margotwallstrom, ministerBlok, pacollibehgjet, prezydentpl, svenmikser, teodormelescanu</t>
  </si>
  <si>
    <t>CanadaFP, FedericaMog, HeikoMaas, JY_LeDrian, LinkeviciusL, LithuaniaMFA, MFA_Ukraine, MiroslavLajcak, cafreeland, dreynders, edgarsrinkevics, eu_eeas, francediplo, sebastiankurz</t>
  </si>
  <si>
    <t>https://periscope.tv/PavloKlimkin</t>
  </si>
  <si>
    <t>MFA_Ukraine</t>
  </si>
  <si>
    <t>https://twitter.com/MFA_Ukraine</t>
  </si>
  <si>
    <t>MFA of Ukraine 🇺🇦</t>
  </si>
  <si>
    <t>Welcome to the official Twitter account of the Ministry of Foreign Affairs of #Ukraine! Minister #Klimkin tweets from @PavloKlimkin.</t>
  </si>
  <si>
    <t>Thu May 13 12:47:30 +0000 2010</t>
  </si>
  <si>
    <t>Ukraine, Kyiv</t>
  </si>
  <si>
    <t>@MFA_Ukraine</t>
  </si>
  <si>
    <t>https://twitter.com/MFA_Ukraine/lists/ukrainian-missions/members</t>
  </si>
  <si>
    <t>https://twitter.com/MFA_Ukraine/moments</t>
  </si>
  <si>
    <t>10DowningStreet, AbeShinzo, Andrej_Kiska, BelgiumMFA, BorutPahor, CancilleriaCol, CancilleriaEc, CancilleriaPA, CancilleriaVE, CasaReal, CharlesMichel, Christodulides, DacicIvica, EUCouncil, EUCouncilPress, EU_Commission, Elysee, FedericaMog, ForeignMinistry, ForeignOfficeKE, ForeignStrategy, GOVUK, GOVuz, GovernmentRF, Grybauskaite_LT, HeikoMaas, IsraeliPM, JY_LeDrian, JanelidzeMkh, JulieBishopMP, JunckerEU, JustinTrudeau, Kabmin_UA_e, Kabmin_UA_r, KremlinRussia_E, MFAThai_PR_EN, MFATurkey, MFAupdate, MOFAEGYPT, MOFAKuwait, MOFAkr_eng, MSZ_RP, MarocDiplomatie, MedvedevRussiaE, MevlutCavusoglu, MfaEgypt, MinPres, MoFA_Indonesia, MofaJapan_en, MofaQatar_EN, MofaSomalia, NikosKotzias, OFMUAE, POTUS, PaoloGentiloni, Pontifex, Pontifex_es, PremierRP, RT_Erdogan, RegSprecher, RepSouthSudan, RoyalFamily, SRECIHonduras, SRE_mx, SecPompeo, SeychellesMFA, StateDeptLive, TunisieDiplo, USAgov, UgandaMFA, Vejonis, WhiteHouse, anderssamuelsen, angealfa, bahdiplomatic, cabinetofficeuk, cancilleriasv, deplu, dfat, dfatirl, ditmirbushati, donaldtusk, dreynders, eucopresident, gouv_lu, kyrgyzpresident, larsloekke, margotwallstrom, mreparaguay, mzvcr, narendramodi, netanyahu, poroshenko, presidentaz, realDonaldTrump, svenmikser, theresa_may</t>
  </si>
  <si>
    <t>AlgeriaMFA, ArgentinaMFA, Arlietas, CanadaPE, ChileMFA, GudlaugurThor, HashimThaciRKS, Iraqimofa, Itamaraty_EN, Itamaraty_ES, Lithuania, MDVForeign, MFAEcuador, MFAKOSOVO, MFASriLanka, MFA_Macedonia, MOFAVietNam, MaltaGov, MargvelashviliG, MinBZ, MinCanadaAE, MinexGt, Minrel_Chile, MofaNepal, USAbilAraby, Utenriksdept, Utrikesdep, VNGovtPortal, VladaRH, filip_pavel, govSlovenia, marianorajoy, mfagovtt, ministerBlok, namibia_mfa, pacollibehgjet, pmofa, teodormelescanu</t>
  </si>
  <si>
    <t>APUkraine, AlbanianDiplo, AlfonsoDastisQ, AndrejPlenkovic, AuswaertigesAmt, AzerbaijanMFA, BelarusMFA, BelarusMID, BorisJohnson, CanadaFP, CancilleriaARG, CancilleriaPeru, CubaMINREX, CyprusMFA, CzechMFA, DanishMFA, Diplomacy_RM, DutchMFA, EUCouncilTVNews, GermanyDiplo, GreeceMFA, IndianDiplomacy, Israel, IsraelMFA, ItalyMFA, ItamaratyGovBr, KSAMOFA, Kabmin_UA, Kemlu_RI, LT_MFA_Stratcom, Latvian_MFA, LinkeviciusL, LithuaniaMFA, MAECgob, MAERomania, MEAIndia, MFABulgaria, MFAIceland, MFA_Austria, MFA_KZ, MFA_Kyrgyzstan, MFA_LI, MFA_Lu, MFA_Mongolia, MFA_SriLanka, MFAestonia, MFAgovge, MFAofArmenia, MFAsg, MID_RF, MIREXRD, MVEP_hr, MZZRS, MeGovernment, MinCanadaFA, MiroslavLajcak, NorwayMFA, PavloKlimkin, PolandMFA, RwandaMFA, SlovakiaMFA, SpainMFA, StateDept, SweMFA, TheBankova, Ulkoministerio, VGroysman, cafreeland, edgarsrinkevics, eu_eeas, foreignoffice, francediplo, francediplo_EN, mfa_russia, mfaethiopia, sebastiankurz</t>
  </si>
  <si>
    <t>https://periscope.tv/MFA_Ukraine</t>
  </si>
  <si>
    <t>United Kingdom</t>
  </si>
  <si>
    <t>RoyalFamily</t>
  </si>
  <si>
    <t>https://twitter.com/RoyalFamily</t>
  </si>
  <si>
    <t>The Royal Family</t>
  </si>
  <si>
    <t>Updates, pictures and videos from Buckingham Palace about the work and activities of The Queen and members of The Royal Family.</t>
  </si>
  <si>
    <t>Tue Apr 28 11:31:02 +0000 2009</t>
  </si>
  <si>
    <t>@RoyalFamily</t>
  </si>
  <si>
    <t>https://twitter.com/RoyalFamily/lists</t>
  </si>
  <si>
    <t>https://twitter.com/RoyalFamily/moments</t>
  </si>
  <si>
    <t>AuswaertigesAmt, BorisJohnson, JustinTrudeau, Kronprinsparet, MonarchieBe, POTUS, Pontifex, Quirinale, RegSprecher, WhiteHouse, foreignoffice</t>
  </si>
  <si>
    <t>ABLPGastonbrown, Arlietas, BWGovernment, Brivibas36, CabinetCivilPRC, CanadaFP, CanadaPE, CanadianPM, CancilleriaPeru, ChileMFA, CourGrandDucale, DFAPHL, DanishMFA, Diplomacy_RM, DiplomatieRdc, FCOArabic, FijiPM, GovMonaco, Grybauskaite_LT, GvtMonaco, Israel, IsraelMFA, JuanManSantos, JulieBishopMP, KeithRowleyPNM, Latvian_MFA, LithuaniaMFA, MFAFiji, MFAIceland, MFASriLanka, MFA_Ukraine, MFAgovge, MOFAGambia, MVEP_hr, MaltaGov, MeGovernment, Minrel_Chile, OfficialMasisi, PMcanadien, PRC_Cellcom, PR_Paul_BIYA, Palazzo_Chigi, PresidenceMada, PresidenciaCV, PresidencySrb, PresidentIRL, SaintLuciaGov, SkerritR, SweMFA, TuvaluGov, UKUrdu, UgandaMFA, VensonMoitoi, VladaCG, VladaRH, antoniocostapm, dfat, dfatirl, edgarsrinkevics, francediplo, merrionstreet, narendramodi, palaismonaco, pmharriskn, pmpresssecret, rdussey, samoagovt, thepmo, ygaraad</t>
  </si>
  <si>
    <t>10DowningStreet, CasaReal, Elysee, GOVUK, GermanyDiplo, PMOIndia, SpainMFA, cabinetofficeuk, koninklijkhuis, presidentMT</t>
  </si>
  <si>
    <t>https://periscope.tv/RoyalFamily</t>
  </si>
  <si>
    <t>Prime Minister Theresa May</t>
  </si>
  <si>
    <t>theresa_may</t>
  </si>
  <si>
    <t>https://twitter.com/theresa_may</t>
  </si>
  <si>
    <t>Theresa May</t>
  </si>
  <si>
    <t>Prime Minister and @Conservatives Leader.</t>
  </si>
  <si>
    <t>Tue Jun 28 15:01:57 +0000 2016</t>
  </si>
  <si>
    <t>@theresa_may</t>
  </si>
  <si>
    <t>https://twitter.com/theresa_may/lists</t>
  </si>
  <si>
    <t>https://twitter.com/theresa_may/moments</t>
  </si>
  <si>
    <t>10DowningStreet, AlfonsoDastisQ, BelgiumMFA, BorisJohnson, BoykoBorissov, CabinetCivilPRC, CancilleriaPeru, CancilleriaPma, CharlesMichel, CyprusMFA, DanishMFA, Diplomacy_RM, EPN, EUCouncilPress, EmmanuelMacron, EstonianGovt, FCOArabic, FijiPM, GeorgeWeahOff, GudlaugurThor, HashimThaciRKS, Israel, IsraelMFA, JPN_PMO, KlausIohannis, KvirikashviliGi, LT_MFA_Stratcom, Latvian_MFA, LinkeviciusL, LithuaniaMFA, LithuanianGovt, MAECgob, MEAIndia, MFAIceland, MFASriLanka, MFA_Ukraine, MFAgovge, MFAsg, MID_RF, MIREXRD, MZZRS, MaltaGov, MargvelashviliG, MeGovernment, Minrel_Chile, MiroCerar, OfficialMasisi, PMOIndia, PRC_Cellcom, PR_Paul_BIYA, PaoloGentiloni, PremierRP, PremierRP_en, PresidentOfBg, PrimeMinisterEn, PrimeministerGR, RW_UNP, SRE_mx, SpainMFA, VGroysman, angealfa, antoniocostapm, dfat, edgarsrinkevics, eu_eeas, gouvernementFR, govgr, govpt, infopresidencia, jaarreaza, konotarogomame, larsloekke, marianorajoy, merrionstreet, mfa_russia, mfaethiopia, narendramodi, pacollibehgjet, poroshenko, sebastiankurz, teodormelescanu, vladaRS</t>
  </si>
  <si>
    <t>https://periscope.tv/theresa_may</t>
  </si>
  <si>
    <t>https://twitter.com/10DowningStreet</t>
  </si>
  <si>
    <t>UK Prime Minister</t>
  </si>
  <si>
    <t>Official channel for Prime Minister Theresa May's office, based at 10 Downing Street.</t>
  </si>
  <si>
    <t>Wed Mar 26 11:16:02 +0000 2008</t>
  </si>
  <si>
    <t>10 Downing Street, London</t>
  </si>
  <si>
    <t>@10DowningStreet</t>
  </si>
  <si>
    <t>https://twitter.com/10DowningStreet/lists</t>
  </si>
  <si>
    <t>https://twitter.com/10DowningStreet/moments</t>
  </si>
  <si>
    <t>OPMJamaica, PresidenciaMX, PresidencyZA, RT_Erdogan, WhiteHouse, Xavier_Bettel, foreignoffice, marianorajoy, theresa_may</t>
  </si>
  <si>
    <t>ABLPGastonbrown, APUkraine, AlbanianDiplo, AnastasiadesCY, AndrejPlenkovic, Arlietas, AuswaertigesAmt, BWGovernment, BelarusMFA, BhutanGov, BorisJohnson, BorutPahor, Brivibas36, CRcancilleria, CYpresidency, CanadaFP, CanadaPE, CanadianPM, CancilleriaPeru, CancilleriaPma, CharlesMichel, ChileMFA, CommsUnitSL, CyprusMFA, DFAPHL, DanishMFA, Dimitrov_Nikola, Diplomacy_RM, DiplomatieRdc, DutchMFA, EPN, EUCouncil, EUCouncilPress, EUCouncilTVNews, EU_Commission, EstonianGovt, FCOArabic, FKasaila, FilipeNyusi, Gcao2014, Gebran_Bassil, GeoffreyOnyeama, GovMonaco, GreeceMFA, Grybauskaite_LT, GudlaugurThor, GuvernulRMD, HashimThaciRKS, HeikoMaas, IndianDiplomacy, Israel, IsraelMFA, IsraeliPM, ItamaratyGovBr, Itamaraty_EN, Itamaraty_ES, JC_Varela, JPN_PMO, JuanManSantos, JulieBishopMP, KarimMassimov, KarimMassimov_E, KeithRowleyPNM, Kemlu_RI, Kiribati_Govt, KremlinRussia_E, Latvian_MFA, LinkeviciusL, LithuaniaMFA, LithuanianGovt, MFABelize, MFABulgaria, MFAEcuador, MFAIceland, MFAKOSOVO, MFASriLanka, MFA_Austria, MFA_KZ, MFA_Kyrgyzstan, MFA_Macedonia, MFA_Mongolia, MFA_SriLanka, MFA_Ukraine, MFAgovge, MFAsg, MFAupdate, MID_RF, MIREXRD, MVEP_hr, MZZRS, MaltaGov, MargvelashviliG, MeGovernment, MichelTemer, MinisterMOFA, Minrel_Chile, MiroCerar, NAkufoAddo, NorwayMFA, OAAInformation, OFMUAE, OfficialMasisi, PMOBhutan, PMOEthiopia, PMOIndia, PMOMalaysia, PMcanadien, PRC_Cellcom, PR_Senegal, PSCU_Digital, PakDiplomacy, Palazzo_Chigi, PalestinePMO, PaoloGentiloni, PolandMFA, PremierRP, PremierRP_en, PresidenceMali, PresidenceTg, Presidence_gn, PresidenciaCV, PresidenciaRD, PresidencySrb, PrimatureRwanda, PrimeMinisterEn, PrimeministerGR, RegSprecher, RepSouthSudan, RwandaMFA, SRE_mx, SerbianPM, SeychellesMFA, SkerritR, SpainMFA, StateDeptLive, StateHouseSey, Statsmin_kontor, SweMFA, TPKanslia, TchadDiplomatie, TheBankova, UKUrdu, USEmbalo, Ulkoministerio, UrugwiroVillage, Utenriksdept, Utrikesdep, Vijeceministara, VladaMK, VladaRH, antoniocostapm, avucic, cancilleriacrc, ditmirbushati, djiboutidiplo, dreynders, edgarsrinkevics, ediramaal, erna_solberg, eu_eeas, foreignMV, foreigntanzania, forsaetisradun, francediplo_EN, gouvernementFR, govSlovenia, govgr, infopresidencia, jaarreaza, kallaankourao, kaminajsmith, katrinjak, khalidalkhalifa, konotaromp, mauriciomacri, md_higgins, mfagovtt, mubachfont, narendramodi, niinisto, osucastle, pacollibehgjet, pmoffice_mn, presidenciacr, presidentMT, primeministerkz, rdussey, samoagovt, sebastiankurz, strakovka, vanderbellen, vladaOCDrs, vladaRS, ygaraad</t>
  </si>
  <si>
    <t>Elysee, GOVUK, JunckerEU, MedvedevRussiaE, RoyalFamily, StateDept, TurnbullMalcolm, VGroysman, cabinetofficeuk, eucopresident, francediplo, gouv_lu, govpt, larsloekke, merrionstreet, sebastianpinera</t>
  </si>
  <si>
    <t>https://periscope.tv/10DowningStreet</t>
  </si>
  <si>
    <t>GOVUK</t>
  </si>
  <si>
    <t>https://twitter.com/GOVUK</t>
  </si>
  <si>
    <t>GOV UK</t>
  </si>
  <si>
    <t>Official twitter channel for GOV.UK - the best place to find UK government services and information. See our social media house rules: https://t.co/hWn1BrJ50t</t>
  </si>
  <si>
    <t>Wed Nov 19 07:25:05 +0000 2008</t>
  </si>
  <si>
    <t>UK</t>
  </si>
  <si>
    <t>@GOVUK</t>
  </si>
  <si>
    <t>https://twitter.com/GOVUK/lists</t>
  </si>
  <si>
    <t>https://twitter.com/GOVUK/lists/ukgovoverseas/members</t>
  </si>
  <si>
    <t>https://twitter.com/GOVUK/moments</t>
  </si>
  <si>
    <t>MedvedevRussiaE, StateDept, USAgov, WhiteHouse, foreignoffice</t>
  </si>
  <si>
    <t>AndrejPlenkovic, CancilleriaPeru, DOImalta, Diplomacy_RM, EUCouncilPress, FCOArabic, Gouvrdcongo, GovMonaco, ItamaratyGovBr, Latvian_MFA, LithuanianGovt, MFASriLanka, MFA_SriLanka, MFA_Ukraine, MFAgovge, MZZRS, MaltaGov, Maroc_eGov, MeGovernment, NorwayMFA, Palazzo_Chigi, SerbianGov, SerbianPM, UKUrdu, Vijeceministara, egyptgovportal, filip_pavel, govpt, haradinajramush, infopresidencia, mfaethiopia, vladaOCDrs, vladaRS</t>
  </si>
  <si>
    <t>10DowningStreet, RoyalFamily, cabinetofficeuk</t>
  </si>
  <si>
    <t>https://periscope.tv/GOVUK</t>
  </si>
  <si>
    <t>cabinetofficeuk</t>
  </si>
  <si>
    <t>https://twitter.com/cabinetofficeuk</t>
  </si>
  <si>
    <t>Cabinet Office</t>
  </si>
  <si>
    <t>The centre of the UK government. We support the Prime Minister and make sure the government runs effectively.</t>
  </si>
  <si>
    <t>Thu May 13 15:37:40 +0000 2010</t>
  </si>
  <si>
    <t>Whitehall, United Kingdom</t>
  </si>
  <si>
    <t>@cabinetofficeuk</t>
  </si>
  <si>
    <t>https://twitter.com/cabinetofficeuk/moments</t>
  </si>
  <si>
    <t>BorisJohnson, CanadaFP, CanadaPE, CancilleriaPeru, ChileMFA, CommsUnitSL, DanishMFA, FCOArabic, HashimThaciRKS, JPN_PMO, JunckerEU, KvirikashviliGi, Latvian_MFA, MFASriLanka, MFA_Ukraine, MFAgovge, MVEP_hr, MaltaGov, MeGovernment, Minrel_Chile, NorwayMFA, Palazzo_Chigi, PresidencySrb, SkerritR, SpainMFA, SweMFA, UKUrdu, Ulkoministerio, Utrikesdep, VladaRH, francediplo, govpt, infopresidencia, marianorajoy, mfa_russia, vladaOCDrs</t>
  </si>
  <si>
    <t>10DowningStreet, GOVUK, RoyalFamily, foreignoffice</t>
  </si>
  <si>
    <t>https://periscope.tv/cabinetofficeuk</t>
  </si>
  <si>
    <t>Foreign Minister Boris Johnson</t>
  </si>
  <si>
    <t>BorisJohnson</t>
  </si>
  <si>
    <t>https://twitter.com/BorisJohnson</t>
  </si>
  <si>
    <t>Boris Johnson</t>
  </si>
  <si>
    <t>Secretary of State for Foreign &amp; Commonwealth Affairs. MP for Uxbridge and South Ruislip</t>
  </si>
  <si>
    <t>Wed Apr 01 20:15:49 +0000 2015</t>
  </si>
  <si>
    <t>London</t>
  </si>
  <si>
    <t>@BorisJohnson</t>
  </si>
  <si>
    <t>https://twitter.com/borisjohnson/lists</t>
  </si>
  <si>
    <t>https://twitter.com/borisjohnson/moments</t>
  </si>
  <si>
    <t>10DowningStreet, AndrejPlenkovic, EZaharievaMFA, FedericaMog, JY_LeDrian, JuanManSantos, MiroslavLajcak, POTUS, PaoloGentiloni, PavloKlimkin, SecPompeo, SerbianPM, StateDept, afgexecutive, anderssamuelsen, ashrafghani, cabinetofficeuk, ediramaal, narendramodi, netanyahu, realDonaldTrump, theresa_may</t>
  </si>
  <si>
    <t>AbelaCarmelo, AlbanianDiplo, AlfonsoDastisQ, AuswaertigesAmt, BarrowPresident, BelarusMFA, BelarusMID, BelgiumMFA, CanadaFP, CancilleriaPeru, Christodulides, CyprusMFA, DanishMFA, Diplomacy_RM, DutchMFA, FCOArabic, GeoffreyOnyeama, GudlaugurThor, Iraqimofa, IsraelMFA, JanelidzeMkh, LT_MFA_Stratcom, Latvian_MFA, LindiweSisuluSA, Lithuania, LithuaniaMFA, MFAIceland, MFAKOSOVO, MFASriLanka, MFATgovtNZ, MFA_Austria, MFA_KZ, MFA_LI, MFA_SriLanka, MFAestonia, MFAgovge, MID_RF, MIREXRD, MVEP_hr, MZZRS, Mdaguero17, MfaEgypt, MinBZ, MinisterSilk, Minrel_Chile, MofaNepal, MohamedAsim_mdv, NorwayMFA, PR_Paul_BIYA, RW_UNP, RoyalFamily, SalahRabbani, SpainMFA, TunisieDiplo, UKUrdu, VNGovtPortal, VladaMK, Zoran_Zaev, avucic, cafreeland, dfat, dfatirl, edmnangagwa, eu_eeas, haradinajramush, infopresidencia, markbrantley3, mfa_russia, mfaethiopia, ministerBlok, mubachfont, pacollibehgjet, rdussey, svenmikser, teodormelescanu, thepmo</t>
  </si>
  <si>
    <t>ABZayed, AnastasiadesCY, GermanyDiplo, JulieBishopMP, LinkeviciusL, MFA_Ukraine, PolandMFA, angealfa, ditmirbushati, edgarsrinkevics, foreignoffice, khalidalkhalifa, margotwallstrom, sebastiankurz</t>
  </si>
  <si>
    <t>https://periscope.tv/BorisJohnson</t>
  </si>
  <si>
    <t>foreignoffice</t>
  </si>
  <si>
    <t>https://twitter.com/foreignoffice</t>
  </si>
  <si>
    <t>Foreign Office 🇬🇧</t>
  </si>
  <si>
    <t>Foreign &amp; Commonwealth Office (FCO). We work on world affairs for the UK Government and lead on promoting &amp; protecting British people, prosperity &amp; influence</t>
  </si>
  <si>
    <t>Thu Apr 10 17:21:52 +0000 2008</t>
  </si>
  <si>
    <t>@foreignoffice</t>
  </si>
  <si>
    <t>https://twitter.com/foreignoffice/moments</t>
  </si>
  <si>
    <t>AnastasiadesCY, BarrowPresident, CYpresidency, CancilleriaCol, CancilleriaPA, EPN, GovernmentZA, IraqMFA, JY_LeDrian, JosephMuscat_JM, KingSalman, KolindaGK, LVidegaray, MFA_Lu, MedvedevRussia, MevlutCavusoglu, MoFA_Indonesia, MofaOman, MofaSomalia, PMOIndia, POTUS, PresidenciaMX, PresidencyZA, PrimatureRwanda, PrimeMinistry, Saudiegov, SerbianPM, SomaliPM, Somalia, TC_Disisleri, TurnbullMalcolm, UKenyatta, WhiteHouse, Xavier_Bettel, angealfa, ashrafghani, donaldtusk, erna_solberg, eucopresident, gouvernementFR, mauriciomacri, narendramodi, poroshenko</t>
  </si>
  <si>
    <t>AlgeriaMFA, APUkraine, CanadaPE, cancilleriacrc, CancilleriaVE, cidiplomatie, CommsUnitSL, DIRCO_ZA, DOImalta, FijiPM, ForeignStrategy, foreigntanzania, forsaetisradun, francediplo_AR, Gcao2014, GeoffreyOnyeama, govSlovenia, GudlaugurThor, Iraqimofa, Itamaraty_ES, jaarreaza, LithuanianGovt, marianorajoy, Maroc_eGov, merrionstreet, MFABelize, MFAEcuador, MfaEgypt, mfagovtt, MFASriLanka, MFAThai, MID_RF, MinCanadaAE, ministerBlok, MIREXRD, MOFAUAE, MOFAVietNam, MohamedAsim_mdv, mzvcr, PakDiplomacy, PMOComms, PSCU_Digital, RepSouthSudan, SalahRabbani, samoagovt, Sekhoutoureya, SkerritR, skngov, somaligov_, SRECIHonduras, TheBankova, USAdarFarsi, USAUrdu, Utenriksdept, Utrikesdep, VensonMoitoi, Vijeceministara, VladaMK, vladaOCDrs, vladaRS, VNGovtPortal, ygaraad</t>
  </si>
  <si>
    <t>10DowningStreet, AlbanianDiplo, AndrejPlenkovic, ArgentinaMFA, AuswaertigesAmt, AzerbaijanMFA, BelarusMFA, BelarusMID, BelgiumMFA, BorisJohnson, BoykoBorissov, Brivibas36, cabinetofficeuk, cafreeland, CanadaFP, CancilleriaARG, CancilleriaEc, CancilleriaPeru, cancilleriasv, ChileMFA, CubaMINREX, CyprusMFA, CzechMFA, DanishMFA, dfat, dfatirl, Dimitrov_Nikola, Diplomacy_RM, ditmirbushati, DutchMFA, edgarsrinkevics, EstonianGovt, EU_Commission, eu_eeas, EUCouncil, EUCouncilPress, EUCouncilTVNews, FCOArabic, FedericaMog, ForeignOfficeKE, francediplo, francediplo_EN, Gebran_Bassil, GermanyDiplo, govpt, GreeceMFA, haradinajramush, HashimThaciRKS, IndianDiplomacy, Israel, IsraelMFA, IsraelPersian, ItalyMFA, Itamaraty_EN, ItamaratyGovBr, japan, JapanGov, JPN_PMO, JulieBishopMP, KarimMassimov, KarimMassimov_E, Kemlu_RI, khalidalkhalifa, KSAMOFA, Latvian_MFA, LinkeviciusL, LithuaniaMFA, LT_MFA_Stratcom, MAECgob, MAERomania, MaltaGov, margotwallstrom, MDVForeign, MEAIndia, MeGovernment, MFA_Austria, MFA_KZ, MFA_LI, MFA_Macedonia, MFA_MNE, MFA_Mongolia, mfa_russia, MFA_SriLanka, MFA_Ukraine, MFABulgaria, MFAestonia, mfaethiopia, MFAgovge, MFAIceland, MFAKOSOVO, MFAofArmenia, MFAsg, MFATgovtNZ, MFATurkey, MFAupdate, MinBZ, MinCanadaFA, MinexGt, MinisterMOFA, Minrel_Chile, MiroCerar, MiroslavLajcak, MOFAGambia, MOFAkr_eng, MofaNepal, MSZ_RP, MVEP_hr, MZZRS, NorwayMFA, OFMUAE, pacollibehgjet, Palazzo_Chigi, PavloKlimkin, PolandMFA, RoyalFamily, RwandaMFA, sebastiankurz, SerbianGov, SeychellesMFA, SlovakiaMFA, SpainMFA, SRE_mx, StateDept, SweMFA, teodormelescanu, TPKanslia, TunisieDiplo, UgandaMFA, UKUrdu, Ulkoministerio</t>
  </si>
  <si>
    <t>https://periscope.tv/foreignoffice</t>
  </si>
  <si>
    <t>FCOArabic</t>
  </si>
  <si>
    <t>https://twitter.com/FCOArabic</t>
  </si>
  <si>
    <t>🇬🇧 وزارة الخارجية</t>
  </si>
  <si>
    <t>الحساب الرسمي لوزارة الخارجية البريطانية باللغة العربية</t>
  </si>
  <si>
    <t>Thu Jul 01 17:54:36 +0000 2010</t>
  </si>
  <si>
    <t>لندن</t>
  </si>
  <si>
    <t>@FCOArabic</t>
  </si>
  <si>
    <t>https://twitter.com/FCOArabic/lists</t>
  </si>
  <si>
    <t>https://twitter.com/FCOArabic/moments</t>
  </si>
  <si>
    <t>10DowningStreet, AdelAljubeir, AlsisiOfficial, BahrainCPnews, BejiCEOfficial, BorisJohnson, DigitalOutreach, EmmanuelMacron, ForeignMinistry, GOVUK, General_Aoun, HHShkMohd, HadiPresident, HaiderAlAbadi, HassanRouhani, IraqMFA, JZarif, KingAbdullahII, KingSalman, MBA_AlThani_, MFATurkeyArabic, MOFAKuwait, MOFAKuwait_en, MarocDiplomatie, MfaEgypt, MofaOman, MofaQatar_AR, MohamedBinZayed, OFMUAE, Pontifex, PresidenceTn, Presidency_Sy, PrimeMinistry, QueenRania, RHCJO, RoyalFamily, TamimBinHamad, WhiteHouse, al_jaffaary, bahdiplomatic, cabinetofficeuk, foreignoffice, khalidalkhalifa, mfa_russia, realDonaldTrump, saadhariri, tcbestepe_ar, theresa_may</t>
  </si>
  <si>
    <t>AlgeriaMFA, DanishMFA, Iraqimofa, SpainMFA</t>
  </si>
  <si>
    <t>ABZayed, DOTArabic, DutchMFA, IsraelArabic, KSAMOFA, MOFAUAE, TunisieDiplo, UKUrdu, USAbilAraby, almekhlafi52, francediplo_AR</t>
  </si>
  <si>
    <t>https://periscope.tv/FCOArabic</t>
  </si>
  <si>
    <t>UKUrdu</t>
  </si>
  <si>
    <t>https://twitter.com/UKUrdu</t>
  </si>
  <si>
    <t>FCO Urdu</t>
  </si>
  <si>
    <t>Welcome to the FCO Urdu Twitter channel: UKUrduوزارت خارجہ برطانیہ کےسرکاری ٹوئٹر:''یوکے اردو'' پرخوش آمدید</t>
  </si>
  <si>
    <t>Thu Aug 19 11:47:51 +0000 2010</t>
  </si>
  <si>
    <t>@UKUrdu</t>
  </si>
  <si>
    <t>https://twitter.com/UKUrdu/moments</t>
  </si>
  <si>
    <t>10DowningStreet, BorisJohnson, EUCouncilPress, EU_Commission, ForeignOfficePk, GOVUK, HHShkMohd, Pontifex, QueenRania, RoyalFamily, StateDept, WhiteHouse, cabinetofficeuk, eucopresident, francediplo_EN, khalidalkhalifa</t>
  </si>
  <si>
    <t>DanishMFA, MFAIceland, MinCanadaAE</t>
  </si>
  <si>
    <t>FCOArabic, USAUrdu, foreignoffice</t>
  </si>
  <si>
    <t>https://periscope.tv/UKUrdu</t>
  </si>
  <si>
    <t>Vatican</t>
  </si>
  <si>
    <t>Pope Francis</t>
  </si>
  <si>
    <t>Pontifex</t>
  </si>
  <si>
    <t>https://twitter.com/Pontifex</t>
  </si>
  <si>
    <t>Welcome to the official Twitter page of His Holiness Pope Francis</t>
  </si>
  <si>
    <t>Thu Feb 23 11:38:07 +0000 2012</t>
  </si>
  <si>
    <t>Vatican City</t>
  </si>
  <si>
    <t>@Pontifex</t>
  </si>
  <si>
    <t>https://twitter.com/Pontifex/lists</t>
  </si>
  <si>
    <t>https://twitter.com/Pontifex/moments</t>
  </si>
  <si>
    <t>AAgbenonciMAEC, APMutharika, APUkraine, AlbanianDiplo, AndrejPlenkovic, BelarusMFA, BorutPahor, CanadaFP, CanadianPM, CancilleriaEc, CancilleriaPeru, ChileMFA, CostaPS2015, DFAPHL, DanishMFA, Dimitrov_Nikola, DiplomatieRdc, Dragan_Covic, DutchMFA, EPN, EUCouncilPress, Elysee, FCOArabic, GabonPrimature, GovMonaco, GreeceMFA, Grybauskaite_LT, GvtMonaco, HashimThaciRKS, HeikoMaas, Israel, IsraelMFA, IsraeliPM, ItalyMFA, ItamaratyGovBr, Itamaraty_EN, JanelidzeMkh, JulieBishopMP, KlausIohannis, KolindaGK, Kronprinsparet, LinkeviciusL, Lithuania, LithuaniaMFA, LithuanianGovt, MAERomania, MAE_Haiti, MFABulgaria, MFAEcuador, MFAKOSOVO, MFASriLanka, MFA_SriLanka, MFA_Ukraine, MFAgovge, MFAofArmenia, MIREXRD, MRE_Bolivia, MZZRS, MargvelashviliG, Mdaguero17, MeGovernment, MichelTemer, Minrel_Chile, MiroCerar, NoticiaCR, PMOEthiopia, PMcanadien, PRC_Cellcom, PR_Senegal, PSCU_Digital, PaulKagame, PellegriniP_, Prensa_Palacio, PresidenceMali, PresidenciaCV, PresidentIRL, PresidentKE, PrimatureHT, PrimatureRwanda, PrimeministerGR, RegSprecher, RoyalFamily, SRECIHonduras, SeychellesMFA, SlovakiaMFA, SpainMFA, StateHouseKenya, StateHouseSey, StateHouseUg, SweMFA, TerzaLoggia, TheBankova, TurnbullMalcolm, UKUrdu, VladaRH, aguribfakim, cafreeland, edgarsrinkevics, ediramaal, ethpresident, eu_eeas, eucopresident, govSlovenia, infopresidencia, margotwallstrom, mfaethiopia, mreparaguay, mubachfont, pacollibehgjet, pcoogov, presidentMT, samoagovt, sebastiankurz, simoncoveney, totisova, vanderbellen, winstonpeters</t>
  </si>
  <si>
    <t>Pontifex_ar, Pontifex_de, Pontifex_es, Pontifex_fr, Pontifex_it, Pontifex_ln, Pontifex_pl, Pontifex_pt</t>
  </si>
  <si>
    <t>https://periscope.tv/Pontifex</t>
  </si>
  <si>
    <t>Pontifex_it</t>
  </si>
  <si>
    <t>https://twitter.com/Pontifex_it</t>
  </si>
  <si>
    <t>Papa Francesco</t>
  </si>
  <si>
    <t>Benvenuti alla pagina Twitter ufficiale di Sua Santità Papa Francesco</t>
  </si>
  <si>
    <t>Thu Feb 23 11:48:17 +0000 2012</t>
  </si>
  <si>
    <t>Città del Vaticano</t>
  </si>
  <si>
    <t>@Pontifex_it</t>
  </si>
  <si>
    <t>https://twitter.com/Pontifex_it/lists</t>
  </si>
  <si>
    <t>https://twitter.com/Pontifex_it/moments</t>
  </si>
  <si>
    <t>AAgbenonciMAEC, CanadaFP, CostaPS2015, DanishMFA, JunckerEU, MFABulgaria, MOFAVietNam, MRE_Bolivia, Palazzo_Chigi, SweMFA, TerzaLoggia, angealfa, ditmirbushati, mfaethiopia</t>
  </si>
  <si>
    <t>Pontifex, Pontifex_ar, Pontifex_de, Pontifex_es, Pontifex_fr, Pontifex_ln, Pontifex_pl, Pontifex_pt</t>
  </si>
  <si>
    <t>https://periscope.tv/Pontifex_it</t>
  </si>
  <si>
    <t>Pontifex_es</t>
  </si>
  <si>
    <t>https://twitter.com/Pontifex_es</t>
  </si>
  <si>
    <t>Papa Francisco</t>
  </si>
  <si>
    <t>Bienvenido al Twitter oficial de Su Santidad Papa Francisco</t>
  </si>
  <si>
    <t>Thu Mar 15 11:02:01 +0000 2012</t>
  </si>
  <si>
    <t>Ciudad del Vaticano</t>
  </si>
  <si>
    <t>@Pontifex_es</t>
  </si>
  <si>
    <t>https://twitter.com/Pontifex_es/lists</t>
  </si>
  <si>
    <t>https://twitter.com/Pontifex_es/moments</t>
  </si>
  <si>
    <t>AlbanianDiplo, AlfonsoDastisQ, CRcancilleria, CanadaFP, CancilleriaCol, CancilleriaEc, CancilleriaPeru, CancilleriaPma, CancilleriaVE, CarlosAlvQ, CasaRosada, CesarVPeru, ChileMFA, CubaMINREX, DFAPHL, DanishMFA, DrZvizdic, HRabaryNjaka, HashimThaciRKS, Horacio_Cartes, HugoMartinezSV, IsabelStMalo, JC_Varela, JuanManSantos, KolindaGK, MFABulgaria, MFAEcuador, MFA_Ukraine, MIREXRD, MRE_Bolivia, MaritoAbdo, MartinVizcarraC, Mdaguero17, MiguelVargasM, MinPresidencia, Minrel_Chile, NicolasMaduro, Prensa_Palacio, PresidenciaPy, PresidenciaRD, Presidencia_HN, SRECIHonduras, SRE_mx, SweMFA, TerzaLoggia, VladaRH, cancilleriasv, evoespueblo, francediplo_ES, infopresidencia, jaarreaza, mae_rusia, marianorajoy, mauriciomacri, mfaethiopia, mfespinosaEC, mreparaguay, prensapalacio, presidencia_cl, presidencia_sv, presidenciacr, sanchezceren</t>
  </si>
  <si>
    <t>Pontifex, Pontifex_ar, Pontifex_de, Pontifex_fr, Pontifex_it, Pontifex_ln, Pontifex_pl, Pontifex_pt</t>
  </si>
  <si>
    <t>https://periscope.tv/Pontifex_es</t>
  </si>
  <si>
    <t>Pontifex_fr</t>
  </si>
  <si>
    <t>https://twitter.com/Pontifex_fr</t>
  </si>
  <si>
    <t>Pape François</t>
  </si>
  <si>
    <t>Bienvenue sur la page Twitter officielle du Pape François</t>
  </si>
  <si>
    <t>Thu Feb 23 11:50:17 +0000 2012</t>
  </si>
  <si>
    <t>Cité du Vatican</t>
  </si>
  <si>
    <t>@Pontifex_fr</t>
  </si>
  <si>
    <t>https://twitter.com/Pontifex_fr/lists</t>
  </si>
  <si>
    <t>https://twitter.com/Pontifex_fr/moments</t>
  </si>
  <si>
    <t>AAgbenonciMAEC, AlbanianDiplo, AlphaBarry20, BrunoTshibala, CabinetCivilPRC, CanadaFP, CharlesMichel, DanishMFA, E_IssozeNgondet, Elysee, GvtMonaco, LithuaniaMFA, MAE_Haiti, MFAofArmenia, MIREXRD, Macky_Sall, PRC_Cellcom, PR_Paul_BIYA, PresidenceTg, SRECIHonduras, SweMFA, TerzaLoggia, ediramaal, gouvernementBF, marcelamontanoh, sigbf</t>
  </si>
  <si>
    <t>Pontifex, Pontifex_ar, Pontifex_de, Pontifex_es, Pontifex_it, Pontifex_ln, Pontifex_pl, Pontifex_pt</t>
  </si>
  <si>
    <t>https://periscope.tv/Pontifex_fr</t>
  </si>
  <si>
    <t>Pontifex_de</t>
  </si>
  <si>
    <t>https://twitter.com/Pontifex_de</t>
  </si>
  <si>
    <t>Papst Franziskus</t>
  </si>
  <si>
    <t>Willkommen auf der offiziellen Twitter-Seite Seiner Heiligkeit Papst Franziskus</t>
  </si>
  <si>
    <t>Tue Mar 13 11:27:44 +0000 2012</t>
  </si>
  <si>
    <t>Vatikanstadt</t>
  </si>
  <si>
    <t>@Pontifex_de</t>
  </si>
  <si>
    <t>https://twitter.com/Pontifex_de/lists</t>
  </si>
  <si>
    <t>https://twitter.com/Pontifex_de/moments</t>
  </si>
  <si>
    <t>DanishMFA, HeikoMaas, MFA_Austria, SRECIHonduras, SweMFA, TerzaLoggia, mfaethiopia, sebastiankurz</t>
  </si>
  <si>
    <t>Pontifex, Pontifex_ar, Pontifex_es, Pontifex_fr, Pontifex_it, Pontifex_ln, Pontifex_pl, Pontifex_pt</t>
  </si>
  <si>
    <t>https://periscope.tv/Pontifex_de</t>
  </si>
  <si>
    <t>Pontifex_pt</t>
  </si>
  <si>
    <t>https://twitter.com/Pontifex_pt</t>
  </si>
  <si>
    <t>Bem-vindo ao Twitter oficial de Sua Santidade Papa Francisco</t>
  </si>
  <si>
    <t>Fri Nov 23 08:32:02 +0000 2012</t>
  </si>
  <si>
    <t>Cidade do Vaticano</t>
  </si>
  <si>
    <t>@Pontifex_pt</t>
  </si>
  <si>
    <t>https://twitter.com/Pontifex_pt/lists</t>
  </si>
  <si>
    <t>https://twitter.com/Pontifex_pt/moments</t>
  </si>
  <si>
    <t>AlbanianDiplo, CanadaFP, CancilleriaPeru, CancilleriaPma, DanishMFA, ItamaratyGovBr, Itamaraty_EN, MAECgob, MFABulgaria, MFAKOSOVO, MIREXRD, MRE_Bolivia, MichelTemer, PresidencySrb, SRECIHonduras, SweMFA, TerzaLoggia, USAemPortugues, antoniocostapm, infopresidencia, mfaethiopia</t>
  </si>
  <si>
    <t>Pontifex, Pontifex_ar, Pontifex_de, Pontifex_es, Pontifex_fr, Pontifex_it, Pontifex_ln, Pontifex_pl</t>
  </si>
  <si>
    <t>https://periscope.tv/Pontifex_pt</t>
  </si>
  <si>
    <t>Pontifex_pl</t>
  </si>
  <si>
    <t>https://twitter.com/Pontifex_pl</t>
  </si>
  <si>
    <t>Papież Franciszek</t>
  </si>
  <si>
    <t>Witamy na oficjalnej stronie Twitter Jego Świątobliwości Papieża Franciszka</t>
  </si>
  <si>
    <t>Mon Mar 12 10:01:23 +0000 2012</t>
  </si>
  <si>
    <t>Watykan</t>
  </si>
  <si>
    <t>@Pontifex_pl</t>
  </si>
  <si>
    <t>https://twitter.com/Pontifex_pl/lists</t>
  </si>
  <si>
    <t>https://twitter.com/Pontifex_pl/moments</t>
  </si>
  <si>
    <t>CancilleriaPma, DanishMFA, ItalyMFA, MSZ_RP, SRECIHonduras, SweMFA, TerzaLoggia, mfaethiopia, prezydentpl</t>
  </si>
  <si>
    <t>Pontifex, Pontifex_ar, Pontifex_de, Pontifex_es, Pontifex_fr, Pontifex_it, Pontifex_ln, Pontifex_pt</t>
  </si>
  <si>
    <t>https://periscope.tv/Pontifex_pl</t>
  </si>
  <si>
    <t>Pontifex_ln</t>
  </si>
  <si>
    <t>https://twitter.com/Pontifex_ln</t>
  </si>
  <si>
    <t>Papa Franciscus</t>
  </si>
  <si>
    <t>Tuus adventus in paginam publicam Papae Francisci breviloquentis optatissimus est.</t>
  </si>
  <si>
    <t>Fri Nov 23 08:13:46 +0000 2012</t>
  </si>
  <si>
    <t>Ex Civitate Vaticana</t>
  </si>
  <si>
    <t>@Pontifex_ln</t>
  </si>
  <si>
    <t>https://twitter.com/Pontifex_ln/lists</t>
  </si>
  <si>
    <t>https://twitter.com/Pontifex_ln/moments</t>
  </si>
  <si>
    <t>CancilleriaPeru, DanishMFA, MIREXRD, SeychellesMFA, TerzaLoggia</t>
  </si>
  <si>
    <t>Pontifex, Pontifex_ar, Pontifex_de, Pontifex_es, Pontifex_fr, Pontifex_it, Pontifex_pl, Pontifex_pt</t>
  </si>
  <si>
    <t>https://periscope.tv/Pontifex_ln</t>
  </si>
  <si>
    <t>Pontifex_ar</t>
  </si>
  <si>
    <t>https://twitter.com/Pontifex_ar</t>
  </si>
  <si>
    <t>البابا فرنسيس</t>
  </si>
  <si>
    <t>أهلاً بكم في الصفحة الرسمية تويتر لقداسة البابا فرنسيس</t>
  </si>
  <si>
    <t>Fri Nov 23 08:00:36 +0000 2012</t>
  </si>
  <si>
    <t>حاضرة الفاتيكان</t>
  </si>
  <si>
    <t>@Pontifex_ar</t>
  </si>
  <si>
    <t>https://twitter.com/Pontifex_ar/lists</t>
  </si>
  <si>
    <t>https://twitter.com/Pontifex_ar/moments</t>
  </si>
  <si>
    <t>CanadaFP, CancilleriaPeru, DanishMFA, Gebran_Bassil, SweMFA, TerzaLoggia, francediplo_AR, khalidalkhalifa</t>
  </si>
  <si>
    <t>Pontifex, Pontifex_de, Pontifex_es, Pontifex_fr, Pontifex_it, Pontifex_ln, Pontifex_pl, Pontifex_pt</t>
  </si>
  <si>
    <t>https://periscope.tv/Pontifex_ar</t>
  </si>
  <si>
    <t>TerzaLoggia</t>
  </si>
  <si>
    <t>https://twitter.com/TerzaLoggia</t>
  </si>
  <si>
    <t>Benvenuti alla pagina Twitter ufficiale della Segreteria di Stato. Welcome to the official Twitter page of the Secretariat of State.</t>
  </si>
  <si>
    <t>Thu Nov 29 12:18:37 +0000 2012</t>
  </si>
  <si>
    <t>Santa Sede - Holy See</t>
  </si>
  <si>
    <t>@TerzaLoggia</t>
  </si>
  <si>
    <t>https://twitter.com/TerzaLoggia/lists</t>
  </si>
  <si>
    <t>https://twitter.com/TerzaLoggia/moments</t>
  </si>
  <si>
    <t>Pontifex, Pontifex_ar, Pontifex_de, Pontifex_es, Pontifex_fr, Pontifex_it, Pontifex_ln, Pontifex_pl, Pontifex_pt</t>
  </si>
  <si>
    <t>BelarusMFA, CancilleriaARG, CancilleriaEc, CancilleriaPeru, DanishMFA, DutchMFA, GudlaugurThor, ItalyMFA, ItamaratyGovBr, Itamaraty_EN, Itamaraty_ES, LithuaniaMFA, MEAIndia, MFAIceland, MFAKOSOVO, MFA_Austria, Minrel_Chile, NorwayMFA, Palazzo_Chigi, SpainMFA, eu_eeas, francediplo, francediplo_EN, mfa_russia</t>
  </si>
  <si>
    <t>https://periscope.tv/TerzaLoggia</t>
  </si>
  <si>
    <t>North America</t>
  </si>
  <si>
    <t>Antigua and Barbuda</t>
  </si>
  <si>
    <t>Prime Minister Gaston Browne</t>
  </si>
  <si>
    <t>ABLPGastonbrown</t>
  </si>
  <si>
    <t>https://twitter.com/ABLPGastonbrown</t>
  </si>
  <si>
    <t>Gaston Browne</t>
  </si>
  <si>
    <t>Gaston Browne is a Champion of the people. He has provided his people with action centred leadership. He is the new Political Leader of the Antigua Labour Party</t>
  </si>
  <si>
    <t>Sun Jan 20 17:08:06 +0000 2013</t>
  </si>
  <si>
    <t>Antigua &amp; Barbuda</t>
  </si>
  <si>
    <t>Dormant since 07.02.2013</t>
  </si>
  <si>
    <t>@ABLPGastonbrown</t>
  </si>
  <si>
    <t>https://twitter.com/ABLPGastonbrown/moments</t>
  </si>
  <si>
    <t>10DowningStreet, RoyalFamily, WhiteHouse</t>
  </si>
  <si>
    <t>https://periscope.tv/ABLPGastonbrown</t>
  </si>
  <si>
    <t>gastonbrowne</t>
  </si>
  <si>
    <t>https://twitter.com/gastonbrowne</t>
  </si>
  <si>
    <t>Prime Minister - Antigua &amp; Barbuda</t>
  </si>
  <si>
    <t>Thu Apr 01 05:24:11 +0000 2010</t>
  </si>
  <si>
    <t>@gastonbrowne</t>
  </si>
  <si>
    <t>https://twitter.com/gastonbrowne/moments</t>
  </si>
  <si>
    <t>GISDominica, SaintLuciaGov, antiguagov, realDonaldTrump, skngov</t>
  </si>
  <si>
    <t>CancilleriaPeru, CubaMINREX, MIREXRD</t>
  </si>
  <si>
    <t>SkerritR, markbrantley3, pmharriskn</t>
  </si>
  <si>
    <t>https://periscope.tv/gastonbrowne</t>
  </si>
  <si>
    <t>antiguagov</t>
  </si>
  <si>
    <t>https://twitter.com/antiguagov</t>
  </si>
  <si>
    <t>Official Twitter page for the Government of Antigua and Barbuda</t>
  </si>
  <si>
    <t>Tue Jul 13 17:19:49 +0000 2010</t>
  </si>
  <si>
    <t>Dormant since 01.11.2015</t>
  </si>
  <si>
    <t>@antiguagov</t>
  </si>
  <si>
    <t>https://twitter.com/antiguagov/moments</t>
  </si>
  <si>
    <t>CancilleriaPeru, SkerritR, SweMFA, cancilleriasv, gastonbrowne, skngov</t>
  </si>
  <si>
    <t>https://periscope.tv/antiguagov</t>
  </si>
  <si>
    <t>Bahamas</t>
  </si>
  <si>
    <t>Foreign Minister Darren Allan Henfield</t>
  </si>
  <si>
    <t>DarrenFNM</t>
  </si>
  <si>
    <t>https://twitter.com/DarrenFNM</t>
  </si>
  <si>
    <t>Darren A. Henfield</t>
  </si>
  <si>
    <t>Foreign Minister of The Beautiful Bahamas</t>
  </si>
  <si>
    <t>Wed Feb 08 22:59:18 +0000 2017</t>
  </si>
  <si>
    <t>North Abaco, Bahamas</t>
  </si>
  <si>
    <t>@DarrenFNM</t>
  </si>
  <si>
    <t>https://twitter.com/DarrenFNM/lists</t>
  </si>
  <si>
    <t>https://twitter.com/DarrenFNM/moments</t>
  </si>
  <si>
    <t>https://periscope.tv/DarrenFNM</t>
  </si>
  <si>
    <t>MOFABahamas</t>
  </si>
  <si>
    <t>https://twitter.com/MOFABahamas</t>
  </si>
  <si>
    <t>MOFA Bahamas</t>
  </si>
  <si>
    <t>Ministry of Foreign Affairs - The Bahamas</t>
  </si>
  <si>
    <t>Thu Mar 26 13:42:28 +0000 2015</t>
  </si>
  <si>
    <t>@MOFABahamas</t>
  </si>
  <si>
    <t>https://twitter.com/MOFABahamas/lists</t>
  </si>
  <si>
    <t>https://twitter.com/MOFABahamas/moments</t>
  </si>
  <si>
    <t>WhiteHouse, realDonaldTrump</t>
  </si>
  <si>
    <t>MIREXRD, Minrel_Chile, pacollibehgjet</t>
  </si>
  <si>
    <t>https://periscope.tv/MOFABahamas</t>
  </si>
  <si>
    <t>Barbados</t>
  </si>
  <si>
    <t>http://twiplomacy.com/info/north-america/Barbados</t>
  </si>
  <si>
    <t>gisbarbados</t>
  </si>
  <si>
    <t>https://twitter.com/gisbarbados</t>
  </si>
  <si>
    <t>The BGIS is the information and engagement hub for the Government of Barbados.  Why not join the conversation.</t>
  </si>
  <si>
    <t>Wed May 14 19:41:07 +0000 2014</t>
  </si>
  <si>
    <t>@gisbarbados</t>
  </si>
  <si>
    <t>https://twitter.com/gisbarbados/lists</t>
  </si>
  <si>
    <t>https://twitter.com/gisbarbados/moments</t>
  </si>
  <si>
    <t>CanadaFP, FedericaMog, GISDominica, JunckerEU, SaintLuciaGov, eu_eeas, eucopresident, mfagovtt, skngov</t>
  </si>
  <si>
    <t>ChileMFA, MIREXRD, Minrel_Chile, SkerritR</t>
  </si>
  <si>
    <t>https://periscope.tv/gisbarbados</t>
  </si>
  <si>
    <t>Belize</t>
  </si>
  <si>
    <t>Prime Minister Dean Barrow</t>
  </si>
  <si>
    <t>BarrowDean</t>
  </si>
  <si>
    <t>https://twitter.com/BarrowDean</t>
  </si>
  <si>
    <t>Dean O. Barrow</t>
  </si>
  <si>
    <t>Born in Belize City on March 2, 1951.  First elected to the House of Representatives in 1984.  Sworn in as Prime Minister of Belize on Friday, February 8, 2008.</t>
  </si>
  <si>
    <t>Thu Jun 23 21:03:58 +0000 2011</t>
  </si>
  <si>
    <t>Dormant since 27.07.2011</t>
  </si>
  <si>
    <t>@BarrowDean</t>
  </si>
  <si>
    <t>https://twitter.com/BarrowDean/lists</t>
  </si>
  <si>
    <t>https://twitter.com/BarrowDean/moments</t>
  </si>
  <si>
    <t>CancilleriaPeru, MIREXRD, SkerritR, SweMFA</t>
  </si>
  <si>
    <t>https://periscope.tv/BarrowDean</t>
  </si>
  <si>
    <t>belizegov</t>
  </si>
  <si>
    <t>https://twitter.com/belizegov</t>
  </si>
  <si>
    <t>Government of Belize</t>
  </si>
  <si>
    <t>Government at Service of The People</t>
  </si>
  <si>
    <t>Tue Jun 15 15:04:26 +0000 2010</t>
  </si>
  <si>
    <t>Belize, Central America</t>
  </si>
  <si>
    <t>Dormant since 17.06.2010</t>
  </si>
  <si>
    <t>@belizegov</t>
  </si>
  <si>
    <t>https://twitter.com/belizegov/moments</t>
  </si>
  <si>
    <t>CancilleriaPeru, SweMFA, cancilleriasv</t>
  </si>
  <si>
    <t>https://periscope.tv/belizegov</t>
  </si>
  <si>
    <t>Foreign Minister Kamina J Smith</t>
  </si>
  <si>
    <t>kaminajsmith</t>
  </si>
  <si>
    <t>https://twitter.com/kaminajsmith</t>
  </si>
  <si>
    <t>Hon. Kamina J Smith</t>
  </si>
  <si>
    <t>Senator &amp; Minister of Foreign Affairs and Foreign Trade. Committed to building a Better Jamaica.</t>
  </si>
  <si>
    <t>Thu Mar 13 01:20:28 +0000 2014</t>
  </si>
  <si>
    <t>Jamaica</t>
  </si>
  <si>
    <t>@kaminajsmith</t>
  </si>
  <si>
    <t>https://twitter.com/kaminajsmith/lists</t>
  </si>
  <si>
    <t>https://twitter.com/kaminajsmith/moments</t>
  </si>
  <si>
    <t>10DowningStreet, BelgiumMFA, CanadaFP, CancilleriaPma, JustinTrudeau, Kemlu_RI, OPMJamaica, UKenyatta, cafreeland</t>
  </si>
  <si>
    <t>CancilleriaPeru, ChileMFA, DanishMFA, DiplomatieRdc, DutchMFA, EladioLoizaga, MFABelize, MFAKOSOVO, MIREXRD, MiguelVargasM, cancilleriasv, jaarreaza, ministerBlok</t>
  </si>
  <si>
    <t>AndrewHolnessJM, IsabelStMalo, MinexGt, Minrel_Chile, SRE_mx, markbrantley3, nyamitwe, pmharriskn</t>
  </si>
  <si>
    <t>https://periscope.tv/kaminajsmith</t>
  </si>
  <si>
    <t>MFABelize</t>
  </si>
  <si>
    <t>https://twitter.com/MFABelize</t>
  </si>
  <si>
    <t>Belize MFA 🇧🇿</t>
  </si>
  <si>
    <t>Official Twitter account of the Ministry of Foreign Affairs of Belize.</t>
  </si>
  <si>
    <t>Wed May 04 20:07:51 +0000 2016</t>
  </si>
  <si>
    <t>@MFABelize</t>
  </si>
  <si>
    <t>https://twitter.com/MFABelize/lists</t>
  </si>
  <si>
    <t>https://twitter.com/MFABelize/moments</t>
  </si>
  <si>
    <t>10DowningStreet, ArgentinaMFA, BelgiumMFA, CancilleriaCol, CancilleriaPeru, EPN, EU_Commission, ForeignOfficeKE, GermanyDiplo, IsraelMFA, Itamaraty_EN, LVidegaray, MAECgob, MDVForeign, MFAEcuador, MFAIceland, MFATgovtNZ, MFATurkey, MFA_Austria, MFA_Lu, MFA_SriLanka, MFAsg, MOFAkr_eng, MofaQatar_EN, NorwayMFA, POTUS, PolandMFA, PresidenciaMX, SRECIHonduras, SRE_mx, SkerritR, StateDept, SweMFA, WhiteHouse, dfat, dreynders, eucopresident, foreignoffice, francediplo, francediplo_EN, kaminajsmith, mfagovtt, mreparaguay_en</t>
  </si>
  <si>
    <t>HashimThaciRKS, MFAKOSOVO, MiguelVargasM, Presidencia_HN, eu_eeas, ministerBlok, pacollibehgjet</t>
  </si>
  <si>
    <t>BelarusMFA, CRcancilleria, CanadaFP, CancilleriaPma, CancilleriaVE, ChileMFA, CubaMINREX, DanishMFA, DutchMFA, HugoMartinezSV, MFA_LI, MIREXRD, Minrel_Chile, cancilleriasv, jaarreaza</t>
  </si>
  <si>
    <t>https://periscope.tv/MFABelize</t>
  </si>
  <si>
    <t>Canada</t>
  </si>
  <si>
    <t>Prime Minister Justin Trudeau</t>
  </si>
  <si>
    <t>JustinTrudeau</t>
  </si>
  <si>
    <t>https://twitter.com/JustinTrudeau</t>
  </si>
  <si>
    <t>Justin Trudeau</t>
  </si>
  <si>
    <t>Account run by the 23rd Prime Minister of Canada and staff… Compte géré par le 23e premier ministre du Canada et personnel.</t>
  </si>
  <si>
    <t>Sun Mar 30 21:04:14 +0000 2008</t>
  </si>
  <si>
    <t>Papineau</t>
  </si>
  <si>
    <t>@JustinTrudeau</t>
  </si>
  <si>
    <t>https://twitter.com/JustinTrudeau/lists</t>
  </si>
  <si>
    <t>https://twitter.com/JustinTrudeau/moments</t>
  </si>
  <si>
    <t>CanadianPM, mauriciomacri</t>
  </si>
  <si>
    <t>APUkraine, AlfonsoDastisQ, AlphaBarry20, AuswaertigesAmt, BarrowPresident, BattulgaKh, BrunoTshibala, BurkinaMae, CabinetCivilPRC, CancilleriaEc, CancilleriaPeru, CancilleriaPma, CharlesMichel, ChileMFA, DFAPHL, DannyFaure, Dimitrov_Nikola, DrEnsour, EPhilippePM, EU_Commission, Elysee, FijiPM, GudlaugurThor, HashimThaciRKS, Israel, IsraelMFA, ItamaratyGovBr, Itamaraty_EN, Itamaraty_ES, JanelidzeMkh, JuanOrlandoH, Kabmin_UA, KlausIohannis, Kronprinsparet, Latvian_MFA, Lithuania, LithuaniaMFA, LithuanianGovt, MAECHaiti, MDVForeign, MEAIndia, MFAKOSOVO, MFASriLanka, MFAThai, MFA_Austria, MFA_Macedonia, MFA_SriLanka, MFA_Ukraine, MFAgovge, MFAofArmenia, MFAsg, MID_RF, MIREXRD, Macky_Sall, MaltaGov, Minrel_Chile, MiroCerar, PMOIndia, PRC_Cellcom, PR_Paul_BIYA, PR_Senegal, Palazzo_Chigi, PresidenceMada, PresidenceMali, PresidenceTg, Presidenceci, PresidentKE, PresidentOfBg, PrimeministerGR, RoyalFamily, SRE_mx, SeychellesMFA, SkerritR, SomaliPM, SpainMFA, TunisieDiplo, Utenriksdept, VGroysman, VladaMK, Zoran_Zaev, angealfa, antoniocostapm, dfatirl, ditmirbushati, edgarsrinkevics, eu_eeas, eucopresident, filip_pavel, forsaetisradun, govpt, infopresidencia, jaarreaza, kallaankourao, kaminajsmith, katrinjak, margotwallstrom, marianorajoy, markbrantley3, merrionstreet, mubachfont, pacollibehgjet, poroshenko, prensapalacio, presidentMT, sebastiankurz, teodormelescanu, vanderbellen, vladaRS, winstonpeters</t>
  </si>
  <si>
    <t>EPN, EmmanuelMacron, cafreeland, narendramodi</t>
  </si>
  <si>
    <t>https://periscope.tv/JustinTrudeau</t>
  </si>
  <si>
    <t>http://twiplomacy.com/info/north-america/Canada</t>
  </si>
  <si>
    <t>CanadianPM</t>
  </si>
  <si>
    <t>https://twitter.com/CanadianPM</t>
  </si>
  <si>
    <t>Official Twitter account of Justin Trudeau, Prime Minister of Canada – Terms: https://t.co/cVtd0EBoub – Français: @PMcanadien</t>
  </si>
  <si>
    <t>Fri May 09 14:25:26 +0000 2008</t>
  </si>
  <si>
    <t>Ottawa, Ontario, Canada</t>
  </si>
  <si>
    <t>@CanadianPM</t>
  </si>
  <si>
    <t>https://twitter.com/CanadianPM/lists</t>
  </si>
  <si>
    <t>https://twitter.com/CanadianPM/moments</t>
  </si>
  <si>
    <t>10DowningStreet, EUCouncil, Elysee, GobiernodeChile, PaoloGentiloni, Pontifex, PresidenceMada, PresidenciaMX, PresidentIRL, Quirinale, RoyalFamily, WhiteHouse, prensapalacio</t>
  </si>
  <si>
    <t>BrunoTshibala, CabinetCivilPRC, CancilleriaPeru, ChileMFA, ComradeRalph, Diplomacy_RM, HashimThaciRKS, IsraelMFA, IsraeliPM, Itamaraty_EN, JustinTrudeau, LithuaniaMFA, LithuanianGovt, MFAKOSOVO, MFASriLanka, MFA_Macedonia, Minrel_Chile, MiroCerar, PRC_Cellcom, PR_Paul_BIYA, Palazzo_Chigi, PrimeministerGR, SRE_mx, cafreeland, dfat, edgarsrinkevics, eucopresident, forsaetisradun, infopresidencia, katrinjak, marianorajoy, merrionstreet, pacollibehgjet, thepmo</t>
  </si>
  <si>
    <t>CanadaFP, CanadaPE, CharlesMichel, MinCanadaAE, MinCanadaFA, PMOIndia, PMcanadien, mauriciomacri</t>
  </si>
  <si>
    <t>https://periscope.tv/CanadianPM</t>
  </si>
  <si>
    <t>PMcanadien</t>
  </si>
  <si>
    <t>https://twitter.com/Pmcanadien</t>
  </si>
  <si>
    <t>Compte Twitter officiel de Justin Trudeau, premier ministre du Canada – Conditions: https://t.co/aMRUJx2lP7 – English: @CanadianPM</t>
  </si>
  <si>
    <t>Fri May 09 14:30:00 +0000 2008</t>
  </si>
  <si>
    <t>Ottawa (Ontario) Canada</t>
  </si>
  <si>
    <t>@PMcanadien</t>
  </si>
  <si>
    <t>https://twitter.com/PMcanadien</t>
  </si>
  <si>
    <t>https://twitter.com/PMcanadien/lists</t>
  </si>
  <si>
    <t>https://twitter.com/PMcanadien/moments</t>
  </si>
  <si>
    <t>10DowningStreet, CanadaFP, CharlesMichel, EUCouncil, GobiernodeChile, MinCanadaFA, PMOIndia, PaoloGentiloni, Pontifex, PresidenciaMX, PresidentIRL, Quirinale, RoyalFamily, WhiteHouse, prensapalacio</t>
  </si>
  <si>
    <t>CancilleriaPeru, LithuanianGovt, USAenFrancais, eucopresident, gouvernementFR, marianorajoy, pjugnauth</t>
  </si>
  <si>
    <t>CanadaPE, CanadianPM, Elysee, MinCanadaAE, PresidenceMada</t>
  </si>
  <si>
    <t>https://periscope.tv/Pmcanadien</t>
  </si>
  <si>
    <t>Foreign Minister Chrystia Freeland</t>
  </si>
  <si>
    <t>cafreeland</t>
  </si>
  <si>
    <t>https://twitter.com/cafreeland</t>
  </si>
  <si>
    <t>Chrystia Freeland</t>
  </si>
  <si>
    <t>Canada's Minister of Foreign Affairs / Ministre des Affaires étrangères du Canada. Liberal MP for University-Rosedale. Author. Proud wife and mother of three.</t>
  </si>
  <si>
    <t>Fri Oct 15 16:11:28 +0000 2010</t>
  </si>
  <si>
    <t>Toronto, ON</t>
  </si>
  <si>
    <t>@cafreeland</t>
  </si>
  <si>
    <t>https://twitter.com/cafreeland/lists</t>
  </si>
  <si>
    <t>https://twitter.com/cafreeland/moments</t>
  </si>
  <si>
    <t>APUkraine, BorisJohnson, CanadaFP, CanadaPE, CanadianPM, EUCouncilPress, EstonianGovt, Grybauskaite_LT, HassanRouhani, Israel, JunckerEU, Kabmin_UA_e, KremlinRussia_E, LVidegaray, Latvian_MFA, MID_RF, MedvedevRussia, MinCanadaAE, MinCanadaFA, PMOIndia, POTUS, Pontifex, StateDept, StateDeptLive, SushmaSwaraj, TheBankova, WhiteHouse, donaldtusk, eucopresident, mfa_russia, narendramodi, poroshenko, realDonaldTrump, tsipras_eu</t>
  </si>
  <si>
    <t>BelarusMFA, BelarusMID, CancilleriaEc, ChileMFA, DanishMFA, Dimitrov_Nikola, Diplomacy_RM, DutchMFA, GudlaugurThor, HeikoMaas, Iraqimofa, IsabelStMalo, ItamaratyGovBr, Itamaraty_EN, Itamaraty_ES, JorgeFaurie, LindiweSisuluSA, LithuaniaMFA, MAECgob, MEAIndia, MFAIceland, MFAKOSOVO, MFASriLanka, MFA_SriLanka, MFAgovge, MFAsg, MVEP_hr, MZZRS, Mdaguero17, Minrel_Chile, NorwayMFA, SpainMFA, VGroysman, ditmirbushati, dreynders, eu_eeas, jaarreaza, kaminajsmith, ministerBlok, mreparaguay, mubachfont, pacollibehgjet, svenmikser, teodormelescanu</t>
  </si>
  <si>
    <t>FedericaMog, GermanyDiplo, HashimThaciRKS, JY_LeDrian, JustinTrudeau, LinkeviciusL, MFA_Ukraine, PavloKlimkin, edgarsrinkevics, foreignoffice, margotwallstrom</t>
  </si>
  <si>
    <t>https://periscope.tv/cafreeland</t>
  </si>
  <si>
    <t>MinCanadaAE</t>
  </si>
  <si>
    <t>https://twitter.com/MinCanadaAE</t>
  </si>
  <si>
    <t>@MinCanadaAE</t>
  </si>
  <si>
    <t>Tue Dec 01 16:40:19 +0000 2015</t>
  </si>
  <si>
    <t>https://twitter.com/MinCanadaAE/lists</t>
  </si>
  <si>
    <t>https://twitter.com/CanadaPE/lists/les-missions-%C3%A0-l-%C3%A9tranger/members</t>
  </si>
  <si>
    <t>https://twitter.com/MinCanadaAE/moments</t>
  </si>
  <si>
    <t>ABZayed, AlbanianDiplo, BelgiumMFA, CRcancilleria, CancilleriaARG, CancilleriaCol, CancilleriaPma, ChileMFA, CyprusMFA, CzechMFA, DiploPubliqueTR, Diplomacy_RM, ForeignMinistry, ForeignOfficeKE, Gebran_Bassil, IranMFA, IraqMFA, IsraelMFA, ItalyMFA, Itamaraty_EN, Itamaraty_ES, JZarif, JulieBishopMP, KSAMOFA, LMushikiwabo, LankaMFA, Latvian_MFA, LinkeviciusL, LithuaniaMFA, MAERomania, MDVForeign, MEAIndia, MFABulgaria, MFAEcuador, MFAFiji, MFAIceland, MFASriLanka, MFATurkeyFrench, MFA_Austria, MFA_KZ, MFA_LI, MFA_Mongolia, MFA_SriLanka, MFA_Tajikistan, MFA_Ukraine, MFAestonia, MFAsg, MFAupdate, MOFAEGYPT, MOFAKuwait_en, MOFAUAE, MOFAkr_eng, MVEP_hr, MZZRS, MankeurNdiaye, MarocDiplomatie, MevlutCavusoglu, MfaEgypt, MinisterMOFA, MiroslavLajcak, MoFA_Indonesia, MofaJapan_en, MofaNepal, MofaOman, MofaQatar_EN, MofaSomalia, NorwayMFA, OFMUAE, PakDiplomacy, PaoloGentiloni, PavloKlimkin, PolandMFA, RwandaMFA, SeychellesMFA, SlovakiaMFA, StateDept, StateDeptLive, SushmaSwaraj, SweMFA, TROfficeofPD, TunisieDiplo, UKUrdu, UgandaMFA, Ulkoministerio, VivianBala, bahdiplomatic, cancilleriasv, dfat, dfatirl, ditmirbushati, djiboutidiplo, dreynders, foreignoffice, foreigntanzania, francediplo, francediplo_EN, khalidalkhalifa, margotwallstrom, mfa_afghanistan, mfa_russia, mfaethiopia, mfarighana, namibia_mfa, sebastiankurz</t>
  </si>
  <si>
    <t>AlfonsoDastisQ, BrunoTshibala, GudlaugurThor, JanelidzeMkh, MinexGt, cafreeland</t>
  </si>
  <si>
    <t>BelarusMFA, CanadaPE, CanadianPM, CancilleriaPeru, CubaMINREX, DanishMFA, DutchMFA, FedericaMog, GermanyDiplo, IsabelStMalo, MAECHaiti, MFAKOSOVO, MFAgovge, MFAofArmenia, Minrel_Chile, PMcanadien, SpainMFA, USAenFrancais, edgarsrinkevics</t>
  </si>
  <si>
    <t>https://periscope.tv/MinCanadaAE</t>
  </si>
  <si>
    <t>MinCanadaFA</t>
  </si>
  <si>
    <t>https://twitter.com/MinCanadaFA</t>
  </si>
  <si>
    <t>@MinCanadaFA</t>
  </si>
  <si>
    <t>Tue Dec 01 16:29:03 +0000 2015</t>
  </si>
  <si>
    <t>https://twitter.com/MinCanadaFA/lists</t>
  </si>
  <si>
    <t>https://twitter.com/MinCanadaFA/moments</t>
  </si>
  <si>
    <t>AdelAljubeir, AlbanianDiplo, CancilleriaARG, CancilleriaPma, ChileMFA, CyprusMFA, CzechMFA, DFAPHL, DiploPubliqueTR, ForeignMinistry, ForeignOfficeKE, Gebran_Bassil, IranMFA, JZarif, JulieBishopMP, KSAMOFA, LankaMFA, LinkeviciusL, MAERomania, MFABulgaria, MFAFiji, MFAIceland, MFAThai_PR_EN, MFATurkey, MFATurkeyFrench, MFA_Austria, MFA_KZ, MFA_Mongolia, MFA_SriLanka, MFA_Tajikistan, MFAestonia, MFAupdate, MOFAEGYPT, MOFAKuwait_en, MOFAkr_eng, MVEP_hr, MarocDiplomatie, MinisterMOFA, MiroslavLajcak, MoFA_Indonesia, MofaJapan_en, MofaQatar_EN, POTUS, PakDiplomacy, PaoloGentiloni, PavloKlimkin, PolandMFA, SeychellesMFA, SlovakiaMFA, StateDept, StateDeptLive, SushmaSwaraj, SweMFA, TROfficeofPD, TunisieDiplo, UgandaMFA, Ulkoministerio, VivianBala, WhiteHouse, bahdiplomatic, cancilleriasv, dfatirl, ditmirbushati, djiboutidiplo, dreynders, foreigntanzania, francediplo, margotwallstrom, mfa_afghanistan, mfa_russia, mfaethiopia, mfagovtt, mfarighana, mofa_kr, namibia_mfa, rdussey</t>
  </si>
  <si>
    <t>AlfonsoDastisQ, BelarusMID, CancilleriaPeru, HashimThaciRKS, JanelidzeMkh, JuanOrlandoH, MBA_AlThani_, MIREXRD, MinexGt, PMcanadien, SRECIHonduras, cafreeland, jaarreaza, teodormelescanu</t>
  </si>
  <si>
    <t>BelarusMFA, BelgiumMFA, CanadaFP, CanadianPM, CubaMINREX, DanishMFA, Diplomacy_RM, DutchMFA, FedericaMog, GermanyDiplo, Israel, IsraelMFA, ItalyMFA, Itamaraty_EN, Kemlu_RI, Latvian_MFA, LithuaniaMFA, MAECHaiti, MDVForeign, MEAIndia, MFAKOSOVO, MFASriLanka, MFA_LI, MFA_Ukraine, MFAgovge, MFAofArmenia, MFAsg, MZZRS, MevlutCavusoglu, NorwayMFA, RwandaMFA, SpainMFA, dfat, edgarsrinkevics, foreignoffice, francediplo_EN, khalidalkhalifa, sebastiankurz</t>
  </si>
  <si>
    <t>https://periscope.tv/MinCanadaFA</t>
  </si>
  <si>
    <t>CanadaFP</t>
  </si>
  <si>
    <t>https://twitter.com/CanadaFP</t>
  </si>
  <si>
    <t>Foreign Policy CAN</t>
  </si>
  <si>
    <t>Canada’s Foreign Policy activities are led by Global Affairs Canada - Français : @CanadaPE - https://t.co/YcijzugMJP</t>
  </si>
  <si>
    <t>Tue Mar 09 18:54:09 +0000 2010</t>
  </si>
  <si>
    <t>@CanadaFP</t>
  </si>
  <si>
    <t>https://twitter.com/CanadaFP/moments</t>
  </si>
  <si>
    <t>10DowningStreet, ABZayed, AbeShinzo, AlfonsoDastisQ, BejiCEOfficial, BorisJohnson, CRcancilleria, CancilleriaPA, CasaReal, EPN, EUCouncil, EUCouncilPress, EU_Commission, Elysee, EmmanuelMacron, FedericaMog, ForeignMinistry, ForeignOfficeKE, ForeignOfficePk, ForeignStrategy, GobiernodeChile, GovernmentGeo, Grybauskaite_LT, HHShkMohd, HeikoMaas, Horacio_Cartes, IraqMFA, IsraeliPM, IsraeliPM_heb, JZarif, JuanManSantos, JuanOrlandoH, JunckerEU, Kantei_Saigai, KingSalman, KremlinRussia_E, LMushikiwabo, LT_MFA_Stratcom, LankaMFA, LinkeviciusL, MAECHaiti, MFABulgaria, MFATgovtNZ, MFATurkey, MFATurkeyArabic, MFATurkeyFrench, MFA_Austria, MFAgovge, MFAofArmenia, MFAsg, MFAupdate, MOFAGambia, MOFAKuwait_en, MOFAkr_eng, MVEP_hr, MankeurNdiaye, MarocDiplomatie, MedvedevRussiaE, MinBZ, MinisterMOFA, MofaJapan_en, MofaNepal, MofaOman, MofaQatar_EN, MofaSomalia, MohamedBinZayed, NicolasMaduro, NikosKotzias, PMOIndia, PaoloGentiloni, PaulKagame, Pontifex, Pontifex_ar, Pontifex_es, Pontifex_fr, Pontifex_it, Pontifex_pt, PresidenciaMX, PresidenciaPy, Presidencia_Ec, Presidencia_HN, PresidencialVen, QueenRania, RT_Erdogan, RW_UNP, Rijksoverheid, RoyalFamily, SCpresidenciauy, SegrEsteriRsm, SlovakiaMFA, StateDeptLive, SushmaSwaraj, TC_Disisleri, TunisieDiplo, UKenyatta, USAgov, UgandaMFA, UgandaMediaCent, VladaRH, WhiteHouse, Xavier_Bettel, bahdiplomatic, cabinetofficeuk, donaldtusk, dreynders, ediramaal, erna_solberg, eucopresident, foreignoffice, francediplo_AR, francediplo_ES, gobmx, govsingapore, hagegeingob, khalidalkhalifa, leehsienloong, md_higgins, mfa_afghanistan, mfaguyana, mreparaguay_en, narendramodi, netanyahu, pcmperu, poroshenko, rashtrapatibhvn, rterdogan_ar, sebastiankurz, sebastianpinera, tcbestepe, tsheringtobgay, vladaRS</t>
  </si>
  <si>
    <t>BelarusMID, CancilleriaARG, CancilleriaCol, CancilleriaEc, Iraqimofa, Itamaraty_EN, JulieBishopMP, MDVForeign, MFASriLanka, MFA_Kyrgyzstan, MFA_SriLanka, MIREXRD, MinexGt, Minrel_Chile, NestorPopolizio, PMcanadien, RwandaMFA, SRE_mx, Utenriksdept, VNGovtPortal, aguribfakim, avucic, cafreeland, cancilleriasv, gisbarbados, jaarreaza, kaminajsmith, ministerBlok, mofa_kr, mubachfont, pacollibehgjet, saadhariri, totisova</t>
  </si>
  <si>
    <t>AlbanianDiplo, AlgeriaMFA, ArgentinaMFA, AuswaertigesAmt, AzerbaijanMFA, BelarusMFA, BelgiumMFA, CanadaPE, CanadianPM, CancilleriaPeru, CancilleriaPma, ChileMFA, CyprusMFA, CzechMFA, DanishMFA, Diplomacy_RM, DutchMFA, EUCouncilTVNews, GermanyDiplo, GreeceMFA, IndianDiplomacy, Israel, IsraelMFA, ItalyMFA, ItamaratyGovBr, Itamaraty_ES, JPN_PMO, JorgeFaurie, KSAMOFA, Latvian_MFA, LithuaniaMFA, MAECgob, MAERomania, MEAIndia, MFABelize, MFAEcuador, MFAIceland, MFAKOSOVO, MFA_KZ, MFA_LI, MFA_Lu, MFA_Macedonia, MFA_Mongolia, MFA_Ukraine, MFAestonia, MID_RF, MOFAUAE, MOFAVietNam, MZZRS, MeGovernment, MfaEgypt, MinCanadaFA, MiroslavLajcak, NorwayMFA, OFMUAE, PakDiplomacy, PavloKlimkin, PolandMFA, SeychellesMFA, SpainMFA, StateDept, StateHouseSey, SweMFA, Ulkoministerio, dfat, dfatirl, edgarsrinkevics, eu_eeas, francediplo, francediplo_EN, marianorajoy, mfa_russia, mfaethiopia, mfagovtt, primeministerkz</t>
  </si>
  <si>
    <t>https://periscope.tv/CanadaFP</t>
  </si>
  <si>
    <t>CanadaPE</t>
  </si>
  <si>
    <t>https://twitter.com/CanadaPE</t>
  </si>
  <si>
    <t>Pol. étrangère CAN</t>
  </si>
  <si>
    <t>Les activités de la politique étrangère du Canada sont dirigées par Affaires mondiales Canada - English: @CanadaFP https://t.co/IrO9VOQVYE</t>
  </si>
  <si>
    <t>Tue Mar 09 18:59:09 +0000 2010</t>
  </si>
  <si>
    <t>@CanadaPE</t>
  </si>
  <si>
    <t>https://twitter.com/CanadaPE/moments</t>
  </si>
  <si>
    <t>10DowningStreet, AlbanianDiplo, BelgiumMFA, CancilleriaPA, CancilleriaPma, CyprusMFA, CzechMFA, Diplomacy_RM, EUCouncilPress, EU_Commission, Elysee, ForeignMinistry, Horacio_Cartes, IraqMFA, IsraeliPM, JPN_PMO, KSAMOFA, MAERomania, MFABulgaria, MFATurkey, MFATurkeyFrench, MFA_Ukraine, MFAestonia, MFAgovge, MFAsg, MOFAKuwait_en, MOFAUAE, MOFAkr_eng, MVEP_hr, MZZRS, MarocDiplomatie, MofaJapan_en, MofaOman, MofaQatar_EN, OFMUAE, PolandMFA, PresidenciaPy, RoyalFamily, SCpresidenciauy, SlovakiaMFA, StateDept, TunisieDiplo, WhiteHouse, bahdiplomatic, cabinetofficeuk, dfat, dfatirl, dreynders, edgarsrinkevics, eucopresident, foreignoffice, khalidalkhalifa, mfa_afghanistan, netanyahu, sebastianpinera</t>
  </si>
  <si>
    <t>AlgeriaMFA, AzerbaijanMFA, BelarusMFA, BelarusMID, CancilleriaARG, DiploPubliqueTR, ItamaratyGovBr, Itamaraty_EN, Itamaraty_ES, MAECgob, MEAIndia, MFA_KZ, MIREXRD, RwandaMFA, USAenFrancais, VladaRH, cafreeland, francediplo_EN</t>
  </si>
  <si>
    <t>CanadaFP, CanadianPM, DanishMFA, DutchMFA, GermanyDiplo, GreeceMFA, IsraelMFA, ItalyMFA, Latvian_MFA, LithuaniaMFA, MFAIceland, MFAKOSOVO, MFA_Austria, MfaEgypt, MinCanadaAE, NorwayMFA, PMcanadien, SpainMFA, SweMFA, eu_eeas, francediplo, mfa_russia</t>
  </si>
  <si>
    <t>https://periscope.tv/CanadaPE</t>
  </si>
  <si>
    <t>Costa Rica</t>
  </si>
  <si>
    <t>President Carlos Alvarado Quesada</t>
  </si>
  <si>
    <t>CarlosAlvQ</t>
  </si>
  <si>
    <t>https://twitter.com/CarlosAlvQ</t>
  </si>
  <si>
    <t>Carlos Alvarado Q.</t>
  </si>
  <si>
    <t>Presidente de la República de Costa Rica, 2018-2022</t>
  </si>
  <si>
    <t>Sun Jan 22 19:07:26 +0000 2017</t>
  </si>
  <si>
    <t>@CarlosAlvQ</t>
  </si>
  <si>
    <t>https://twitter.com/CarlosAlvQ/lists</t>
  </si>
  <si>
    <t>https://twitter.com/CarlosAlvQ/moments</t>
  </si>
  <si>
    <t>CRcancilleria, Gobierno_CR, MaritoAbdo, Pontifex_es</t>
  </si>
  <si>
    <t>AndrewHolnessJM, CancilleriaEc, IsabelStMalo, JuanOrlandoH, MIREXRD, jaarreaza, mfespinosaEC, presidencia_sv</t>
  </si>
  <si>
    <t>epsycampbell, presidenciacr</t>
  </si>
  <si>
    <t>https://periscope.tv/CarlosAlvQ</t>
  </si>
  <si>
    <t>presidenciacr</t>
  </si>
  <si>
    <t>https://twitter.com/presidenciacr</t>
  </si>
  <si>
    <t>Casa Presidencial 🇨🇷</t>
  </si>
  <si>
    <t>Cuenta oficial de Casa Presidencial, Costa Rica. | Presidence of Costa Rica's official account.</t>
  </si>
  <si>
    <t>Mon May 17 14:50:36 +0000 2010</t>
  </si>
  <si>
    <t>San José, Costa Rica</t>
  </si>
  <si>
    <t>Casa Presidencial CR</t>
  </si>
  <si>
    <t>@presidenciacr</t>
  </si>
  <si>
    <t>https://twitter.com/presidenciacr/moments</t>
  </si>
  <si>
    <t>10DowningStreet, DaniloMedina, EPN, GobiernoUSA, GobiernodeChile, IsraeliPM, JuanOrlandoH, LaCasaBlanca, MedvedevRussiaE, Pontifex_es, PresidenceMali, PresidenciaMX, PresidencialVen, PrimeMinistry, PrimeministerGR, RepSouthSudan, StateDept, WhiteHouse, desdelamoncloa, gobmx, jimmymoralesgt, prensapalacio, presidencia_sv</t>
  </si>
  <si>
    <t>CancilleriaEc, CancilleriaPeru, CancilleriaPma, ItamaratyGovBr, Itamaraty_EN, Itamaraty_ES, MFAEcuador, MIREXRD, MRE_Bolivia, MiguelVargasM, MinexGt, Minrel_Chile, PMOMalaysia, Palazzo_Chigi, PresidenciaCV, PresidenciaPma, PresidenciaPy, Presidencia_HN, PresidentIRL, SRECIHonduras, SpainMFA, SweMFA, cancilleriasv, epsycampbell, eucopresident, francediplo_ES</t>
  </si>
  <si>
    <t>AmericaGovEsp, CRcancilleria, CarlosAlvQ, Elysee, Gobierno_CR, GuatemalaGob, JuanManSantos, MeGovernment, NoticiaCR, PresidenciaRD, Presidencia_Ec, SCpresidenciauy, cancilleriacrc, infopresidencia, marianorajoy, sanchezceren</t>
  </si>
  <si>
    <t>https://periscope.tv/presidenciacr</t>
  </si>
  <si>
    <t>http://twiplomacy.com/info/north-america/Costa-Rica</t>
  </si>
  <si>
    <t>Gobierno_CR</t>
  </si>
  <si>
    <t>https://twitter.com/Gobierno_CR</t>
  </si>
  <si>
    <t>GobiernoCR</t>
  </si>
  <si>
    <t>Por una ciudadanía mejor informada</t>
  </si>
  <si>
    <t>Mon Dec 22 21:29:31 +0000 2014</t>
  </si>
  <si>
    <t>@Gobierno_CR</t>
  </si>
  <si>
    <t>https://twitter.com/Gobierno_CR/moments</t>
  </si>
  <si>
    <t>NoticiaCR, cancilleriacrc</t>
  </si>
  <si>
    <t>CancilleriaPeru, CarlosAlvQ, Minrel_Chile, Presidencia_HN</t>
  </si>
  <si>
    <t>CRcancilleria, presidenciacr</t>
  </si>
  <si>
    <t>https://periscope.tv/Gobierno_CR</t>
  </si>
  <si>
    <t>NoticiaCR</t>
  </si>
  <si>
    <t>https://twitter.com/NoticiaCR</t>
  </si>
  <si>
    <t>La Noticia CR</t>
  </si>
  <si>
    <t>Contacto Directo del Gobierno de Costa Ricahttps://t.co/uZX36znY</t>
  </si>
  <si>
    <t>Wed Jan 07 04:33:31 +0000 2009</t>
  </si>
  <si>
    <t>Dormant since 14.02.2015</t>
  </si>
  <si>
    <t>@NoticiaCR</t>
  </si>
  <si>
    <t>https://twitter.com/NoticiaCR/moments</t>
  </si>
  <si>
    <t>JuanManSantos, Pontifex, WhiteHouse, sebastianpinera</t>
  </si>
  <si>
    <t>CancilleriaPeru, Gobierno_CR, PresidenciaRD, SweMFA, VladaRH</t>
  </si>
  <si>
    <t>cancilleriacrc, presidenciacr</t>
  </si>
  <si>
    <t>https://periscope.tv/NoticiaCR</t>
  </si>
  <si>
    <t>Foreign Minister Epsy Campbell</t>
  </si>
  <si>
    <t>epsycampbell</t>
  </si>
  <si>
    <t>https://twitter.com/epsycampbell</t>
  </si>
  <si>
    <t>Epsy Campbell</t>
  </si>
  <si>
    <t>Primera Vicepresidenta y Canciller de la República de Costa Rica.</t>
  </si>
  <si>
    <t>Wed Jun 25 13:49:36 +0000 2008</t>
  </si>
  <si>
    <t>@epsycampbell</t>
  </si>
  <si>
    <t>https://twitter.com/epsycampbell/lists</t>
  </si>
  <si>
    <t>https://twitter.com/epsycampbell/moments</t>
  </si>
  <si>
    <t>AndrewHolnessJM, CancilleriaEc, cancilleriacrc</t>
  </si>
  <si>
    <t>CarlosAlvQ, mfespinosaEC</t>
  </si>
  <si>
    <t>https://periscope.tv/epsycampbell</t>
  </si>
  <si>
    <t>CRcancilleria</t>
  </si>
  <si>
    <t>https://twitter.com/Crcancilleria</t>
  </si>
  <si>
    <t>El Ministerio de Relaciones Exteriores de Costa Rica fue creado el 9 de abril de 1844.</t>
  </si>
  <si>
    <t>Thu Oct 30 16:09:41 +0000 2014</t>
  </si>
  <si>
    <t>Avenidas 7-9, calles 11-13 SJ</t>
  </si>
  <si>
    <t>@CRcancilleria</t>
  </si>
  <si>
    <t>https://twitter.com/CRcancilleria</t>
  </si>
  <si>
    <t>https://twitter.com/CRcancilleria/moments</t>
  </si>
  <si>
    <t>10DowningStreet, CancilleriaVE, CasaReal, EPN, Elysee, ForeignOfficeKE, GermanyDiplo, GobiernoUSA, GobiernodeChile, GuatemalaGob, IsabelStMalo, JC_Varela, JuanManSantos, JulieBishopMP, Pontifex_es, PresidenciaMX, PresidenciaPma, PresidenciaRD, Presidencia_Ec, QueenRania, SRE_mx, desdelamoncloa, dfat, gobmx, jimmymoralesgt, marianorajoy, mreparaguay, prensapalacio, sanchezceren</t>
  </si>
  <si>
    <t>AlgeriaMFA, AzerbaijanMFA, BelarusMFA, BelarusMID, CanadaFP, CarlosAlvQ, ChileMFA, DanishMFA, Diplomacy_RM, DutchMFA, GudlaugurThor, IsraelMFA, IsraelinSpanish, Itamaraty_ES, Latvian_MFA, LithuaniaMFA, MFAEcuador, MFAKOSOVO, MID_RF, MOFAVietNam, MinCanadaAE, SpainMFA, Ulkoministerio, epsycampbell, eu_eeas, francediplo_ES, mfa_russia, nyamitwe</t>
  </si>
  <si>
    <t>CancilleriaARG, CancilleriaCol, CancilleriaEc, CancilleriaPeru, CancilleriaPma, CubaMINREX, Gobierno_CR, ItamaratyGovBr, Itamaraty_EN, MAECgob, MFABelize, MIREXRD, MinexGt, Minrel_Chile, SRECIHonduras, cancilleriasv, presidenciacr</t>
  </si>
  <si>
    <t>https://periscope.tv/Crcancilleria</t>
  </si>
  <si>
    <t>cancilleriacrc</t>
  </si>
  <si>
    <t>https://twitter.com/cancilleriacrc</t>
  </si>
  <si>
    <t>RelacionesExteriores</t>
  </si>
  <si>
    <t>Fri Jun 25 17:49:39 +0000 2010</t>
  </si>
  <si>
    <t>Dormant since 27.05.2013</t>
  </si>
  <si>
    <t>@cancilleriacrc</t>
  </si>
  <si>
    <t>https://twitter.com/cancilleriacrc/lists</t>
  </si>
  <si>
    <t>https://twitter.com/cancilleriacrc/moments</t>
  </si>
  <si>
    <t>10DowningStreet, BelarusMFA, DaniloMedina, EPN, GobiernoUSA, GobiernodeChile, JuanManSantos, PresidenciaMX, Presidencia_Ec, PresidenciadeHN, PrimeministerGR, SCpresidenciauy, SRE_mx, WhiteHouse, cancilleriasv, desdelamoncloa, epsycampbell, foreignoffice, infopresidencia, marianorajoy, netanyahu, presidencia_sv, sebastianpinera</t>
  </si>
  <si>
    <t>CancilleriaPA, CancilleriaPeru, CancilleriaPma, ChileMFA, DanishMFA, DutchMFA, Gobierno_CR, IndianDiplomacy, ItalyMFA, LithuaniaMFA, MAECgob, MEAIndia, MFAIceland, MID_RF, MIREXRD, MinexGt, NorwayMFA, PolandMFA, SpainMFA, VladaRH, francediplo_ES, mfa_russia</t>
  </si>
  <si>
    <t>CancilleriaEc, Israel, IsraelMFA, MFABulgaria, NoticiaCR, PresidenciaRD, francediplo, presidenciacr</t>
  </si>
  <si>
    <t>https://periscope.tv/cancilleriacrc</t>
  </si>
  <si>
    <t>Cuba</t>
  </si>
  <si>
    <t>CubaMINREX</t>
  </si>
  <si>
    <t>https://twitter.com/CubaMINREX</t>
  </si>
  <si>
    <t>Cancillería de Cuba</t>
  </si>
  <si>
    <t>Ministerio de Relaciones Exteriores de la República de #Cuba🇨🇺│Ministry of Foreign Affairs of the Republic of #Cuba🇨🇺│Seguidores de #FidelCastro</t>
  </si>
  <si>
    <t>Sat May 08 06:53:18 +0000 2010</t>
  </si>
  <si>
    <t>@CubaMINREX</t>
  </si>
  <si>
    <t>https://twitter.com/CubaMINREX/lists</t>
  </si>
  <si>
    <t>https://twitter.com/CubaMINREX/moments</t>
  </si>
  <si>
    <t>CancilleriaPA, Lenin, MofaQatar_EN, NicolasMaduro, Pontifex_es, Presidencia_Ec, SkerritR, VladaRH, evoespueblo, foreignoffice, gastonbrowne, hagegeingob, pmharriskn</t>
  </si>
  <si>
    <t>AlfonsoDastisQ, AlgeriaMFA, DanishMFA, GudlaugurThor, MAECHaiti, MDVForeign, MEAIndia, MFAKOSOVO, MFASriLanka, MFA_LI, MiguelVargasM, PrimatureHT, SRECIHonduras, StateHouseSey, TunisieDiplo, Ulkoministerio, mae_rusia, ministerBlok, nyamitwe</t>
  </si>
  <si>
    <t>AuswaertigesAmt, AzerbaijanMFA, BelarusMFA, BelarusMID, CRcancilleria, CancilleriaARG, CancilleriaCol, CancilleriaEc, CancilleriaPeru, CancilleriaPma, CancilleriaVE, ChileMFA, Diplomacy_RM, DutchMFA, FedericaMog, GermanyDiplo, GreeceMFA, ItalyMFA, ItamaratyGovBr, Itamaraty_EN, Itamaraty_ES, JuanOrlandoH, KSAMOFA, Latvian_MFA, LithuaniaMFA, MAECgob, MFABelize, MFAIceland, MFATgovtNZ, MFA_KZ, MFA_Ukraine, MFAofArmenia, MID_RF, MIREXRD, MOFAVietNam, MRE_Bolivia, MinCanadaAE, MinCanadaFA, MinexGt, Minrel_Chile, NorwayMFA, PresidenciaRD, Presidencia_HN, PresidencialVen, SRE_mx, SlovakiaMFA, SpainMFA, StateDept, Utenriksdept, avucic, cancilleriasv, eu_eeas, francediplo, francediplo_ES, jaarreaza, mfa_russia, mreparaguay, presidencia_sv, sanchezceren</t>
  </si>
  <si>
    <t>https://periscope.tv/CubaMINREX</t>
  </si>
  <si>
    <t>Dominica</t>
  </si>
  <si>
    <t>Prime Minister Roosevelt Skerrit</t>
  </si>
  <si>
    <t>SkerritR</t>
  </si>
  <si>
    <t>https://twitter.com/SkerritR</t>
  </si>
  <si>
    <t>Roosevelt Skerrit</t>
  </si>
  <si>
    <t>Prime Minister of the Commonwealth of Dominica</t>
  </si>
  <si>
    <t>Fri Nov 01 19:00:11 +0000 2013</t>
  </si>
  <si>
    <t>@SkerritR</t>
  </si>
  <si>
    <t>https://twitter.com/SkerritR/moments</t>
  </si>
  <si>
    <t>10DowningStreet, AbeShinzo, AndrejPlenkovic, AndrewHolnessJM, BarrowDean, Cabinet, EmmanuelMacron, Horacio_Cartes, JuanManSantos, JustinTrudeau, NicolasMaduro, OPMJamaica, OPM_TT, POTUS, PresidenciaPy, PresidencialVen, RoyalFamily, SaintLuciaGov, StateDept, WhiteHouse, antiguagov, cabinetofficeuk, foreignoffice, gisbarbados, govgd, realDonaldTrump</t>
  </si>
  <si>
    <t>CubaMINREX, FijiPM, MFABelize, MIREXRD, Minrel_Chile, VladaRH, cancilleriasv, jaarreaza</t>
  </si>
  <si>
    <t>CancilleriaPeru, CancilleriaVE, GISDominica, gastonbrowne, pmharriskn, skngov</t>
  </si>
  <si>
    <t>https://periscope.tv/SkerritR</t>
  </si>
  <si>
    <t>GISDominica</t>
  </si>
  <si>
    <t>https://twitter.com/GISDominica</t>
  </si>
  <si>
    <t>GIS Dominica</t>
  </si>
  <si>
    <t>The Government Information Service, GIS, is the Public Relations and Information Arm of the Government.</t>
  </si>
  <si>
    <t>Thu Nov 27 14:37:25 +0000 2014</t>
  </si>
  <si>
    <t>Bath Estate, Dominica</t>
  </si>
  <si>
    <t>@GISDominica</t>
  </si>
  <si>
    <t>https://twitter.com/GISDominica/lists</t>
  </si>
  <si>
    <t>https://twitter.com/GISDominica/moments</t>
  </si>
  <si>
    <t>gastonbrowne, gisbarbados, jaarreaza, skngov</t>
  </si>
  <si>
    <t>https://periscope.tv/GISDominica</t>
  </si>
  <si>
    <t>Dominican Republic</t>
  </si>
  <si>
    <t>President Danilo Medina</t>
  </si>
  <si>
    <t>DaniloMedina</t>
  </si>
  <si>
    <t>https://twitter.com/DaniloMedina</t>
  </si>
  <si>
    <t>Danilo Medina</t>
  </si>
  <si>
    <t>Presidente constitucional de la República Dominicana. Comprometido con construir un país de oportunidades y bienestar. Padre de 3 bellas hijas, esposo de Candy.</t>
  </si>
  <si>
    <t>Sun Apr 26 15:21:24 +0000 2009</t>
  </si>
  <si>
    <t>Republica Dominicana</t>
  </si>
  <si>
    <t>@DaniloMedina</t>
  </si>
  <si>
    <t>https://twitter.com/DaniloMedina/moments</t>
  </si>
  <si>
    <t>JuanManSantos</t>
  </si>
  <si>
    <t>CancilleriaCol, CancilleriaEc, CancilleriaPeru, CancilleriaPma, CancilleriaVE, HashimThaciRKS, IsabelStMalo, IsraelMFA, ItamaratyGovBr, Itamaraty_EN, Itamaraty_ES, JuanOrlandoH, LuisRiveraMarin, MFAEcuador, MFAKOSOVO, MFAsg, MIREXRD, MiguelVargasM, Minrel_Chile, PresidenciaPma, PresidenciaPy, Presidencia_HN, PresidencialVen, PrimatureHT, SRECIHonduras, SpainMFA, SweMFA, cancilleriacrc, cancilleriasv, francediplo_ES, infopresidencia, jaarreaza, marianorajoy, pacollibehgjet, prensapalacio, presidencia_sv, presidenciacr, sanchezceren</t>
  </si>
  <si>
    <t>JC_Varela, PresidenciaRD</t>
  </si>
  <si>
    <t>https://periscope.tv/DaniloMedina</t>
  </si>
  <si>
    <t>PresidenciaRD</t>
  </si>
  <si>
    <t>https://twitter.com/PresidenciaRD</t>
  </si>
  <si>
    <t>Cuenta twitter oficial de la Presidencia de la República Dominicana.</t>
  </si>
  <si>
    <t>Tue Apr 13 17:25:02 +0000 2010</t>
  </si>
  <si>
    <t>República Dominicana</t>
  </si>
  <si>
    <t>@PresidenciaRD</t>
  </si>
  <si>
    <t>https://twitter.com/PresidenciaRD/moments</t>
  </si>
  <si>
    <t>10DowningStreet, ADO__Solutions, AOuattara_PRCI, ARG_AFG, EPN, EU_Commission, GOVuz, GobiernoUSA, GuatemalaGob, Horacio_Cartes, JuanManSantos, KagutaMuseveni, LaCasaBlanca, MedvedevRussiaE, NoticiaCR, PMOIndia, PR_Paul_BIYA, PalestinePMO, PaulKagame, Pontifex_es, PresidenciaMX, PresidenciadeHN, PrimeMinistry, PrimeministerGR, QueenRania, RwandaGov, StateDept, USAenEspanol, WhiteHouse, desdelamoncloa, eucopresident, evoespueblo, francediplo, govofvanuatu, govpt, govtofgeorgia, jimmymoralesgt, kormany_hu, prensapalacio, presidencia_sv, sebastianpinera, strakovka</t>
  </si>
  <si>
    <t>CRcancilleria, CancilleriaPma, DeptEstadoPR, HashimThaciRKS, IsraelMFA, Itamaraty_EN, Itamaraty_ES, LuisRiveraMarin, MAECHaiti, MFAEcuador, MFAKOSOVO, MFAsg, Minrel_Chile, PresidentIRL, PrimatureHT, SRECIHonduras, SRE_mx, SpainMFA, SweMFA, VladaRH, alain_berset, mae_rusia, mreparaguay</t>
  </si>
  <si>
    <t>AmericaGovEsp, CancilleriaEc, CancilleriaPeru, CubaMINREX, DaniloMedina, ItamaratyGovBr, JC_Varela, JuanOrlandoH, MIREXRD, MeGovernment, MiguelVargasM, PresidenceHT, PresidenceMali, PresidenciaPma, PresidenciaPy, Presidencia_Ec, Presidencia_HN, cancilleriacrc, cancilleriasv, fortalezapr, marianorajoy, presidenciacr, sanchezceren</t>
  </si>
  <si>
    <t>https://periscope.tv/PresidenciaRD</t>
  </si>
  <si>
    <t>Foreign Minister Miguel Vargas</t>
  </si>
  <si>
    <t>MiguelVargasM</t>
  </si>
  <si>
    <t>https://twitter.com/MiguelVargasM</t>
  </si>
  <si>
    <t>Miguel Vargas</t>
  </si>
  <si>
    <t>Canciller de la República Dominicana 🇩🇴 @mirexrd - Presidente Partido Revolucionario Dominicano @miPRD - Pte para América Latina de Internacional Socialista</t>
  </si>
  <si>
    <t>Thu Aug 06 17:10:15 +0000 2009</t>
  </si>
  <si>
    <t>Santo Domingo, Dominican Republic</t>
  </si>
  <si>
    <t>@MiguelVargasM</t>
  </si>
  <si>
    <t>https://twitter.com/MiguelVargasM/lists</t>
  </si>
  <si>
    <t>https://twitter.com/MiguelVargasM/moments</t>
  </si>
  <si>
    <t>AlbanianDiplo, Aloysio_Nunes, BelgiumMFA, CancilleriaARG, CancilleriaCol, CancilleriaPA, CancilleriaPma, CasaReal, CasaRosada, CharlesMichel, CubaMINREX, CyprusMFA, DaniloMedina, Diplomacy_RM, EPN, EU_Commission, FedericaMog, ForeignAff_Sur, GermanyDiplo, GobiernodeChile, GovernmentGeo, GuatemalaGob, Horacio_Cartes, IndianDiplomacy, IsabelStMalo, JC_Varela, JuanOrlandoH, LVidegaray, LaCasaBlanca, LafontantGuy, MAERomania, MFABelize, MFA_Austria, MFA_KZ, MFA_Mongolia, MFA_SriLanka, MFAgovge, MFAofArmenia, MichelTemer, MinexGt, MofaQatar_EN, MofaSomalia, MongolDiplomacy, POTUS, Pontifex_es, PresidenceHT, PresidenciaPma, Presidencia_HN, QueenRania, RwandaMFA, SRECIHonduras, SRE_mx, SeychellesMFA, StateDept, SweMFA, UgandaMFA, UrugwiroVillage, WhiteHouse, cancilleriasv, desdelamoncloa, ditmirbushati, donaldtusk, dreynders, eucopresident, evoespueblo, foreigntanzania, francediplo_EN, gobmx, huanacuni_m, infopresidencia, jimmymoralesgt, kaminajsmith, maduro_en, maduro_pt, margotwallstrom, mfaguyana, mfespinosaEC, moisejovenel, mreparaguay, presidencia_sv, presidenciacr, realDonaldTrump, ricardorossello, sanchezceren, sebastiankurz, sebastianpinera</t>
  </si>
  <si>
    <t>AlfonsoDastisQ, BelarusMFA, DanishMFA, GudlaugurThor, MAECgob, MFAKOSOVO, MID_RF, MRE_Bolivia, MinAECHT, SpainMFA, mae_rusia, mfa_russia, pacollibehgjet</t>
  </si>
  <si>
    <t>CancilleriaEc, CancilleriaPeru, ChileMFA, DeptEstadoPR, EladioLoizaga, GovernAndorra, JorgeFaurie, LuisRiveraMarin, MIREXRD, Minrel_Chile, PresidenciaPy, PresidenciaRD, eu_eeas, jaarreaza, marianorajoy</t>
  </si>
  <si>
    <t>https://periscope.tv/MiguelVargasM</t>
  </si>
  <si>
    <t>https://twitter.com/MIREXRD</t>
  </si>
  <si>
    <t>Cancillería RD🇩🇴</t>
  </si>
  <si>
    <t>Cuenta oficial del Ministerio de Relaciones Exteriores de la República Dominicana. ☎️809-987-7002</t>
  </si>
  <si>
    <t>Sun Feb 27 02:06:12 +0000 2011</t>
  </si>
  <si>
    <t>Santo Domingo, D.N.</t>
  </si>
  <si>
    <t>@MIREXRD</t>
  </si>
  <si>
    <t>https://twitter.com/MIREXRD/lists</t>
  </si>
  <si>
    <t>https://twitter.com/MIREXRD/moments</t>
  </si>
  <si>
    <t>10DowningStreet, ABLPGastonbrown, AOuattara_PRCI, AlbanianDiplo, AlfonsoDastisQ, Aloysio_Nunes, AndrewHolnessJM, ArgentinaMFA, BarrowDean, BelgiumMFA, BorisJohnson, CanadaFP, CanadaPE, CancilleriaPA, CarlosAlvQ, CasaReal, CasaRosada, ComradeRalph, CyprusMFA, CzechMFA, DFAPHL, DaniloMedina, EPN, EUCouncil, EUCouncilPress, EUCouncilTVNews, EU_Commission, EladioLoizaga, EmmanuelMacron, FMPhamBinhMinh, FedericaMog, ForeignMinistry, ForeignOfficeKE, GOVuz, Gebran_Bassil, GobiernoUSA, GobiernodeChile, GovernmentGeo, GovernmentRF, GovernmentZA, GreeceMFA, Grybauskaite_LT, GuatemalaGob, Hello_Sarkar, Horacio_Cartes, IndianDiplomacy, IranMFA, IsabelStMalo, IsraeliPM, ItalyMFA, JC_Varela, JuanManSantos, JuanOrlandoH, JunckerEU, JustinTrudeau, KSAMOFA, KSPgoid, KagutaMuseveni, Kantei_Saigai, Kemlu_RI, KingAbdullahII, KingSalman, KremlinRussia_E, LMushikiwabo, LVidegaray, LaCasaBlanca, LafontantGuy, Lenin, LinkeviciusL, MAERomania, MBuhari, MFABulgaria, MFATurkey, MFA_Lu, MFA_Mongolia, MFA_SriLanka, MFAestonia, MFAgovge, MOFABahamas, MOFAKuwait_en, MOFAUAE, MOFAkr_eng, MOTPGuyana, MVEP_hr, MZZRS, MarocDiplomatie, MartinVizcarraC, MedvedevRussiaE, MevlutCavusoglu, MfaEgypt, MichelTemer, MinCanadaFA, MinGobPA, MinPres, MinPresidencia, MiroslavLajcak, MoFA_Indonesia, MofaJapan_en, MofaNepal, MofaQatar_AR, MofaQatar_EN, MofaSomalia, MonarchieBe, NestorPopolizio, NicolasMaduro, PMOIndia, POTUS, Palazzo_Chigi, PaoloGentiloni, PaulKagame, PavloKlimkin, PolandMFA, Pontifex, Pontifex_es, Pontifex_fr, Pontifex_ln, Pontifex_pt, PresDGranger, PresidenceHT, PresidenceMali, PresidenciaMX, PresidenciaPma, Presidencia_Ec, PresidenciadeHN, PresidencialVen, PresidentRuvi, PrimatureHT, PrimeministerGR, PutinRF_Eng, QueenRania, RT_Erdogan, RamiHamdalla, Rijksoverheid, RwandaGov, RwandaMFA, SCpresidenciauy, SaintLuciaGov, SeychellesMFA, SkerritR, SlovakiaMFA, StateDept, SweMFA, TC_Basbakan, TC_Disisleri, TabareVazquez, TunisieDiplo, TurnbullMalcolm, UKenyatta, USAenEspanol, Ulkoministerio, UrugwiroVillage, VladaRH, WhiteHouse, anderssamuelsen, angealfa, atsipras, bahdiplomatic, cancilleriacrc, deplu, dfat, ditmirbushati, donaldtusk, dreynders, erna_solberg, eucopresident, evoespueblo, foreignoffice, foreigntanzania, fortalezapr, gastonbrowne, gisbarbados, gobmx, govpt, huanacuni_m, infopresidencia, jimmymoralesgt, kaminajsmith, maduro_en, markbrantley3, mauriciomacri, mfaethiopia, mfaguyana, mfespinosaEC, moisejovenel, narendramodi, opmguyana, pcmperu, pmharriskn, prensapalacio, presidencia_sv, presidenciacr, rashtrapatibhvn, realDonaldTrump, ricardorossello, sebastiankurz, sebastianpinera, skngov, tcbestepe, tcbestepe_fr, theresa_may, vanderbellen</t>
  </si>
  <si>
    <t>AlgeriaMFA, GudlaugurThor, MFASriLanka, MID_RF, MinBZ, VNGovtPortal, ministerBlok, pacollibehgjet</t>
  </si>
  <si>
    <t>AuswaertigesAmt, AzerbaijanMFA, BelarusMFA, BelarusMID, CRcancilleria, CancilleriaARG, CancilleriaCol, CancilleriaEc, CancilleriaPeru, CancilleriaPma, CancilleriaVE, ChileMFA, CubaMINREX, DIRCO_ZA, DanishMFA, DeptEstadoPR, Diplomacy_RM, DutchMFA, GermanyDiplo, GobSV_Comunica, GovernAndorra, Israel, IsraelMFA, IsraelinSpanish, ItamaratyGovBr, Itamaraty_EN, Itamaraty_ES, JorgeFaurie, Latvian_MFA, LithuaniaMFA, LuisRiveraMarin, MAECHaiti, MAECgob, MDVForeign, MEAIndia, MFABelize, MFAEcuador, MFAIceland, MFAKOSOVO, MFA_Austria, MFA_KZ, MFA_Ukraine, MFAofArmenia, MFAsg, MOFAVietNam, MRE_Bolivia, Mdaguero17, MiguelVargasM, MinAECHT, MinexGt, Minrel_Chile, NorwayMFA, PresidenciaPy, PresidenciaRD, Presidencia_HN, PrimeMinisterEn, SRECIHonduras, SRE_mx, SpainMFA, UgandaMFA, alain_berset, cancilleriasv, eu_eeas, francediplo, francediplo_EN, francediplo_ES, jaarreaza, mae_rusia, marianorajoy, mfa_russia, mreparaguay, mubachfont, primeministerkz, sanchezceren</t>
  </si>
  <si>
    <t>https://periscope.tv/MIREXRD</t>
  </si>
  <si>
    <t>El Salvador</t>
  </si>
  <si>
    <t>President Salvador Sánchez Cerén</t>
  </si>
  <si>
    <t>sanchezceren</t>
  </si>
  <si>
    <t>https://twitter.com/sanchezceren</t>
  </si>
  <si>
    <t>Salvador Sánchez</t>
  </si>
  <si>
    <t>Presidente de la República de El Salvador 2014 - 2019  🇸🇻</t>
  </si>
  <si>
    <t>Thu May 27 15:39:02 +0000 2010</t>
  </si>
  <si>
    <t>@sanchezceren</t>
  </si>
  <si>
    <t>https://twitter.com/sanchezceren/lists</t>
  </si>
  <si>
    <t>https://twitter.com/sanchezceren/moments</t>
  </si>
  <si>
    <t>CancilleriaCol, DaniloMedina, EPN, JuanManSantos, LVidegaray, LaCasaBlanca, Lenin, NicolasMaduro, Pontifex_es, PresidenciaMX, Presidencia_Ec, PresidencialVen, SRE_mx, StateDept, evoespueblo, mauriciomacri</t>
  </si>
  <si>
    <t>CRcancilleria, CancilleriaEc, CancilleriaPeru, GobSV_Comunica, GuatemalaGob, MAECgob, MiguelVargasM, MinexGt, Minrel_Chile, PresidenciaPma, Presidencia_HN, VladaRH, francediplo_ES, infopresidencia, nyamitwe</t>
  </si>
  <si>
    <t>CancilleriaVE, CubaMINREX, HugoMartinezSV, JC_Varela, JuanOrlandoH, MIREXRD, PresidenciaRD, SCpresidenciauy, cancilleriasv, jaarreaza, jimmymoralesgt, presidencia_sv, presidenciacr</t>
  </si>
  <si>
    <t>https://periscope.tv/sanchezceren</t>
  </si>
  <si>
    <t>presidencia_sv</t>
  </si>
  <si>
    <t>https://twitter.com/presidencia_sv</t>
  </si>
  <si>
    <t>Casa Presidencial</t>
  </si>
  <si>
    <t>Presidencia de la República de El Salvador #GobernandoConLaGente 🇸🇻#GobSV</t>
  </si>
  <si>
    <t>Mon Nov 09 17:44:59 +0000 2009</t>
  </si>
  <si>
    <t>San Salvador</t>
  </si>
  <si>
    <t>@presidencia_sv</t>
  </si>
  <si>
    <t>https://twitter.com/presidencia_sv/moments</t>
  </si>
  <si>
    <t>CancilleriaVE, CarlosAlvQ, DaniloMedina, JuanManSantos, Pontifex_es, Presidencia_Ec, PresidencialVen, USAenEspanol, evoespueblo</t>
  </si>
  <si>
    <t>CancilleriaEc, CancilleriaPeru, CancilleriaPma, ChileMFA, GuatemalaGob, ItamaratyGovBr, Itamaraty_EN, Itamaraty_ES, MFASriLanka, MIREXRD, MeGovernment, MiguelVargasM, Minrel_Chile, PresidenciaPy, PresidenciaRD, Presidencia_HN, SRECIHonduras, SweMFA, VladaRH, cancilleriacrc, infopresidencia, jaarreaza, marianorajoy, pacollibehgjet, presidenciacr</t>
  </si>
  <si>
    <t>CubaMINREX, GobSV_Comunica, HugoMartinezSV, JuanOrlandoH, MinexGt, cancilleriasv, francediplo_ES, sanchezceren</t>
  </si>
  <si>
    <t>https://periscope.tv/presidencia_sv</t>
  </si>
  <si>
    <t>GobSV_Comunica</t>
  </si>
  <si>
    <t>https://twitter.com/GobSV_Comunica</t>
  </si>
  <si>
    <t>Secr. Comunicaciones</t>
  </si>
  <si>
    <t>Cuenta oficial de la Secretaría de Comunicaciones de la Presidencia de la República de El Salvador 🇸🇻</t>
  </si>
  <si>
    <t>Sun Dec 06 18:33:55 +0000 2015</t>
  </si>
  <si>
    <t>@GobSV_Comunica</t>
  </si>
  <si>
    <t>https://twitter.com/GobSV_Comunica/lists</t>
  </si>
  <si>
    <t>https://twitter.com/GobSV_Comunica/moments</t>
  </si>
  <si>
    <t>HugoMartinezSV, MIREXRD, Minrel_Chile, cancilleriasv, presidencia_sv</t>
  </si>
  <si>
    <t>https://periscope.tv/GobSV_Comunica</t>
  </si>
  <si>
    <t>Foreign Minister Hugo Martínez</t>
  </si>
  <si>
    <t>HugoMartinezSV</t>
  </si>
  <si>
    <t>https://twitter.com/HugoMartinezSV</t>
  </si>
  <si>
    <t>Hugo Martínez</t>
  </si>
  <si>
    <t>Cuenta oficial del precandidato presidencial del FMLN.Canciller de la Rep. de El Salvador, exdiputado, exsubjefe de la bancada del FMLN#VamosPorLaVictoria✌️</t>
  </si>
  <si>
    <t>Sat Sep 15 22:35:19 +0000 2012</t>
  </si>
  <si>
    <t>@HugoMartinezSV</t>
  </si>
  <si>
    <t>https://twitter.com/HugoMartinezSV/lists</t>
  </si>
  <si>
    <t>https://twitter.com/HugoMartinezSV/moments</t>
  </si>
  <si>
    <t>CancilleriaPeru, EmmanuelMacron, MFA_Austria, Pontifex_es, StateDept</t>
  </si>
  <si>
    <t>DanishMFA, MFAKOSOVO, Mdaguero17, eu_eeas, pacollibehgjet</t>
  </si>
  <si>
    <t>GobSV_Comunica, MFABelize, Minrel_Chile, cancilleriasv, presidencia_sv, sanchezceren</t>
  </si>
  <si>
    <t>https://periscope.tv/HugoMartinezSV</t>
  </si>
  <si>
    <t>cancilleriasv</t>
  </si>
  <si>
    <t>https://twitter.com/cancilleriasv</t>
  </si>
  <si>
    <t>RREE El Salvador🇸🇻</t>
  </si>
  <si>
    <t>Ministerio de Relaciones Exteriores de El Salvador #CancilleríaSV.Titulares: #MinMartínez #ViceCCastaneda #ViceLMagarín #ViceJMiranda #ViceJLMerino</t>
  </si>
  <si>
    <t>Wed Apr 28 19:38:18 +0000 2010</t>
  </si>
  <si>
    <t>San Salvador, El Salvador</t>
  </si>
  <si>
    <t>@cancilleriasv</t>
  </si>
  <si>
    <t>https://twitter.com/cancilleriasv/lists</t>
  </si>
  <si>
    <t>https://twitter.com/cancilleriasv/moments</t>
  </si>
  <si>
    <t>AuswaertigesAmt, BelgiumMFA, CanadaFP, CasaReal, CzechMFA, DFAPHL, DIRCO_ZA, DaniloMedina, DeptEstadoPR, EUCouncil, EUCouncilPress, EU_Commission, ForeignOfficeKE, ForeignOfficePk, GobiernodeChile, GovernAndorra, GovernmentRF, IndianDiplomacy, Iraqimofa, IsabelStMalo, ItalyMFA, JC_Varela, JuanOrlandoH, KSAMOFA, Kemlu_RI, KremlinRussia_E, LaCasaBlanca, MAERomania, MDVForeign, MFABulgaria, MFAThai_PR_EN, MFATurkey, MFA_Austria, MFA_Lu, MFA_Mongolia, MFA_SriLanka, MFAestonia, MFAgovge, MFAsg, MFAupdate, MOFAKuwait, MOFAKuwait_en, MOFAUAE, MOFAkr_eng, MOTPGuyana, MSZ_RP, MZZRS, MarocDiplomatie, MfaEgypt, MinisterSilk, MoFA_Indonesia, MofaJapan_en, MofaNepal, MofaQatar_EN, OFMUAE, OPMJamaica, OPM_TT, POTUS, PolandMFA, Pontifex_es, PresidenceHT, PresidenciaMX, PresidenciaPy, Presidencia_Ec, SCpresidenciauy, SaintLuciaGov, SkerritR, StateDept, SweMFA, USAenEspanol, UgandaMFA, WhiteHouse, antiguagov, belizegov, dfat, dfatirl, eucopresident, foreignoffice, francediplo_EN, govgd, govpt, kaminajsmith, mfaethiopia, mfagovtt, mfaguyana, mofa_kr, presidenciacr, realDonaldTrump, skngov</t>
  </si>
  <si>
    <t>AlgeriaMFA, BelarusMID, ChileMFA, Diplomacy_RM, GudlaugurThor, JorgeFaurie, MFASriLanka, MFA_Ukraine, MiguelVargasM, MinCanadaAE, MinCanadaFA, SpainMFA, VNGovtPortal, cancilleriacrc, infopresidencia, pacollibehgjet</t>
  </si>
  <si>
    <t>AlbanianDiplo, BelarusMFA, CRcancilleria, CancilleriaARG, CancilleriaCol, CancilleriaEc, CancilleriaPA, CancilleriaPeru, CancilleriaPma, CancilleriaVE, CubaMINREX, DanishMFA, DutchMFA, GermanyDiplo, GobSV_Comunica, GuatemalaGob, HugoMartinezSV, Israel, IsraelMFA, ItamaratyGovBr, Itamaraty_EN, Itamaraty_ES, Latvian_MFA, LithuaniaMFA, MAECHaiti, MAECgob, MEAIndia, MFABelize, MFAIceland, MFAKOSOVO, MFA_KZ, MID_RF, MIREXRD, MOFAVietNam, MRE_Bolivia, MinexGt, Minrel_Chile, NorwayMFA, PresidenciaPma, PresidenciaRD, Presidencia_HN, SRECIHonduras, SRE_mx, SlovakiaMFA, TunisieDiplo, Ulkoministerio, eu_eeas, francediplo, francediplo_ES, jaarreaza, mae_rusia, mfa_russia, mreparaguay, presidencia_sv, sanchezceren</t>
  </si>
  <si>
    <t>https://periscope.tv/cancilleriasv</t>
  </si>
  <si>
    <t>Grenada</t>
  </si>
  <si>
    <t>Prime Minister Keith Mitchell</t>
  </si>
  <si>
    <t>http://twiplomacy.com/info/north-america/Grenada</t>
  </si>
  <si>
    <t>VoteKeith2013</t>
  </si>
  <si>
    <t>https://twitter.com/VoteKeith2013</t>
  </si>
  <si>
    <t>Dr. Keith Mitchell</t>
  </si>
  <si>
    <t>The longest serving Political Leader Grenada has ever had, presently the leader of the New National Party (NNP)</t>
  </si>
  <si>
    <t>Tue Nov 27 13:18:44 +0000 2012</t>
  </si>
  <si>
    <t>#Grenada #VoteKeith2013</t>
  </si>
  <si>
    <t>Dormant since 18.12.2012</t>
  </si>
  <si>
    <t>@VoteKeith2013</t>
  </si>
  <si>
    <t>https://twitter.com/VoteKeith2013/lists</t>
  </si>
  <si>
    <t>https://twitter.com/VoteKeith2013/moments</t>
  </si>
  <si>
    <t>govgd</t>
  </si>
  <si>
    <t>https://periscope.tv/VoteKeith2013</t>
  </si>
  <si>
    <t>https://twitter.com/govgd</t>
  </si>
  <si>
    <t>Gov't of Grenada</t>
  </si>
  <si>
    <t>Tue Jun 23 16:57:07 +0000 2009</t>
  </si>
  <si>
    <t>Dormant since 10.01.2013</t>
  </si>
  <si>
    <t>@govgd</t>
  </si>
  <si>
    <t>https://twitter.com/govgd/lists</t>
  </si>
  <si>
    <t>https://twitter.com/govgd/moments</t>
  </si>
  <si>
    <t>CancilleriaPeru, Israel, SkerritR, SweMFA, VoteKeith2013, cancilleriasv</t>
  </si>
  <si>
    <t>https://periscope.tv/govgd</t>
  </si>
  <si>
    <t>Guatemala</t>
  </si>
  <si>
    <t>President Jimmy Morales</t>
  </si>
  <si>
    <t>http://twiplomacy.com/info/north-america/Guatemala</t>
  </si>
  <si>
    <t>jimmymoralesgt</t>
  </si>
  <si>
    <t>https://twitter.com/jimmymoralesgt</t>
  </si>
  <si>
    <t>Jimmy Morales</t>
  </si>
  <si>
    <t>Presidente Constitucional de la República de Guatemala 2016-2020 Guatemala es responsabilidad de todos, trabajemos unidos.</t>
  </si>
  <si>
    <t>Thu Aug 22 16:09:23 +0000 2013</t>
  </si>
  <si>
    <t>@jimmymoralesgt</t>
  </si>
  <si>
    <t>https://twitter.com/jimmymoralesgt/lists</t>
  </si>
  <si>
    <t>https://twitter.com/jimmymoralesgt/moments</t>
  </si>
  <si>
    <t>JuanManSantos, StateDept, WhiteHouse, gobmx, realDonaldTrump</t>
  </si>
  <si>
    <t>CRcancilleria, CancilleriaCol, CancilleriaEc, CancilleriaPeru, CancilleriaPma, CancilleriaVE, EmmanuelMacron, HashimThaciRKS, IsraeliPM, MAECHaiti, MIREXRD, Mdaguero17, MiguelVargasM, MinexGt, Minrel_Chile, PresidenciaPma, PresidenciaRD, Presidencia_HN, SRECIHonduras, francediplo_ES, infopresidencia, jaarreaza, pacollibehgjet, presidenciacr</t>
  </si>
  <si>
    <t>GuatemalaGob, JuanOrlandoH, sanchezceren</t>
  </si>
  <si>
    <t>https://periscope.tv/jimmymoralesgt</t>
  </si>
  <si>
    <t>GuatemalaGob</t>
  </si>
  <si>
    <t>https://twitter.com/GuatemalaGob</t>
  </si>
  <si>
    <t>Gobierno Guatemala</t>
  </si>
  <si>
    <t>Noticias e información del Gobierno de Guatemala</t>
  </si>
  <si>
    <t>Fri Feb 17 16:08:31 +0000 2012</t>
  </si>
  <si>
    <t>@GuatemalaGob</t>
  </si>
  <si>
    <t>https://twitter.com/GuatemalaGob/lists</t>
  </si>
  <si>
    <t>https://twitter.com/GuatemalaGob/moments</t>
  </si>
  <si>
    <t>EPN, JuanManSantos, presidencia_sv, sanchezceren</t>
  </si>
  <si>
    <t>CRcancilleria, CancilleriaPeru, ChileMFA, Israel, IsraelMFA, MIREXRD, MiguelVargasM, PresidenciaPma, PresidenciaPy, PresidenciaRD, SRECIHonduras, SweMFA, VladaRH, mae_rusia, marianorajoy, pacollibehgjet</t>
  </si>
  <si>
    <t>JuanOrlandoH, MinexGt, Minrel_Chile, Presidencia_HN, cancilleriasv, infopresidencia, jimmymoralesgt, presidenciacr</t>
  </si>
  <si>
    <t>https://periscope.tv/GuatemalaGob</t>
  </si>
  <si>
    <t>MinexGt</t>
  </si>
  <si>
    <t>https://twitter.com/MinexGt</t>
  </si>
  <si>
    <t>MINEX Guatemala 🇬🇹</t>
  </si>
  <si>
    <t>Cuenta Oficial del Ministerio de Relaciones Exteriores de la República de Guatemala / Ministry of Foreign Affairs of the Republic of Guatemala #DigitalDiplomacy</t>
  </si>
  <si>
    <t>Mon Jul 05 21:32:09 +0000 2010</t>
  </si>
  <si>
    <t>@MinexGt</t>
  </si>
  <si>
    <t>https://twitter.com/MinexGt/lists</t>
  </si>
  <si>
    <t>https://twitter.com/MinexGt/moments</t>
  </si>
  <si>
    <t>AlbanianDiplo, Arlietas, AzerbaijanMFA, BelgiumMFA, CanadaFP, CancilleriaPA, CasaReal, CzechMFA, EPN, FedericaMog, ForeignMinistry, GobiernodeChile, IsabelStMalo, JPN_PMO, JapanGov, JuanManSantos, KSAMOFA, MFAEcuador, MFATurkey, MFA_Ukraine, MFAestonia, MFAgovge, MFAofArmenia, MarocDiplomatie, MevlutCavusoglu, MinCanadaAE, MinCanadaFA, MofaJapan_en, NicolasMaduro, POTUS, PolandMFA, PresidenciaMX, PresidenciaPy, Presidencia_Ec, PrimeministerGR, SCpresidenciauy, SlovakiaMFA, StateDept, SweMFA, USAenEspanol, WhiteHouse, cancilleriacrc, dfat, dfatirl, dreynders, foreignoffice, jimmymoralesgt, mfaethiopia, netanyahu, prensapalacio, presidenciacr, realDonaldTrump, sanchezceren</t>
  </si>
  <si>
    <t>AlgeriaMFA, Diplomacy_RM, GudlaugurThor, MAECHaiti, MEAIndia, MFASriLanka, MFA_SriLanka, MID_RF, MOFAVietNam, Mdaguero17, MiguelVargasM, Presidencia_HN, Ulkoministerio, Utenriksdept, eu_eeas, jaarreaza, mae_rusia, mubachfont</t>
  </si>
  <si>
    <t>BelarusMFA, BelarusMID, CRcancilleria, CancilleriaARG, CancilleriaCol, CancilleriaEc, CancilleriaPeru, CancilleriaPma, ChileMFA, CubaMINREX, DanishMFA, DutchMFA, GermanyDiplo, GreeceMFA, GuatemalaGob, IsraelMFA, IsraelinSpanish, ItalyMFA, ItamaratyGovBr, Itamaraty_EN, Itamaraty_ES, Latvian_MFA, LithuaniaMFA, MAECgob, MFAIceland, MFAKOSOVO, MFA_KZ, MFA_LI, MFAsg, MIREXRD, MZZRS, Minrel_Chile, NorwayMFA, SRECIHonduras, SRE_mx, SpainMFA, cancilleriasv, francediplo, francediplo_ES, infopresidencia, kaminajsmith, mfa_russia, ministerBlok, mreparaguay, presidencia_sv</t>
  </si>
  <si>
    <t>https://periscope.tv/MinexGt</t>
  </si>
  <si>
    <t>Haiti</t>
  </si>
  <si>
    <t>President Jovenel Moïse</t>
  </si>
  <si>
    <t>moisejovenel</t>
  </si>
  <si>
    <t>https://twitter.com/moisejovenel</t>
  </si>
  <si>
    <t>Président Jovenel Moïse</t>
  </si>
  <si>
    <t>58èm Prezidan Repiblik Dayiti. | 58e Président de la République d'Haïti.</t>
  </si>
  <si>
    <t>Wed May 20 15:41:26 +0000 2015</t>
  </si>
  <si>
    <t>Port-au-Prince, Haiti</t>
  </si>
  <si>
    <t>@moisejovenel</t>
  </si>
  <si>
    <t>https://twitter.com/moisejovenel/lists</t>
  </si>
  <si>
    <t>https://twitter.com/moisejovenel/moments</t>
  </si>
  <si>
    <t>CancilleriaEc, CancilleriaVE, GabonPrimature, MAECHaiti, MIREXRD, MiguelVargasM, MinAECHT, Minrel_Chile, PrimatureHT, jaarreaza, pacollibehgjet, prensapalacio</t>
  </si>
  <si>
    <t>LafontantGuy, PresidenceHT</t>
  </si>
  <si>
    <t>https://periscope.tv/moisejovenel</t>
  </si>
  <si>
    <t>PresidenceHT</t>
  </si>
  <si>
    <t>https://twitter.com/PresidenceHT</t>
  </si>
  <si>
    <t>Présidence d’Haïti</t>
  </si>
  <si>
    <t>Compte officiel de la Présidence de la République d’Haïti | Kont ofisyèl Laprezidans Repiblik Ayiti</t>
  </si>
  <si>
    <t>Sun Feb 14 15:31:59 +0000 2016</t>
  </si>
  <si>
    <t>@PresidenceHT</t>
  </si>
  <si>
    <t>https://twitter.com/PresidenceHT/lists</t>
  </si>
  <si>
    <t>https://twitter.com/PresidenceHT/moments</t>
  </si>
  <si>
    <t>CancilleriaPeru, HashimThaciRKS, MAECHaiti, MIREXRD, MiguelVargasM, MinAECHT, Minrel_Chile, cancilleriasv, cidiplomatie, pacollibehgjet, prensapalacio</t>
  </si>
  <si>
    <t>LafontantGuy, PresidenceMali, PresidenciaRD, PrimatureHT, moisejovenel</t>
  </si>
  <si>
    <t>https://periscope.tv/PresidenceHT</t>
  </si>
  <si>
    <t>Prime Minister Jack Guy Lafontant</t>
  </si>
  <si>
    <t>LafontantGuy</t>
  </si>
  <si>
    <t>https://twitter.com/LafontantGuy</t>
  </si>
  <si>
    <t>Jack Guy Lafontant</t>
  </si>
  <si>
    <t>Premier Ministre d'Haïti. Médecin. Marié. 3 enfants. Fier de servir mon pays.</t>
  </si>
  <si>
    <t>Thu Feb 23 04:04:30 +0000 2017</t>
  </si>
  <si>
    <t>@LafontantGuy</t>
  </si>
  <si>
    <t>https://twitter.com/LafontantGuy/lists</t>
  </si>
  <si>
    <t>https://twitter.com/LafontantGuy/moments</t>
  </si>
  <si>
    <t>HashimThaciRKS, IsraelMFA, LithuanianGovt, MAECHaiti, MIREXRD, MiguelVargasM, pacollibehgjet</t>
  </si>
  <si>
    <t>PresidenceHT, PrimatureHT, moisejovenel</t>
  </si>
  <si>
    <t>https://periscope.tv/LafontantGuy</t>
  </si>
  <si>
    <t>PrimatureHT</t>
  </si>
  <si>
    <t>https://twitter.com/PrimatureHT</t>
  </si>
  <si>
    <t>Primature Haïti</t>
  </si>
  <si>
    <t>Compte Officiel de la Primature | Kont Ofisyèl Primati.</t>
  </si>
  <si>
    <t>Tue Jun 10 17:44:15 +0000 2014</t>
  </si>
  <si>
    <t>Haïti</t>
  </si>
  <si>
    <t>@PrimatureHT</t>
  </si>
  <si>
    <t>https://twitter.com/PrimatureHT/moments</t>
  </si>
  <si>
    <t>CancilleriaCol, CubaMINREX, DaniloMedina, Elysee, EmmanuelMacron, JuanManSantos, NicolasMaduro, POTUS, Pontifex, PresidenciaRD, StateDept, WhiteHouse, gouvernementFR, infopresidencia, moisejovenel, realDonaldTrump</t>
  </si>
  <si>
    <t>CancilleriaPeru, MIREXRD, MeGovernment</t>
  </si>
  <si>
    <t>GouvMali, LafontantGuy, MAECHaiti, MAE_Haiti, MinAECHT, PresidenceHT, francediplo</t>
  </si>
  <si>
    <t>https://periscope.tv/PrimatureHT</t>
  </si>
  <si>
    <t>Foreign Minister Pierrot Délienne</t>
  </si>
  <si>
    <t>MinAECHT</t>
  </si>
  <si>
    <t>https://twitter.com/MinAECHT</t>
  </si>
  <si>
    <t>SEM Antonio Rodrigue</t>
  </si>
  <si>
    <t>Compte Twitter officiel du Chancelier Haïtien, géré par le bureau de coordination des comm. numériques du Gouvernement • Les tweets sont archivés.</t>
  </si>
  <si>
    <t>Thu Jul 14 02:40:45 +0000 2016</t>
  </si>
  <si>
    <t>@MinAECHT</t>
  </si>
  <si>
    <t>https://twitter.com/MinAECHT/lists</t>
  </si>
  <si>
    <t>https://twitter.com/MinAECHT/moments</t>
  </si>
  <si>
    <t>EmmanuelMacron, MiguelVargasM, PresidenceHT, moisejovenel</t>
  </si>
  <si>
    <t>DanishMFA, GudlaugurThor</t>
  </si>
  <si>
    <t>MAECHaiti, MIREXRD, MZZRS, PrimatureHT</t>
  </si>
  <si>
    <t>https://periscope.tv/MinAECHT</t>
  </si>
  <si>
    <t>MAECHaiti</t>
  </si>
  <si>
    <t>https://twitter.com/MAECHaiti</t>
  </si>
  <si>
    <t>La Chancellerie 🇭🇹</t>
  </si>
  <si>
    <t>Compte Twitter Officiel de la Chancellerie d'Haiti | Paj Ofisyèl Minis Afè Etranjè | Ministry of Foreign Affairs Official Page.</t>
  </si>
  <si>
    <t>Fri Sep 04 13:39:07 +0000 2015</t>
  </si>
  <si>
    <t>@MAECHaiti</t>
  </si>
  <si>
    <t>https://twitter.com/MAECHaiti/moments</t>
  </si>
  <si>
    <t>CancilleriaARG, CancilleriaCol, CancilleriaEc, CancilleriaVE, CubaMINREX, EU_Commission, JustinTrudeau, LafontantGuy, MinexGt, PresidenceHT, PresidenciaRD, SRECIHonduras, francediplo, gouvernementFR, jimmymoralesgt, moisejovenel, mreparaguay</t>
  </si>
  <si>
    <t>CanadaFP, DanishMFA, GreeceMFA, GudlaugurThor, IsraelMFA, LithuaniaMFA, MFAKOSOVO, Ulkoministerio, eu_eeas</t>
  </si>
  <si>
    <t>CancilleriaPeru, CancilleriaPma, MAECgob, MIREXRD, MinAECHT, MinCanadaAE, MinCanadaFA, Minrel_Chile, PrimatureHT, cancilleriasv, mfa_russia</t>
  </si>
  <si>
    <t>https://periscope.tv/MAECHaiti</t>
  </si>
  <si>
    <t>MAE_Haiti</t>
  </si>
  <si>
    <t>https://twitter.com/MAE_Haiti</t>
  </si>
  <si>
    <t>Chancellerie d'Haiti</t>
  </si>
  <si>
    <t>Fri Feb 14 20:58:15 +0000 2014</t>
  </si>
  <si>
    <t>Dormant since 07.05.2014</t>
  </si>
  <si>
    <t>@MAE_Haiti</t>
  </si>
  <si>
    <t>https://twitter.com/MAE_Haiti/lists</t>
  </si>
  <si>
    <t>https://twitter.com/MAE_Haiti/lists/foreign-affairs-of-haiti/members</t>
  </si>
  <si>
    <t>https://twitter.com/MAE_Haiti/moments</t>
  </si>
  <si>
    <t>Pontifex, Pontifex_fr, StateDept, WhiteHouse, francediplo</t>
  </si>
  <si>
    <t>AlgeriaMFA, CancilleriaEc, CancilleriaPeru, DanishMFA, Diplomacy_RM, DutchMFA, IsraelMFA, LithuaniaMFA, MEAIndia, MFAIceland, MFA_Austria, MFA_SriLanka, MID_RF, MOFAVietNam, NorwayMFA, VNGovtPortal, mfa_russia, mreparaguay</t>
  </si>
  <si>
    <t>https://periscope.tv/MAE_Haiti</t>
  </si>
  <si>
    <t>Honduras</t>
  </si>
  <si>
    <t>President Juan Orlando Hernández</t>
  </si>
  <si>
    <t>JuanOrlandoH</t>
  </si>
  <si>
    <t>https://twitter.com/JuanOrlandoH</t>
  </si>
  <si>
    <t>Juan Orlando H.</t>
  </si>
  <si>
    <t>Cuenta oficial del Presidente de la República de Honduras. 2018 - 2022 https://t.co/i4GIUwwHuD</t>
  </si>
  <si>
    <t>Sun Jul 19 17:27:15 +0000 2009</t>
  </si>
  <si>
    <t>@JuanOrlandoH</t>
  </si>
  <si>
    <t>https://twitter.com/JuanOrlandoH/moments</t>
  </si>
  <si>
    <t>CarlosAlvQ, CasaReal, DaniloMedina, Horacio_Cartes, Itamaraty_ES, JustinTrudeau, MinCanadaFA, POTUS, PresidenciaMX, PresidenciaPy, StateDept, WhiteHouse, mauriciomacri, presidencymv, realDonaldTrump, sebastianpinera</t>
  </si>
  <si>
    <t>CanadaFP, CancilleriaEc, CancilleriaPma, ComunicadosHN, DFAPHL, IsabelStMalo, MIREXRD, MiguelVargasM, Minrel_Chile, PresidenciaPma, SRE_mx, VladaRH, cancilleriasv, francediplo_ES, presidenciacr</t>
  </si>
  <si>
    <t>CancilleriaCol, CancilleriaPeru, CubaMINREX, EPN, GuatemalaGob, HashimThaciRKS, JC_Varela, JuanManSantos, Mdaguero17, MichelTemer, PresidenciaRD, Presidencia_HN, SRECIHonduras, infopresidencia, jimmymoralesgt, marianorajoy, prensapalacio, presidencia_sv, sanchezceren</t>
  </si>
  <si>
    <t>https://periscope.tv/JuanOrlandoH</t>
  </si>
  <si>
    <t>Presidencia_HN</t>
  </si>
  <si>
    <t>https://twitter.com/Presidencia_HN</t>
  </si>
  <si>
    <t>Cuenta Oficial de la Casa Presidencial de Honduras.</t>
  </si>
  <si>
    <t>Sun Feb 03 17:50:39 +0000 2013</t>
  </si>
  <si>
    <t>@Presidencia_HN</t>
  </si>
  <si>
    <t>https://twitter.com/Presidencia_HN/moments</t>
  </si>
  <si>
    <t>CasaReal, DaniloMedina, EPN, Gobierno_CR, GobiernodeChile, Horacio_Cartes, Itamaraty_ES, JC_Varela, JuanManSantos, LaCasaBlanca, Lenin, MAECgob, MFABelize, MartinVizcarraC, MichelTemer, MinexGt, POTUS, Pontifex_es, PresidenciaMX, Presidencia_Ec, SRE_mx, StateDept, USAenEspanol, WhiteHouse, desdelamoncloa, jimmymoralesgt, mauriciomacri, prensapalacio, presidencia_sv, presidenciacr, realDonaldTrump, sanchezceren, sebastianpinera</t>
  </si>
  <si>
    <t>CanadaFP, CancilleriaCol, CancilleriaEc, CancilleriaPeru, CancilleriaPma, ComunicadosHN, MiguelVargasM, Minrel_Chile, mae_rusia</t>
  </si>
  <si>
    <t>CubaMINREX, GuatemalaGob, JuanOrlandoH, MIREXRD, Mdaguero17, PresidenciaPma, PresidenciaPy, PresidenciaRD, SRECIHonduras, cancilleriasv, infopresidencia, marianorajoy</t>
  </si>
  <si>
    <t>https://periscope.tv/Presidencia_HN</t>
  </si>
  <si>
    <t>ComunicadosHN</t>
  </si>
  <si>
    <t>https://twitter.com/ComunicadosHN</t>
  </si>
  <si>
    <t>Comunicados Honduras</t>
  </si>
  <si>
    <t>Mon Apr 04 15:21:33 +0000 2011</t>
  </si>
  <si>
    <t>@ComunicadosHN</t>
  </si>
  <si>
    <t>https://twitter.com/ComunicadosHN/lists</t>
  </si>
  <si>
    <t>https://twitter.com/ComunicadosHN/moments</t>
  </si>
  <si>
    <t>JuanOrlandoH, Presidencia_HN</t>
  </si>
  <si>
    <t>https://periscope.tv/ComunicadosHN</t>
  </si>
  <si>
    <t>Foreign Minister Maria Dolores Agüero</t>
  </si>
  <si>
    <t>Mdaguero17</t>
  </si>
  <si>
    <t>https://twitter.com/Mdaguero17</t>
  </si>
  <si>
    <t>Maria Dolores Agüero</t>
  </si>
  <si>
    <t>Secretaria de Estado en el Despacho de Relaciones Exteriores y Cooperación Internacional de Honduras</t>
  </si>
  <si>
    <t>Fri Dec 08 18:19:37 +0000 2017</t>
  </si>
  <si>
    <t>@Mdaguero17</t>
  </si>
  <si>
    <t>https://twitter.com/Mdaguero17/lists</t>
  </si>
  <si>
    <t>https://twitter.com/Mdaguero17/moments</t>
  </si>
  <si>
    <t>BorisJohnson, CancilleriaARG, CancilleriaCol, CancilleriaPma, EPN, FedericaMog, HugoMartinezSV, IsabelStMalo, JorgeFaurie, JuanManSantos, MinexGt, NestorPopolizio, Pontifex, Pontifex_es, StateDept, angealfa, cafreeland, jimmymoralesgt, mauriciomacri, realDonaldTrump</t>
  </si>
  <si>
    <t>MAECgob, mae_rusia</t>
  </si>
  <si>
    <t>JuanOrlandoH, MIREXRD, Presidencia_HN, SRECIHonduras</t>
  </si>
  <si>
    <t>https://periscope.tv/Mdaguero17</t>
  </si>
  <si>
    <t>SRECIHonduras</t>
  </si>
  <si>
    <t>https://twitter.com/SRECIHonduras</t>
  </si>
  <si>
    <t>Cancillería Honduras</t>
  </si>
  <si>
    <t>Twitter oficial de la Secretaría de Relaciones Exteriores y Cooperación Internacional de Honduras</t>
  </si>
  <si>
    <t>Thu Dec 23 23:22:10 +0000 2010</t>
  </si>
  <si>
    <t>@SRECIHonduras</t>
  </si>
  <si>
    <t>https://twitter.com/SRECIHonduras/lists</t>
  </si>
  <si>
    <t>https://twitter.com/SRECIHonduras/moments</t>
  </si>
  <si>
    <t>BelgiumMFA, CancilleriaPA, CancilleriaVE, CasaReal, CasaRosada, CubaMINREX, DaniloMedina, DeptEstadoPR, EPN, Elysee, EmmanuelMacron, ForeignOfficeKE, GobiernodeChile, GuatemalaGob, Horacio_Cartes, IsabelStMalo, IsraeliPM, JC_Varela, JorgeFaurie, JuanManSantos, Kronprinsparet, LaCasaBlanca, Lenin, MFATurkey, MOFAkr_eng, MevlutCavusoglu, MinCanadaFA, MofaJapan_en, POTUS, Pontifex, Pontifex_de, Pontifex_es, Pontifex_fr, Pontifex_pl, Pontifex_pt, PresidenciaMX, PresidenciaPma, PresidenciaPy, PresidenciaRD, Presidencia_Ec, SRE_mx, StateDept, SweMFA, USAenEspanol, WhiteHouse, desdelamoncloa, dreynders, foreignoffice, gobmx, jimmymoralesgt, mauriciomacri, presidencia_sv, presidenciacr, realDonaldTrump, sebastianpinera</t>
  </si>
  <si>
    <t>AlgeriaMFA, BelarusMFA, BelarusMID, ChileMFA, DanishMFA, GermanyDiplo, GudlaugurThor, ItamaratyGovBr, Itamaraty_EN, Itamaraty_ES, LithuaniaMFA, MAECHaiti, MEAIndia, MFABelize, MFAIceland, MFAKOSOVO, MFASriLanka, MFA_KZ, MFA_Ukraine, MFAsg, MID_RF, MOFAVietNam, MiguelVargasM, NorwayMFA, SpainMFA, Utenriksdept, francediplo_ES, jaarreaza, mae_rusia, mfa_russia</t>
  </si>
  <si>
    <t>CRcancilleria, CancilleriaARG, CancilleriaCol, CancilleriaEc, CancilleriaPeru, CancilleriaPma, DutchMFA, IsraelMFA, JuanOrlandoH, Latvian_MFA, MAECgob, MIREXRD, MRE_Bolivia, Mdaguero17, MinexGt, Minrel_Chile, Presidencia_HN, cancilleriasv, francediplo, infopresidencia, marianorajoy, mreparaguay</t>
  </si>
  <si>
    <t>https://periscope.tv/SRECIHonduras</t>
  </si>
  <si>
    <t>PresidenciadeHN</t>
  </si>
  <si>
    <t>https://twitter.com/PresidenciadeHN</t>
  </si>
  <si>
    <t>Presidencia Honduras</t>
  </si>
  <si>
    <t>Thu Jul 22 17:24:41 +0000 2010</t>
  </si>
  <si>
    <t>Dormant since 16.06.2011</t>
  </si>
  <si>
    <t>@PresidenciadeHN</t>
  </si>
  <si>
    <t>https://twitter.com/PresidenciadeHN/lists</t>
  </si>
  <si>
    <t>https://twitter.com/PresidenciadeHN/moments</t>
  </si>
  <si>
    <t>CancilleriaPeru, MIREXRD, PresidenciaRD, SweMFA, VladaRH, cancilleriacrc</t>
  </si>
  <si>
    <t>https://periscope.tv/PresidenciadeHN</t>
  </si>
  <si>
    <t>Prime Minister Andrew Holness</t>
  </si>
  <si>
    <t>AndrewHolnessJM</t>
  </si>
  <si>
    <t>https://twitter.com/AndrewHolnessJM</t>
  </si>
  <si>
    <t>Andrew Holness</t>
  </si>
  <si>
    <t>Father of two, @JulietHolness' Husband, Prime Minister of Jamaica, Leader of @JLPJamaica. Tweets may be archived.</t>
  </si>
  <si>
    <t>Fri Sep 30 13:52:28 +0000 2011</t>
  </si>
  <si>
    <t>@AndrewHolnessJM</t>
  </si>
  <si>
    <t>https://twitter.com/AndrewHolnessJM/lists</t>
  </si>
  <si>
    <t>https://twitter.com/AndrewHolnessJM/moments</t>
  </si>
  <si>
    <t>CarlosAlvQ, epsycampbell</t>
  </si>
  <si>
    <t>CancilleriaPma, CancilleriaVE, ChileMFA, HashimThaciRKS, IsraeliPM, MFAsg, MIREXRD, Minrel_Chile, PresidencialVen, SkerritR, jaarreaza, markbrantley3, pacollibehgjet, prensapalacio</t>
  </si>
  <si>
    <t>OPMJamaica, kaminajsmith</t>
  </si>
  <si>
    <t>https://periscope.tv/AndrewHolnessJM</t>
  </si>
  <si>
    <t>OPMJamaica</t>
  </si>
  <si>
    <t>https://twitter.com/OPMJamaica</t>
  </si>
  <si>
    <t>Ask OPM</t>
  </si>
  <si>
    <t>Official Twitter account of the Office of the Prime Minister in Jamaica. Email: AskOPM@OPM.Gov.JM</t>
  </si>
  <si>
    <t>Fri Jun 19 02:05:31 +0000 2009</t>
  </si>
  <si>
    <t>@OPMJamaica</t>
  </si>
  <si>
    <t>https://twitter.com/OPMJamaica/lists</t>
  </si>
  <si>
    <t>https://twitter.com/OPMJamaica/moments</t>
  </si>
  <si>
    <t>POTUS, WhiteHouse</t>
  </si>
  <si>
    <t>10DowningStreet, CancilleriaPeru, Minrel_Chile, SkerritR, SweMFA, VladaRH, cancilleriasv, kaminajsmith, mfa_russia, skngov</t>
  </si>
  <si>
    <t>https://periscope.tv/OPMJamaica</t>
  </si>
  <si>
    <t>Mexico</t>
  </si>
  <si>
    <t>President Enrique Peña Nieto</t>
  </si>
  <si>
    <t>EPN</t>
  </si>
  <si>
    <t>https://twitter.com/EPN</t>
  </si>
  <si>
    <t>Enrique Peña Nieto</t>
  </si>
  <si>
    <t>Presidente de los Estados Unidos Mexicanos. https://t.co/zYLzwNVTrO https://t.co/P5BlmQmr9G</t>
  </si>
  <si>
    <t>Thu Mar 29 21:37:03 +0000 2007</t>
  </si>
  <si>
    <t>México</t>
  </si>
  <si>
    <t>@EPN</t>
  </si>
  <si>
    <t>https://twitter.com/EPN/lists</t>
  </si>
  <si>
    <t>https://twitter.com/EPN/moments</t>
  </si>
  <si>
    <t>10DowningStreet, Lenin, MartinVizcarraC, POTUS, Pontifex, Presidencia_Ec, RT_Erdogan, sebastianpinera, theresa_may</t>
  </si>
  <si>
    <t>AuswaertigesAmt, BorutPahor, CRcancilleria, CanadaFP, CancilleriaEc, CancilleriaPeru, CancilleriaPma, ChileMFA, DFAPHL, DutchMFA, Elysee, GeoffreyOnyeama, GuatemalaGob, HashimThaciRKS, Horacio_Cartes, IsabelStMalo, Israel, IsraelMFA, ItamaratyGovBr, Itamaraty_EN, Itamaraty_ES, MEAIndia, MFABelize, MFAEcuador, MIREXRD, MaltaGov, MaritoAbdo, Mdaguero17, MichelTemer, MiguelVargasM, MinPresidencia, MinexGt, Minrel_Chile, MiroCerar, PMOIndia, Palazzo_Chigi, PresidenciaPma, PresidenciaPy, PresidenciaRD, Presidencia_HN, PrimeministerGR, SCpresidenciauy, SRECIHonduras, SweMFA, TPKanslia, cancilleriacrc, eu_eeas, eucopresident, foreignoffice, francediplo, francediplo_ES, infopresidencia, jaarreaza, mfa_russia, mubachfont, narendramodi, nestrangeiro_pt, niinisto, pcmperu, prensapalacio, presidencia_cl, presidenciacr, prezydentpl, robertoampuero, sanchezceren</t>
  </si>
  <si>
    <t>EmmanuelMacron, JC_Varela, JuanManSantos, JuanOrlandoH, JustinTrudeau, LVidegaray, PresidenciaMX, SRE_mx, gobmx, larsloekke, marianorajoy, mauriciomacri</t>
  </si>
  <si>
    <t>https://periscope.tv/EPN</t>
  </si>
  <si>
    <t>PresidenciaMX</t>
  </si>
  <si>
    <t>https://twitter.com/PresidenciaMX</t>
  </si>
  <si>
    <t>Presidencia México</t>
  </si>
  <si>
    <t>Oficina de la Presidencia de la República 2012 - 2018.</t>
  </si>
  <si>
    <t>Thu Apr 23 17:06:49 +0000 2009</t>
  </si>
  <si>
    <t>@PresidenciaMX</t>
  </si>
  <si>
    <t>https://twitter.com/PresidenciaMX/moments</t>
  </si>
  <si>
    <t>10DowningStreet, CRcancilleria, CanadaFP, CanadianPM, CancilleriaEc, CancilleriaPeru, CasaCivilPRA, Elysee, GeoffreyOnyeama, Horacio_Cartes, Israel, IsraelMFA, IsraelinSpanish, ItamaratyGovBr, Itamaraty_EN, Itamaraty_ES, JC_Varela, JuanManSantos, JuanOrlandoH, KeithRowleyPNM, MFABelize, MID_RF, MIREXRD, MRE_Bolivia, MeGovernment, MinexGt, Minrel_Chile, PMOIndia, PMcanadien, Palazzo_Chigi, PresidenceALG, PresidenciaPma, PresidenciaPy, PresidenciaRD, Presidencia_HN, PresidentIRL, PrimeministerGR, RepSouthSudan, SRECIHonduras, SweMFA, TPKanslia, VladaRH, cancilleriacrc, cancilleriasv, eucopresident, foreignoffice, francediplo, francediplo_ES, infopresidencia, jaarreaza, marianorajoy, narendramodi, pcmperu, prensapalacio, presidenciacr, sanchezceren, ygaraad</t>
  </si>
  <si>
    <t>EPN, LVidegaray, SRE_mx, gobmx</t>
  </si>
  <si>
    <t>https://periscope.tv/PresidenciaMX</t>
  </si>
  <si>
    <t>gobmx</t>
  </si>
  <si>
    <t>https://twitter.com/gobmx</t>
  </si>
  <si>
    <t>gob.mx</t>
  </si>
  <si>
    <t>Tu gobierno en un solo punto. Términos de uso: https://t.co/zcZX6shrSA</t>
  </si>
  <si>
    <t>Tue May 12 23:42:22 +0000 2009</t>
  </si>
  <si>
    <t>@gobmx</t>
  </si>
  <si>
    <t>https://twitter.com/gobmx/moments</t>
  </si>
  <si>
    <t>CRcancilleria, CanadaFP, CancilleriaEc, CancilleriaPeru, ChileMFA, Elysee, Israel, IsraelMFA, ItamaratyGovBr, Itamaraty_EN, Itamaraty_ES, JC_Varela, JuanManSantos, MAECgob, MFAEcuador, MFASriLanka, MIREXRD, MiguelVargasM, Minrel_Chile, Palazzo_Chigi, PresidenciaCV, PresidenciaPy, SRECIHonduras, SpainMFA, SweMFA, VladaRH, francediplo_ES, infopresidencia, jimmymoralesgt, marianorajoy, pcmperu, prensapalacio, presidenciacr</t>
  </si>
  <si>
    <t>EPN, LVidegaray, PresidenciaMX, SRE_mx</t>
  </si>
  <si>
    <t>https://periscope.tv/gobmx</t>
  </si>
  <si>
    <t>Foreign Minister Luis Videgaray Caso</t>
  </si>
  <si>
    <t>LVidegaray</t>
  </si>
  <si>
    <t>https://twitter.com/Lvidegaray</t>
  </si>
  <si>
    <t>Luis Videgaray Caso</t>
  </si>
  <si>
    <t>Esposo, padre de familia y Secretario de Relaciones Exteriores de México.</t>
  </si>
  <si>
    <t>Thu Dec 24 21:27:14 +0000 2009</t>
  </si>
  <si>
    <t>@LVidegaray</t>
  </si>
  <si>
    <t>https://twitter.com/LVidegaray</t>
  </si>
  <si>
    <t>https://twitter.com/LVidegaray/lists</t>
  </si>
  <si>
    <t>https://twitter.com/LVidegaray/moments</t>
  </si>
  <si>
    <t>AlfonsoDastisQ, BelarusMFA, CancilleriaEc, CancilleriaPeru, CancilleriaPma, DanishMFA, DutchMFA, GudlaugurThor, IsabelStMalo, JorgeFaurie, Kemlu_RI, MAECgob, MFABelize, MFAKOSOVO, MIREXRD, MiguelVargasM, Minrel_Chile, NestorPopolizio, SpainMFA, cafreeland, edgarsrinkevics, eu_eeas, foreignoffice, francediplo_ES, mae_rusia, marianorajoy, ministerBlok, pacollibehgjet, sanchezceren</t>
  </si>
  <si>
    <t>EPN, PresidenciaMX, SRE_mx, gobmx</t>
  </si>
  <si>
    <t>https://periscope.tv/Lvidegaray</t>
  </si>
  <si>
    <t>SRE_mx</t>
  </si>
  <si>
    <t>https://twitter.com/SRE_mx</t>
  </si>
  <si>
    <t>SRE México</t>
  </si>
  <si>
    <t>Secretaría de Relaciones Exteriores 🇲🇽</t>
  </si>
  <si>
    <t>Fri Dec 11 15:15:54 +0000 2009</t>
  </si>
  <si>
    <t>@SRE_mx</t>
  </si>
  <si>
    <t>https://twitter.com/SRE_mx/moments</t>
  </si>
  <si>
    <t>10DowningStreet, BelgiumMFA, CanadaFP, CanadianPM, CasaReal, EmmanuelMacron, ForeignMinistry, GovernmentRF, HHShkMohd, Horacio_Cartes, JC_Varela, JY_LeDrian, JuanManSantos, JuanOrlandoH, JustinTrudeau, LaCasaBlanca, MFATurkey, MFA_Austria, MFA_Lu, MZZRS, MofaJapan_en, NicolasMaduro, POTUS, PolandMFA, Pontifex_es, PresidenciaPy, PresidenciaRD, Presidencia_Ec, PresidencyZA, PrimeMinistry, SweMFA, WhiteHouse, foreignoffice, francediplo_EN, mauriciomacri, narendramodi, realDonaldTrump, theresa_may</t>
  </si>
  <si>
    <t>AlgeriaMFA, AuswaertigesAmt, BelarusMFA, BelarusMID, CRcancilleria, CancilleriaPA, ChileMFA, DanishMFA, DeptEstadoPR, Diplomacy_RM, Israel, IsraelMFA, Itamaraty_EN, JorgeFaurie, KSAMOFA, LithuaniaMFA, LuisRiveraMarin, MEAIndia, MFABelize, MFAKOSOVO, MFA_KZ, MFA_LI, MFA_SriLanka, MFA_Ukraine, MID_RF, MOFAVietNam, MiguelVargasM, NestorPopolizio, Presidencia_HN, SRECIHonduras, SpainMFA, TunisieDiplo, Ulkoministerio, VNGovtPortal, VladaRH, cancilleriacrc, francediplo, francediplo_ES, merrionstreet, pcmperu, prensapalacio, sanchezceren</t>
  </si>
  <si>
    <t>CancilleriaARG, CancilleriaCol, CancilleriaEc, CancilleriaPeru, CancilleriaPma, CubaMINREX, DutchMFA, EPN, GermanyDiplo, ItamaratyGovBr, Itamaraty_ES, LVidegaray, Latvian_MFA, MAECgob, MFAIceland, MFAsg, MIREXRD, MinexGt, Minrel_Chile, NorwayMFA, PresidenciaMX, PresidenciaPma, StateDept, cancilleriasv, eu_eeas, gobmx, kaminajsmith, marianorajoy, mfa_russia, mreparaguay</t>
  </si>
  <si>
    <t>https://periscope.tv/SRE_mx</t>
  </si>
  <si>
    <t>Panama</t>
  </si>
  <si>
    <t>President Juan Carlos Varela</t>
  </si>
  <si>
    <t>JC_Varela</t>
  </si>
  <si>
    <t>https://twitter.com/JC_Varela</t>
  </si>
  <si>
    <t>Juan Carlos Varela</t>
  </si>
  <si>
    <t>Presidente Constitucional de la República de Panamá.</t>
  </si>
  <si>
    <t>Tue Nov 16 19:47:55 +0000 2010</t>
  </si>
  <si>
    <t>República de Panamá</t>
  </si>
  <si>
    <t>@JC_Varela</t>
  </si>
  <si>
    <t>https://twitter.com/JC_Varela/lists</t>
  </si>
  <si>
    <t>https://twitter.com/JC_Varela/moments</t>
  </si>
  <si>
    <t>10DowningStreet, GobiernoUSA, GobiernodeChile, Horacio_Cartes, JPN_PMO, MedvedevRussiaE, MinPres, MohamedBinZayed, NicolasMaduro, POTUS, PolandMFA, Pontifex_es, PresidenciaMX, PresidenciaPy, RHCJO, StateDept, WhiteHouse, desdelamoncloa, eucopresident, gobmx, prezydentpl, realDonaldTrump, sebastianpinera</t>
  </si>
  <si>
    <t>CRcancilleria, CancilleriaEc, CancilleriaPeru, DutchMFA, EladioLoizaga, HashimThaciRKS, IsraelMFA, ItamaratyGovBr, MFAEcuador, MID_RF, MIREXRD, MaritoAbdo, MiguelVargasM, Minrel_Chile, MiroCerar, Presidencia_HN, SRECIHonduras, SRE_mx, VladaRH, cancilleriasv, francediplo_ES, infopresidencia, jaarreaza, mae_rusia, pacollibehgjet</t>
  </si>
  <si>
    <t>CancilleriaPma, DaniloMedina, EPN, IsabelStMalo, JuanManSantos, JuanOrlandoH, MinGobPA, PresidenciaPma, PresidenciaRD, Presidencia_Ec, marianorajoy, prensapalacio, sanchezceren</t>
  </si>
  <si>
    <t>https://periscope.tv/JC_Varela</t>
  </si>
  <si>
    <t>PresidenciaPma</t>
  </si>
  <si>
    <t>https://twitter.com/PresidenciaPma</t>
  </si>
  <si>
    <t>Presidencia  Panamá</t>
  </si>
  <si>
    <t>Cuenta Oficial de la Presidencia de la República de Panamá</t>
  </si>
  <si>
    <t>Thu Sep 04 14:31:26 +0000 2014</t>
  </si>
  <si>
    <t>@PresidenciaPma</t>
  </si>
  <si>
    <t>https://twitter.com/PresidenciaPma/moments</t>
  </si>
  <si>
    <t>DaniloMedina, EPN, FedericaMog, GuatemalaGob, Horacio_Cartes, JuanManSantos, JuanOrlandoH, Lenin, MohamedBinZayed, NicolasMaduro, POTUS, PresidenciaMX, Presidencia_Ec, WhiteHouse, jimmymoralesgt, marianorajoy, presidenciacr, sanchezceren</t>
  </si>
  <si>
    <t>CRcancilleria, CancilleriaEc, CancilleriaPeru, ChileMFA, HashimThaciRKS, IsraelMFA, ItamaratyGovBr, Itamaraty_EN, Itamaraty_ES, MAECgob, MFAEcuador, MIREXRD, MiguelVargasM, PresidentIRL, SRECIHonduras, francediplo_ES, pacollibehgjet</t>
  </si>
  <si>
    <t>CancilleriaPma, IsabelStMalo, JC_Varela, MinGobPA, Minrel_Chile, PresidenciaPy, PresidenciaRD, Presidencia_HN, SRE_mx, cancilleriasv, infopresidencia</t>
  </si>
  <si>
    <t>https://periscope.tv/PresidenciaPma</t>
  </si>
  <si>
    <t>MinGobPA</t>
  </si>
  <si>
    <t>https://twitter.com/MINGOBPA</t>
  </si>
  <si>
    <t>Cuenta oficial del Ministerio de Gobierno de Panamá. https://t.co/nphZjNfZZU</t>
  </si>
  <si>
    <t>Wed Mar 14 20:05:39 +0000 2012</t>
  </si>
  <si>
    <t>Panamá</t>
  </si>
  <si>
    <t>@MINGOBPA</t>
  </si>
  <si>
    <t>https://twitter.com/MINGOBPA/lists</t>
  </si>
  <si>
    <t>https://twitter.com/MINGOBPA/moments</t>
  </si>
  <si>
    <t>CancilleriaPma, IsabelStMalo, JC_Varela, PresidenciaPma</t>
  </si>
  <si>
    <t>https://periscope.tv/prensamingob</t>
  </si>
  <si>
    <t>Foreign Minister Isabel Saint Malo</t>
  </si>
  <si>
    <t>IsabelStMalo</t>
  </si>
  <si>
    <t>https://twitter.com/IsabelStMalo</t>
  </si>
  <si>
    <t>Isabel de Saint Malo</t>
  </si>
  <si>
    <t>Vicepresidenta y Ministra de Relaciones Exteriores de la República de Panamá. Tweets personales son firmados -ISMA.</t>
  </si>
  <si>
    <t>Fri Jun 17 20:03:38 +0000 2011</t>
  </si>
  <si>
    <t>@IsabelStMalo</t>
  </si>
  <si>
    <t>https://twitter.com/IsabelStMalo/moments</t>
  </si>
  <si>
    <t>AlfonsoDastisQ, CarlosAlvQ, DaniloMedina, EPN, Horacio_Cartes, IsraeliPM, JuanManSantos, JuanOrlandoH, JunckerEU, LVidegaray, MofaJapan_en, POTUS, Pontifex_es, StateDept, USAenEspanol, cafreeland, eucopresident, jacindaardern, konotaromp, mauriciomacri, netanyahu, sebastianpinera, winstonpeters</t>
  </si>
  <si>
    <t>CRcancilleria, CancilleriaCol, CancilleriaEc, ChileMFA, DanishMFA, DutchMFA, EladioLoizaga, GudlaugurThor, HashimThaciRKS, ItamaratyGovBr, Itamaraty_EN, Itamaraty_ES, JorgeFaurie, LithuaniaMFA, LuisRiveraMarin, MAECgob, MFAIceland, MFAKOSOVO, MID_RF, MIREXRD, MVEP_hr, MZZRS, Mdaguero17, MiguelVargasM, MinexGt, Minrel_Chile, SRECIHonduras, SpainMFA, Utrikesdep, cancilleriasv, francediplo_ES, ministerBlok, mubachfont, pacollibehgjet</t>
  </si>
  <si>
    <t>BelarusMFA, BelarusMID, CancilleriaPeru, CancilleriaPma, FedericaMog, JC_Varela, MinCanadaAE, MinGobPA, PresidenciaPma, dreynders, eu_eeas, jaarreaza, kaminajsmith, margotwallstrom, marianorajoy</t>
  </si>
  <si>
    <t>https://periscope.tv/IsabelStMalo</t>
  </si>
  <si>
    <t>CancilleriaPma</t>
  </si>
  <si>
    <t>https://twitter.com/CancilleriaPma</t>
  </si>
  <si>
    <t>Cancillería Panamá</t>
  </si>
  <si>
    <t>Cuenta Oficial del Ministerio de Relaciones Exteriores de la República de Panamá. Official Account of the Ministry of Foreign Affairs.    Centro de Atención 311</t>
  </si>
  <si>
    <t>Fri Feb 14 21:18:29 +0000 2014</t>
  </si>
  <si>
    <t>Palacio Bolívar,  Panamá</t>
  </si>
  <si>
    <t>@CancilleriaPma</t>
  </si>
  <si>
    <t>https://twitter.com/CancilleriaPma/moments</t>
  </si>
  <si>
    <t>10DowningStreet, AbeShinzo, AndrewHolnessJM, BelgiumMFA, CasaReal, CasaRosada, CyprusMFA, CzechMFA, DaniloMedina, EPN, EUCouncil, EUCouncilPress, EU_Commission, EconAtState, Elysee, EmmanuelMacron, FedericaMog, ForeignMinistry, Gebran_Bassil, GobiernodeChile, GovernmentRF, GreeceMFA, Horacio_Cartes, IsraeliPM, ItalyMFA, JuanManSantos, JuanOrlandoH, JunckerEU, JustinTrudeau, KSAMOFA, KremlinRussia_E, LVidegaray, LaCasaBlanca, LinkeviciusL, MFATurkey, MFA_Austria, MFA_Lu, MFAestonia, MFAgovge, MFAupdate, MOFAEGYPT, MOFAkr_eng, MVEP_hr, MaritoAbdo, MofaJapan_en, MofaQatar_EN, MohamedBinZayed, NorwayMFA, PMOIndia, POTUS, PaoloGentiloni, PolandMFA, Pontifex_es, Pontifex_pl, Pontifex_pt, PresidenciaRD, Presidencia_HN, RT_Erdogan, SCpresidenciauy, StateDept, SweMFA, TC_Disisleri, USAenEspanol, WhiteHouse, cancilleriacrc, desdelamoncloa, dfatirl, eucopresident, francediplo, francediplo_EN, gouvernementFR, infopresidencia, jimmymoralesgt, mauriciomacri, narendramodi, netanyahu, prensapalacio, presidencia_sv, presidenciacr, sebastianpinera, theresa_may, trpresidency</t>
  </si>
  <si>
    <t>AlgeriaMFA, AuswaertigesAmt, BelarusMFA, BelarusMID, CanadaPE, ChileMFA, Diplomacy_RM, GudlaugurThor, MDVForeign, MFA_KZ, MID_RF, MOFAVietNam, MRE_Bolivia, Mdaguero17, MiguelVargasM, MinCanadaAE, MinCanadaFA, Ulkoministerio, francediplo_ES, kaminajsmith, mae_rusia, marianorajoy, ministerBlok, mubachfont, namibia_mfa, pacollibehgjet</t>
  </si>
  <si>
    <t>CRcancilleria, CanadaFP, CancilleriaARG, CancilleriaCol, CancilleriaEc, CancilleriaPeru, CancilleriaVE, CubaMINREX, DanishMFA, DutchMFA, GermanyDiplo, HashimThaciRKS, IndianDiplomacy, IsabelStMalo, Israel, IsraelMFA, ItamaratyGovBr, Itamaraty_EN, Itamaraty_ES, JC_Varela, JPN_PMO, JapanGov, JorgeFaurie, Latvian_MFA, LithuaniaMFA, MAECHaiti, MAECgob, MFABelize, MFAEcuador, MFAIceland, MFAKOSOVO, MFA_LI, MFAofArmenia, MIREXRD, MZZRS, MinGobPA, MinexGt, Minrel_Chile, PresidenciaPma, SRECIHonduras, SRE_mx, SlovakiaMFA, SpainMFA, cancilleriasv, eu_eeas, mfa_russia, mreparaguay</t>
  </si>
  <si>
    <t>https://periscope.tv/CancilleriaPma</t>
  </si>
  <si>
    <t>CancilleriaPA</t>
  </si>
  <si>
    <t>https://twitter.com/CancilleriaPA</t>
  </si>
  <si>
    <t>Cuenta Oficial del Ministerio de Relaciones Exteriores de la República de Panamá</t>
  </si>
  <si>
    <t>Wed Oct 17 14:56:49 +0000 2012</t>
  </si>
  <si>
    <t>Palacio Bolívar</t>
  </si>
  <si>
    <t>Dormant since 11.12.2013</t>
  </si>
  <si>
    <t>@CancilleriaPA</t>
  </si>
  <si>
    <t>https://twitter.com/CancilleriaPA/lists</t>
  </si>
  <si>
    <t>https://twitter.com/CancilleriaPA/moments</t>
  </si>
  <si>
    <t>CancilleriaCol, ItamaratyGovBr, SRE_mx, cancilleriacrc</t>
  </si>
  <si>
    <t>AuswaertigesAmt, CanadaFP, CanadaPE, CubaMINREX, DutchMFA, GermanyDiplo, GudlaugurThor, IsraelMFA, LithuaniaMFA, MEAIndia, MFAIceland, MFA_Austria, MFA_SriLanka, MFA_Ukraine, MID_RF, MIREXRD, MiguelVargasM, MinexGt, NorwayMFA, SRECIHonduras, SpainMFA, VladaRH, foreignoffice, francediplo, francediplo_ES, mfa_russia, mreparaguay</t>
  </si>
  <si>
    <t>CancilleriaARG, CancilleriaEc, CancilleriaPeru, cancilleriasv</t>
  </si>
  <si>
    <t>https://periscope.tv/CancilleriaPA</t>
  </si>
  <si>
    <t>Puerto Rico</t>
  </si>
  <si>
    <t>Governor</t>
  </si>
  <si>
    <t>Governor Ricardo Rossello</t>
  </si>
  <si>
    <t>ricardorossello</t>
  </si>
  <si>
    <t>https://twitter.com/ricardorossello</t>
  </si>
  <si>
    <t>Ricardo Rossello</t>
  </si>
  <si>
    <t>Cuenta verificada del Gobernador de Puerto Rico y Presidente del Partido Nuevo Progresista. | Governor of Puerto Rico &amp; President of the New Progressive Party.</t>
  </si>
  <si>
    <t>Mon Oct 05 12:49:57 +0000 2009</t>
  </si>
  <si>
    <t>@ricardorossello</t>
  </si>
  <si>
    <t>https://twitter.com/RICARDOROSSELLO/lists</t>
  </si>
  <si>
    <t>https://twitter.com/RICARDOROSSELLO/moments</t>
  </si>
  <si>
    <t>DeptEstadoPR, MIREXRD, MiguelVargasM</t>
  </si>
  <si>
    <t>GobiernoUSA, LuisRiveraMarin, fortalezapr</t>
  </si>
  <si>
    <t>https://periscope.tv/ricardorossello</t>
  </si>
  <si>
    <t>Office of the Governor</t>
  </si>
  <si>
    <t>fortalezapr</t>
  </si>
  <si>
    <t>https://twitter.com/fortalezapr</t>
  </si>
  <si>
    <t>La Fortaleza</t>
  </si>
  <si>
    <t>Últimas informaciones desde el centro de operaciones de la Rama Ejecutiva de Puerto Rico</t>
  </si>
  <si>
    <t>Wed Sep 30 14:50:59 +0000 2009</t>
  </si>
  <si>
    <t>San Juan, PR</t>
  </si>
  <si>
    <t>@fortalezapr</t>
  </si>
  <si>
    <t>https://twitter.com/fortalezapr/moments</t>
  </si>
  <si>
    <t>LaCasaBlanca, WhiteHouse</t>
  </si>
  <si>
    <t>CancilleriaPeru, GobiernoUSA, MIREXRD, VladaRH, marianorajoy</t>
  </si>
  <si>
    <t>DeptEstadoPR, LuisRiveraMarin, PresidenciaRD, ricardorossello</t>
  </si>
  <si>
    <t>https://periscope.tv/fortalezapr</t>
  </si>
  <si>
    <t>Foreign Minister Luis Rivera Marín</t>
  </si>
  <si>
    <t>LuisRiveraMarin</t>
  </si>
  <si>
    <t>https://twitter.com/LuisRiveraMarin</t>
  </si>
  <si>
    <t>Luis Rivera Marín</t>
  </si>
  <si>
    <t>Cuenta personal del Secretario de Estado y Secretario Interino de la Gobernación | Lt. Governor, Secretary of State and Acting Chief of Staff to the Governor</t>
  </si>
  <si>
    <t>Sun Sep 16 01:17:08 +0000 2012</t>
  </si>
  <si>
    <t>San Juan, Puerto Rico</t>
  </si>
  <si>
    <t>@LuisRiveraMarin</t>
  </si>
  <si>
    <t>https://twitter.com/LuisRiveraMarin/lists</t>
  </si>
  <si>
    <t>https://twitter.com/LuisRiveraMarin/moments</t>
  </si>
  <si>
    <t>DaniloMedina, IsabelStMalo, MAECgob, POTUS, PresidenciaRD, PutinRF_Eng, SRE_mx, StateDept, WhiteHouse, realDonaldTrump</t>
  </si>
  <si>
    <t>DanishMFA, GobiernoUSA, IsraelMFA, SpainMFA, eu_eeas, pacollibehgjet</t>
  </si>
  <si>
    <t>DeptEstadoPR, MIREXRD, MiguelVargasM, fortalezapr, ricardorossello</t>
  </si>
  <si>
    <t>https://periscope.tv/LuisRiveraMarin</t>
  </si>
  <si>
    <t>State Department</t>
  </si>
  <si>
    <t>DeptEstadoPR</t>
  </si>
  <si>
    <t>https://twitter.com/DeptEstadoPR</t>
  </si>
  <si>
    <t>Departamento de Estado</t>
  </si>
  <si>
    <t>Departamento de Estado de Puerto Rico. Secretario de Estado @LuisRiveraMarin | Department of State of Puerto Rico</t>
  </si>
  <si>
    <t>Tue Jun 04 21:34:47 +0000 2013</t>
  </si>
  <si>
    <t>@DeptEstadoPR</t>
  </si>
  <si>
    <t>https://twitter.com/DeptEstadoPR/moments</t>
  </si>
  <si>
    <t>POTUS, PresidenciaRD, SRE_mx, StateDept, USAenEspanol, WhiteHouse, realDonaldTrump, ricardorossello</t>
  </si>
  <si>
    <t>BelarusMFA, DanishMFA, GobiernoUSA, GudlaugurThor, IsraelMFA, SRECIHonduras, cancilleriasv, eu_eeas</t>
  </si>
  <si>
    <t>CancilleriaPeru, LuisRiveraMarin, MIREXRD, MiguelVargasM, fortalezapr</t>
  </si>
  <si>
    <t>https://periscope.tv/DeptEstadoPR</t>
  </si>
  <si>
    <t>Saint Kitts and Nevis</t>
  </si>
  <si>
    <t>Prime Minister Mark Brantley</t>
  </si>
  <si>
    <t>markbrantley3</t>
  </si>
  <si>
    <t>https://twitter.com/markbrantley3</t>
  </si>
  <si>
    <t>Hon. Mark Brantley</t>
  </si>
  <si>
    <t>Minister of Foreign Affairs and Aviation St. Kitts and Nevis and Premier of Nevis</t>
  </si>
  <si>
    <t>Sun Oct 18 18:31:12 +0000 2015</t>
  </si>
  <si>
    <t>@markbrantley3</t>
  </si>
  <si>
    <t>https://twitter.com/markbrantley3/lists</t>
  </si>
  <si>
    <t>https://twitter.com/markbrantley3/moments</t>
  </si>
  <si>
    <t>AllenChastanet, AndrewHolnessJM, BorisJohnson, EU_Commission, JustinTrudeau, OPM_TT, realDonaldTrump</t>
  </si>
  <si>
    <t>DanishMFA, MIREXRD, SpainMFA, skngov</t>
  </si>
  <si>
    <t>MFAKOSOVO, gastonbrowne, kaminajsmith, pmharriskn</t>
  </si>
  <si>
    <t>https://periscope.tv/markbrantley3</t>
  </si>
  <si>
    <t>Prime Minister Timothy Harris</t>
  </si>
  <si>
    <t>pmharriskn</t>
  </si>
  <si>
    <t>https://twitter.com/pmharriskn</t>
  </si>
  <si>
    <t>Timothy Harris</t>
  </si>
  <si>
    <t>Official Prime Minister of St Kitts &amp; Nevis</t>
  </si>
  <si>
    <t>Thu Sep 08 20:38:35 +0000 2016</t>
  </si>
  <si>
    <t>@pmharriskn</t>
  </si>
  <si>
    <t>https://twitter.com/pmharriskn/lists</t>
  </si>
  <si>
    <t>https://twitter.com/pmharriskn/moments</t>
  </si>
  <si>
    <t>CubaMINREX, MIREXRD, jaarreaza</t>
  </si>
  <si>
    <t>SkerritR, gastonbrowne, kaminajsmith, markbrantley3, skngov</t>
  </si>
  <si>
    <t>https://periscope.tv/pmharriskn</t>
  </si>
  <si>
    <t>skngov</t>
  </si>
  <si>
    <t>https://twitter.com/skngov</t>
  </si>
  <si>
    <t>SKN Government</t>
  </si>
  <si>
    <t>The official Twitter account of the government of St. Kitts and Nevis.</t>
  </si>
  <si>
    <t>Thu Mar 06 22:56:11 +0000 2014</t>
  </si>
  <si>
    <t>St Kitts and Nevis</t>
  </si>
  <si>
    <t>@skngov</t>
  </si>
  <si>
    <t>https://twitter.com/skngov/moments</t>
  </si>
  <si>
    <t>EU_Commission, GISDominica, GermanyDiplo, GovernmentZA, OPMJamaica, POTUS, SaintLuciaGov, StateDept, WhiteHouse, antiguagov, foreignoffice, markbrantley3, realDonaldTrump</t>
  </si>
  <si>
    <t>CancilleriaPeru, MIREXRD, cancilleriasv, gastonbrowne, gisbarbados</t>
  </si>
  <si>
    <t>SkerritR, pmharriskn</t>
  </si>
  <si>
    <t>https://periscope.tv/skngov</t>
  </si>
  <si>
    <t>Saint Lucia</t>
  </si>
  <si>
    <t>Prime Minister Allen Chastenet</t>
  </si>
  <si>
    <t>http://twiplomacy.com/info/north-america/Saint-Lucia</t>
  </si>
  <si>
    <t>AllenChastanet</t>
  </si>
  <si>
    <t>https://twitter.com/AllenChastanet</t>
  </si>
  <si>
    <t>Allen Chastanet</t>
  </si>
  <si>
    <t>Managing DirectorCoco ResortsOctober 2003 – Present (9 years 10 months)|Rodney BayEconomistGovernment of Saint Lucia1984 – 1987 (3 years)</t>
  </si>
  <si>
    <t>Tue Jul 16 14:08:48 +0000 2013</t>
  </si>
  <si>
    <t>St.Lucia</t>
  </si>
  <si>
    <t>Dormant since 09.08.2013</t>
  </si>
  <si>
    <t>@AllenChastanet</t>
  </si>
  <si>
    <t>https://twitter.com/AllenChastanet/lists</t>
  </si>
  <si>
    <t>https://twitter.com/AllenChastanet/moments</t>
  </si>
  <si>
    <t>https://periscope.tv/AllenChastanet</t>
  </si>
  <si>
    <t>SaintLuciaGov</t>
  </si>
  <si>
    <t>https://twitter.com/SaintLuciaGov</t>
  </si>
  <si>
    <t>St. Lucia Government</t>
  </si>
  <si>
    <t>Government of Saint Lucia Twitter Account</t>
  </si>
  <si>
    <t>Sat Apr 07 04:21:39 +0000 2012</t>
  </si>
  <si>
    <t>@SaintLuciaGov</t>
  </si>
  <si>
    <t>https://twitter.com/SaintLuciaGov/lists</t>
  </si>
  <si>
    <t>https://twitter.com/SaintLuciaGov/moments</t>
  </si>
  <si>
    <t>EU_Commission, RoyalFamily</t>
  </si>
  <si>
    <t>CancilleriaPeru, HashimThaciRKS, MIREXRD, Minrel_Chile, SkerritR, StateHouseSey, SweMFA, VladaRH, cancilleriasv, gastonbrowne, gisbarbados, jaarreaza, skngov</t>
  </si>
  <si>
    <t>https://periscope.tv/SaintLuciaGov</t>
  </si>
  <si>
    <t>St. Vincent and the Grenadines</t>
  </si>
  <si>
    <t>Prime Minister Ralph Gonsalves</t>
  </si>
  <si>
    <t>http://twiplomacy.com/info/south-america/St-Vincent-and-the-Grenadines</t>
  </si>
  <si>
    <t>ComradeRalph</t>
  </si>
  <si>
    <t>https://twitter.com/ComradeRalph</t>
  </si>
  <si>
    <t>Ralph Gonsalves</t>
  </si>
  <si>
    <t>Prime Minister of St. Vincent and the Grenadines.</t>
  </si>
  <si>
    <t>Mon Sep 28 11:32:55 +0000 2015</t>
  </si>
  <si>
    <t>Dormant since 04.07.2016</t>
  </si>
  <si>
    <t>@ComradeRalph</t>
  </si>
  <si>
    <t>https://twitter.com/ComradeRalph/lists</t>
  </si>
  <si>
    <t>https://twitter.com/ComradeRalph/moments</t>
  </si>
  <si>
    <t>LithuanianGovt, MIREXRD, Minrel_Chile</t>
  </si>
  <si>
    <t>https://periscope.tv/ComradeRalph</t>
  </si>
  <si>
    <t>Trinidad and Tobago</t>
  </si>
  <si>
    <t>Prime Minister Keith Rowley</t>
  </si>
  <si>
    <t>http://twiplomacy.com/info/north-america/Trinidad-and-Tobago</t>
  </si>
  <si>
    <t>KeithRowleyPNM</t>
  </si>
  <si>
    <t>https://twitter.com/KeithRowleyPNM</t>
  </si>
  <si>
    <t>Dr. Keith Rowley</t>
  </si>
  <si>
    <t>Political Leader of the People's National Movement &amp; Leader of the Opposition in the Government of Trinidad and Tobago. Facebook:</t>
  </si>
  <si>
    <t>Tue May 03 07:46:34 +0000 2011</t>
  </si>
  <si>
    <t>Trinidad &amp; Tobago</t>
  </si>
  <si>
    <t>@KeithRowleyPNM</t>
  </si>
  <si>
    <t>https://twitter.com/KeithRowleyPNM/lists</t>
  </si>
  <si>
    <t>https://twitter.com/KeithRowleyPNM/moments</t>
  </si>
  <si>
    <t>10DowningStreet, HHShkMohd, IndianDiplomacy, PresidenciaMX, PresidencyZA, QueenRania, RoyalFamily, USAgov, WhiteHouse, narendramodi, realDonaldTrump</t>
  </si>
  <si>
    <t>https://periscope.tv/KeithRowleyPNM</t>
  </si>
  <si>
    <t>OPM_TT</t>
  </si>
  <si>
    <t>https://twitter.com/OPM_TT</t>
  </si>
  <si>
    <t>OPM Trinidad&amp;Tobago</t>
  </si>
  <si>
    <t>The Office of the Prime Minister provides professional and other support to the Prime Minister and the Cabinet of Trinidad and Tobago.</t>
  </si>
  <si>
    <t>Fri Oct 23 17:27:13 +0000 2015</t>
  </si>
  <si>
    <t>@OPM_TT</t>
  </si>
  <si>
    <t>https://twitter.com/OPM_TT/lists</t>
  </si>
  <si>
    <t>https://twitter.com/OPM_TT/moments</t>
  </si>
  <si>
    <t>LithuanianGovt, MinisterSilk, Minrel_Chile, SkerritR, cancilleriasv, markbrantley3</t>
  </si>
  <si>
    <t>mfagovtt</t>
  </si>
  <si>
    <t>https://periscope.tv/OPM_TT</t>
  </si>
  <si>
    <t>https://twitter.com/mfagovtt</t>
  </si>
  <si>
    <t>The Ministry of Foreign Affairs is responsible for coordinating T&amp;T relations with foreign governments, as well as regional and international organizations.</t>
  </si>
  <si>
    <t>Fri Jun 18 19:30:40 +0000 2010</t>
  </si>
  <si>
    <t>@mfagovtt</t>
  </si>
  <si>
    <t>https://twitter.com/mfagovtt/lists</t>
  </si>
  <si>
    <t>https://twitter.com/mfagovtt/moments</t>
  </si>
  <si>
    <t>10DowningStreet, AlbanianDiplo, MFABulgaria, MFA_Ukraine, PolandMFA, StateDept, WhiteHouse, bahdiplomatic, foreignoffice, francediplo</t>
  </si>
  <si>
    <t>AlgeriaMFA, CancilleriaARG, CancilleriaEc, CancilleriaPeru, ChileMFA, DanishMFA, ItamaratyGovBr, Itamaraty_EN, Itamaraty_ES, Latvian_MFA, LithuaniaMFA, MAECgob, MEAIndia, MFABelize, MFAIceland, MFA_Austria, MFA_KZ, MFA_Kyrgyzstan, MFA_Mongolia, MFA_SriLanka, MFAsg, MIACBW, MID_RF, MinCanadaFA, Minrel_Chile, NorwayMFA, SpainMFA, SweMFA, cancilleriasv, gisbarbados, mfa_russia, mreparaguay</t>
  </si>
  <si>
    <t>CanadaFP, IndianDiplomacy, IsraelMFA, OPM_TT</t>
  </si>
  <si>
    <t>https://periscope.tv/mfagovtt</t>
  </si>
  <si>
    <t>United States</t>
  </si>
  <si>
    <t>President Donald Trump</t>
  </si>
  <si>
    <t>https://twitter.com/realDonaldTrump</t>
  </si>
  <si>
    <t>Donald J. Trump</t>
  </si>
  <si>
    <t>45th President of the United States of America🇺🇸</t>
  </si>
  <si>
    <t>Wed Mar 18 13:46:38 +0000 2009</t>
  </si>
  <si>
    <t>Washington, DC</t>
  </si>
  <si>
    <t>@realDonaldTrump</t>
  </si>
  <si>
    <t>https://twitter.com/realDonaldTrump/lists</t>
  </si>
  <si>
    <t>https://twitter.com/realDonaldTrump/moments</t>
  </si>
  <si>
    <t>ABZayed, APMutharika, APUkraine, AbeShinzo, AbujaMFA, AlbanianDiplo, AmadouGon, AmericaGovEsp, AmericaGovFr, AndrejBabis, AymanHsafadi, BR_Sprecher, BattulgaKh, BelgiumMFA, BorisJohnson, BorutPahor, BrunoTshibala, BurkinaMae, CabinetCivilPRC, CancilleriaEc, CancilleriaPeru, CharlesMichel, ClementMouamba, DanishMFA, DeptEstadoPR, DigitalOutreach, Dimitrov_Nikola, Diplomacy_RM, DrEnsour, DutchMFA, EdNgirente, EladioLoizaga, EmmanuelMacron, FCOArabic, FijiPM, GabonPrimature, Gcao2014, GeorgeWeahOff, Grybauskaite_LT, GudlaugurThor, GuvernulRMD, HRabaryNjaka, HashimThaciRKS, Horacio_Cartes, Israel, IsraelRussian, IsraeliPM, ItamaratyGovBr, Itamaraty_EN, JC_Varela, JanelidzeMkh, JosephMuscat_JM, JuanManSantos, JuanOrlandoH, JulieBishopMP, KeithRowleyPNM, Kemlu_RI, KvirikashviliGi, LT_MFA_Stratcom, LVidegaray, LinkeviciusL, Lithuania, LithuaniaMFA, LithuanianGovt, LuisRiveraMarin, MEAIndia, MFAKOSOVO, MFASriLanka, MFA_KZ, MFA_Kyrgyzstan, MFA_Ukraine, MFAgovge, MFAsg, MID_RF, MID_Tajikistan, MIREXRD, MOFABahamas, MaithripalaS, MargvelashviliG, MaritoAbdo, Mdaguero17, MeGovernment, MevlutCavusoglu, MfaEgypt, MichelTemer, MiguelVargasM, MinexGt, Minrel_Chile, MiroCerar, MiroslavLajcak, NAkufoAddo, NikosKotzias, PMBhutan, PMOEthiopia, PMOIndia, POTUS, PRC_Cellcom, PR_Paul_BIYA, PSCU_Digital, PresDGranger, Presidenceci, PresidenciaPy, Presidencia_HN, PresidentKE, PrezMauritius, PrimatureHT, PrimatureRwanda, PrimeMinisterKR, PrimeministerGR, RegSprecher, Rigas_pils, SRECIHonduras, SRE_mx, SalahRabbani, SerbianPM, SeychellesMFA, SkerritR, SlovakiaMFA, SpainMFA, Statsmin_kontor, SweMFA, TheBankova, TsogtbaatarD, TurnbullMalcolm, USAHindiMein, USAdarFarsi, USAenEspanol, UgandaMFA, VGroysman, Vejonis, VivianBala, VladaCG, adrian_hasler, alain_berset, almekhlafi52, angealfa, ashrafghani, cafreeland, campaignforleo, cancilleriasv, cidiplomatie, dfat, djiboutidiplo, dreynders, edgarsrinkevics, ethpresident, eu_eeas, filip_pavel, forsaetisradun, francediplo, francediplo_EN, gastonbrowne, govgr, jaarreaza, jimmymoralesgt, juhasipila, kallaankourao, katrinjak, khalidalkhalifa, konotarogomame, kryeministriaal, markbrantley3, mfa_russia, mfaethiopia, mubachfont, narendramodi, netanyahu, nyamitwe, pacollibehgjet, pmoffice_mn, pmpresssecret, poroshenko, predsednikrs, presidentMT, rdussey, ricardorossello, saadhariri, simoncoveney, skngov, svenmikser, telle_serge, thepmo, totisova, vladaRS, ygaraad</t>
  </si>
  <si>
    <t>https://periscope.tv/realDonaldTrump</t>
  </si>
  <si>
    <t>POTUS</t>
  </si>
  <si>
    <t>https://twitter.com/POTUS</t>
  </si>
  <si>
    <t>President Trump</t>
  </si>
  <si>
    <t>45th President of the United States of America, @realDonaldTrump. Tweets archived: https://t.co/eVVzoBb3Zr</t>
  </si>
  <si>
    <t>Thu Jan 19 22:54:28 +0000 2017</t>
  </si>
  <si>
    <t>Washington, D.C.</t>
  </si>
  <si>
    <t>@POTUS</t>
  </si>
  <si>
    <t>https://twitter.com/POTUS/lists</t>
  </si>
  <si>
    <t>https://twitter.com/POTUS/moments</t>
  </si>
  <si>
    <t>AAgbenonciMAEC, APUkraine, AbeShinzo, AlbanianDiplo, AlfonsoDastisQ, AmericaGovEsp, AmericaGovFr, AndrejBabis, Arlietas, AuswaertigesAmt, BR_Sprecher, BarrowPresident, BattulgaKh, BelgiumMFA, BorisJohnson, Brivibas36, BrunoTshibala, ByegmENG, CabinetCivilPRC, CaboVerde_Gov, CancilleriaEc, CancilleriaPeru, CancilleriaPma, CharlesMichel, ChileMFA, ClementMouamba, CostaPS2015, CyprusMFA, DFAPHL, DanishMFA, DeptEstadoPR, Dimitrov_Nikola, Diplomacy_RM, DiplomatieRdc, DutchMFA, EPN, EUCouncilPress, E_IssozeNgondet, EconAtState, EdgarCLungu, EladioLoizaga, EmmanuelMacron, FijiPM, ForeignStrategy, French_Gov, Gcao2014, GeoffreyOnyeama, GeorgeWeahOff, GermanyDiplo, GobiernoUSA, GreeceMFA, Grybauskaite_LT, GudlaugurThor, GuvernulRMD, HashimThaciRKS, HeikoMaas, Horacio_Cartes, IsabelStMalo, Israel, IsraelMFA, IsraeliPM, ItalyMFA, ItamaratyGovBr, Itamaraty_EN, Itamaraty_ES, JC_Varela, JanelidzeMkh, JosephMuscat_JM, JuanManSantos, JuanOrlandoH, JulieBishopMP, Kemlu_RI, KhawajaMAsif, Kiribati_Govt, KolindaGK, Kronprinsparet, KvirikashviliGi, LT_MFA_Stratcom, LVidegaray, LaCasaBlanca, Latvian_MFA, LinkeviciusL, Lithuania, LithuaniaMFA, LithuanianGovt, LuisRiveraMarin, MAECgob, MAERomania, MDVForeign, MEAIndia, MFABelize, MFAEcuador, MFAFiji, MFAIceland, MFAKOSOVO, MFASriLanka, MFAThai, MFA_Austria, MFA_KZ, MFA_Ukraine, MFA_analysis, MFAestonia, MFAgovge, MFAofArmenia, MFAsg, MINIREXBDI, MIREXRD, MOFAVietNam, MOTPGuyana, MZZRS, Macky_Sall, MargvelashviliG, MeGovernment, MichelTemer, MiguelVargasM, MinBZ, MinCanadaFA, MinexGt, MinisterMOFA, Minrel_Chile, MiroCerar, MiroslavLajcak, NAkufoAddo, NamPresidency, NikosKotzias, NorwayMFA, OPMJamaica, OfMfa, OfficialMasisi, PMBhutan, PMOEthiopia, PMOIndia, PMOMalaysia, PM_AbiyAhmed, PRC_Cellcom, PR_Paul_BIYA, PR_Senegal, Palazzo_Chigi, PaoloGentiloni, PaulKagame, PellegriniP_, PremierRP, Prensa_Palacio, PresAlphaConde, PresDGranger, PresidenceTg, Presidenceci, PresidenciaPma, PresidenciaPy, Presidencia_HN, PresidentIRL, PresidentKE, PresidentOfBg, PresidentYameen, PrezMauritius, PrimatureHT, PrimatureMDG, PrimatureRwanda, PrimeMinisterEn, PrimeministerGR, RW_UNP, Rigas_pils, RoyalFamily, SRECIHonduras, SRE_mx, SecPompeo, SeychellesMFA, SkerritR, SpainMFA, StateHouseKenya, StateHouseSey, SweMFA, SyriaMOFA, TheBankova, TunisieDiplo, TurnbullMalcolm, UKenyatta, USAHindiMein, USAUrdu, USAbilAraby, USAdarFarsi, USAenEspanol, USAenFrancais, USAgov, USApoRusski, UgandaMFA, Utrikesdep, VGroysman, Vejonis, VladaMK, VladaRH, Ymahmoudali, adrian_hasler, alain_berset, antoniocostapm, cafreeland, campaignforleo, cancilleriasv, dfat, dfatirl, ditmirbushati, dreynders, edgarsrinkevics, erna_solberg, eu_eeas, eusoujoaol, filip_pavel, foreignoffice, francediplo, francediplo_EN, gouvernementFR, govgr, govpt, haradinajramush, infopresidencia, jaarreaza, kallaankourao, konotarogomame, konotaromp, kryeministriaal, margotwallstrom, mauriciomacri, merrionstreet, mfaethiopia, mubachfont, namibia_mfa, narendramodi, niinisto, nylee21, pacollibehgjet, pmc_gov_au, pmpresssecret, poroshenko, prensapalacio, presidentMT, prezydentpl, primeministerkz, robertoampuero, ruvirivlin, samoagovt, simoncoveney, skngov, svenmikser, teodormelescanu, thepmo, tongaportal, totisova, tsheringtobgay, vanderbellen, ygaraad</t>
  </si>
  <si>
    <t>Cabinet, StateDept, WhiteHouse</t>
  </si>
  <si>
    <t>https://periscope.tv/POTUS</t>
  </si>
  <si>
    <t>https://twitter.com/WhiteHouse</t>
  </si>
  <si>
    <t>The White House</t>
  </si>
  <si>
    <t>Welcome to @WhiteHouse! Follow for the latest from President @realDonaldTrump and his Administration. Tweets may be archived: https://t.co/IURuMIrzxb</t>
  </si>
  <si>
    <t>Thu Jan 19 22:54:27 +0000 2017</t>
  </si>
  <si>
    <t>@WhiteHouse</t>
  </si>
  <si>
    <t>https://twitter.com/WhiteHouse/moments</t>
  </si>
  <si>
    <t>10DowningStreet, AAgbenonciMAEC, ABLPGastonbrown, ADO__Solutions, APUkraine, AbeShinzo, AlbanianDiplo, AmericaGovEsp, AmericaGovFr, AnastasiadesCY, AndrejPlenkovic, Arlietas, AuswaertigesAmt, BWGovernment, BelarusMFA, BorutPahor, Brivibas36, BrunoTshibala, CYpresidency, CabinetCivilPRC, CanadaFP, CanadaPE, CanadianPM, CancilleriaEc, CancilleriaPeru, CancilleriaPma, CasaCivilPRA, CharlesMichel, ChileMFA, CommsUnitSL, CzechMFA, DFAPHL, DanishMFA, DeptEstadoPR, Dimitrov_Nikola, Diplomacy_RM, DiplomatieRdc, DutchMFA, EUCouncil, EUCouncilPress, EUCouncilTVNews, EU_Commission, EconAtState, Elysee, FCOArabic, FedericaMog, FijiPM, GOVUK, GabonPrimature, Gcao2014, GeoffreyOnyeama, GermanyDiplo, GobiernoUSA, GouvGabon, Gouvci, Gouvrdcongo, GovMonaco, GovernAndorra, GreeceMFA, Grybauskaite_LT, GudlaugurThor, GuvernulRMD, HashimThaciRKS, HeikoMaas, Horacio_Cartes, IndianDiplomacy, Iraqimofa, Israel, IsraelArabic, IsraelMFA, IsraelRussian, IsraeliPM, IsraeliPM_heb, ItalyMFA, ItamaratyGovBr, Itamaraty_EN, Itamaraty_ES, JC_Varela, JPN_PMO, JuanManSantos, JuanOrlandoH, JulieBishopMP, JunckerEU, KarimMassimov, KarimMassimov_E, KeithRowleyPNM, Kiribati_Govt, KolindaGK, KremlinRussia, KremlinRussia_E, KvirikashviliGi, LT_MFA_Stratcom, LaCasaBlanca, Latvian_MFA, LinkeviciusL, LithuaniaMFA, LuisRiveraMarin, MAECgob, MAE_Haiti, MEAIndia, MFABelize, MFAEcuador, MFAFiji, MFAIceland, MFAKOSOVO, MFASriLanka, MFA_Austria, MFA_Kyrgyzstan, MFA_Macedonia, MFA_Mongolia, MFA_SriLanka, MFA_Ukraine, MFA_analysis, MFAestonia, MFAgovge, MFAofArmenia, MFAsg, MFAupdate, MIREXRD, MOFABahamas, MOFAkr_eng, MRE_Bolivia, MVEP_hr, MZZRS, MaltaGov, MargvelashviliG, MeGovernment, MedvedevRussiaE, Messahel_MAE, MichelTemer, MiguelVargasM, MinBZ, MinCanadaFA, MinPresidencia, MinexGt, MinisterMOFA, Minrel_Chile, MiroslavLajcak, MofaNepal, NAkufoAddo, NamPresidency, NorwayMFA, NoticiaCR, OAAInformation, OPMJamaica, OPMUganda, OfMfa, PMOBhutan, PMOEthiopia, PMOIndia, PMOMalaysia, PMcanadien, PR_Paul_BIYA, PR_Senegal, PSCU_Digital, Palazzo_Chigi, PolandMFA, PremierRP, PresDGranger, PresidenceALG, PresidenceMali, PresidenceTg, Presidenceci, PresidenciaCV, PresidenciaPma, PresidenciaPy, PresidenciaRD, Presidencia_HN, PresidentIRL, PresidentKE, PresidentYameen, PrezMauritius, PrimatureHT, PrimatureRwanda, PrimeministerGR, RW_UNP, RepSouthSudan, Rigas_pils, RoyalFamily, RwandaGov, RwandaMFA, SRECIHonduras, SRE_mx, SalahRabbani, SecPompeo, SegrEsteriRsm, Sekhoutoureya, SerbianGov, SeychellesMFA, SkerritR, SlovakiaMFA, SomaliPM, SpainMFA, StateDept, StateDeptLive, StateHouseSey, Statsmin_kontor, SweMFA, TPKanslia, TchadDiplomatie, TheBankova, TsogtbaatarD, TurnbullMalcolm, UKUrdu, USAHindiMein, USAUrdu, USAbilAraby, USAdarFarsi, USAemPortugues, USAenEspanol, USAenFrancais, USAgov, USApoRusski, UgandaMFA, UgandaMediaCent, Ulkoministerio, UnionDesComores, UrugwiroVillage, Utenriksdept, Utrikesdep, VGroysman, Vejonis, VensonMoitoi, Vijeceministara, VladaMK, aguribfakim, angealfa, antoniocostapm, ashrafghani, aurelagbenonci, ayorkorshirley, cafreeland, cancilleriacrc, cancilleriasv, cidiplomatie, ditmirbushati, djiboutidiplo, dreynders, edgarsrinkevics, ediramaal, egyptgovportal, emansionliberia, eu_eeas, eucopresident, filip_pavel, foreignoffice, forsaetisradun, fortalezapr, francediplo, gouvernementFR, govSlovenia, govgr, imprensaPR, infopresidencia, jaarreaza, jimmymoralesgt, juhasipila, khalidalkhalifa, kryeministriaal, margotwallstrom, marianorajoy, mauriciomacri, md_higgins, merrionstreet, mfaethiopia, mfagovtt, mreparaguay, mubachfont, niinisto, ortcomkzE, osucastle, pacollibehgjet, palaismonaco, pcmperu, pmc_gov_au, pmpresssecret, presidencia_cl, presidenciacr, presidentMT, prezydentpl, samoagovt, sebastiankurz, skngov, thepmo, tongaportal, totisova, vanderbellen, vladaRS, winstonpeters, ygaraad</t>
  </si>
  <si>
    <t>Cabinet, POTUS, realDonaldTrump</t>
  </si>
  <si>
    <t>https://periscope.tv/WhiteHouse</t>
  </si>
  <si>
    <t>USAgov</t>
  </si>
  <si>
    <t>https://twitter.com/USAgov</t>
  </si>
  <si>
    <t>USA.gov</t>
  </si>
  <si>
    <t>We help you discover official U.S. government information and services on the Internet. Retweets or follows don't equal endorsement.</t>
  </si>
  <si>
    <t>Mon Mar 03 21:06:45 +0000 2008</t>
  </si>
  <si>
    <t>@USAgov</t>
  </si>
  <si>
    <t>https://twitter.com/USAgov/lists</t>
  </si>
  <si>
    <t>https://twitter.com/USAgov/lists/embassies/members</t>
  </si>
  <si>
    <t>https://twitter.com/USAgov/moments</t>
  </si>
  <si>
    <t>LaCasaBlanca, POTUS, USAUrdu, USA_Zhongwen, USAdarFarsi, USAemPortugues, USAenEspanol, USAenFrancais, WhiteHouse</t>
  </si>
  <si>
    <t>CanadaFP, Elysee, GOVUK, GovMonaco, GvtMonaco, HeikoMaas, IsraelMFA, KeithRowleyPNM, MFA_Ukraine, MargvelashviliG, NorwayMFA, Palazzo_Chigi, PresidenciaCV, SpainMFA, SweMFA, Utrikesdep, VladaRH, egyptgovportal, samoagovt</t>
  </si>
  <si>
    <t>AmericaGovEsp, EconAtState, GobiernoUSA, StateDept, StateDeptLive, USAHindiMein, USAbilAraby, USApoRusski</t>
  </si>
  <si>
    <t>https://periscope.tv/USAgov</t>
  </si>
  <si>
    <t>GobiernoUSA</t>
  </si>
  <si>
    <t>https://twitter.com/GobiernoUSA</t>
  </si>
  <si>
    <t>GobiernoUSA.gov</t>
  </si>
  <si>
    <t>Somos el equipo de medios sociales de @GobiernoUSA. Síguenos para estar conectado con el Gobierno de EE. UU. Seguir o hacer ‘retweet’ no significa aprobación.</t>
  </si>
  <si>
    <t>Wed Apr 02 20:52:40 +0000 2008</t>
  </si>
  <si>
    <t>@GobiernoUSA</t>
  </si>
  <si>
    <t>https://twitter.com/GobiernoUSA/lists</t>
  </si>
  <si>
    <t>https://twitter.com/GobiernoUSA/moments</t>
  </si>
  <si>
    <t>DeptEstadoPR, GobiernodeChile, LaCasaBlanca, LuisRiveraMarin, POTUS, StateDept, WhiteHouse, fortalezapr</t>
  </si>
  <si>
    <t>CRcancilleria, CancilleriaEc, JC_Varela, JuanManSantos, MFAEcuador, MIREXRD, PresidenciaRD, cancilleriacrc, francediplo_ES, presidenciacr</t>
  </si>
  <si>
    <t>AmericaGovEsp, USAenEspanol, USAgov, ricardorossello</t>
  </si>
  <si>
    <t>https://periscope.tv/GobiernoUSA</t>
  </si>
  <si>
    <t>AmericaGovFr</t>
  </si>
  <si>
    <t>https://twitter.com/AmericaGovFr</t>
  </si>
  <si>
    <t>Americagov Français</t>
  </si>
  <si>
    <t>Le département d'État des États-Unis vous invite à la discussion globale sur l'innovation, la société civile, la planète, l'entrepreneuriat et la culture US !</t>
  </si>
  <si>
    <t>Fri Jan 15 18:40:09 +0000 2010</t>
  </si>
  <si>
    <t>@AmericaGovFr</t>
  </si>
  <si>
    <t>https://twitter.com/AmericaGovFr/lists</t>
  </si>
  <si>
    <t>https://twitter.com/AmericaGovFr/lists/ambassades/members</t>
  </si>
  <si>
    <t>https://twitter.com/AmericaGovFr/moments</t>
  </si>
  <si>
    <t>EconAtState, Elysee, LMushikiwabo, POTUS, StateDept, StateDeptLive, USAbilAraby, USAenEspanol, WhiteHouse, eucopresident, realDonaldTrump</t>
  </si>
  <si>
    <t>AmericaGovEsp, USAenFrancais, francediplo</t>
  </si>
  <si>
    <t>https://periscope.tv/AmericaGovFr</t>
  </si>
  <si>
    <t>AmericaGovEsp</t>
  </si>
  <si>
    <t>https://twitter.com/AmericaGovEsp</t>
  </si>
  <si>
    <t>Americagov español</t>
  </si>
  <si>
    <t>Esta es una cuenta oficial del Departamento de Estado de EE. UU. gestionada por la Oficina de Programas de Información Internacional.</t>
  </si>
  <si>
    <t>Tue Jan 19 19:13:33 +0000 2010</t>
  </si>
  <si>
    <t>@AmericaGovEsp</t>
  </si>
  <si>
    <t>https://twitter.com/AmericaGovEsp/lists</t>
  </si>
  <si>
    <t>https://twitter.com/AmericaGovEsp/lists/embajadas-ee-uu/members</t>
  </si>
  <si>
    <t>https://twitter.com/AmericaGovEsp/moments</t>
  </si>
  <si>
    <t>Cabinet, GobiernodeChile, LaCasaBlanca, POTUS, StateDept, USAbilAraby, USAdarFarsi, WhiteHouse, realDonaldTrump</t>
  </si>
  <si>
    <t>AmericaGovFr, EconAtState, GobiernoUSA, PresidenciaRD, USAenEspanol, USAgov, francediplo_ES, presidenciacr</t>
  </si>
  <si>
    <t>https://periscope.tv/AmericaGovEsp</t>
  </si>
  <si>
    <t>Cabinet</t>
  </si>
  <si>
    <t>https://twitter.com/Cabinet</t>
  </si>
  <si>
    <t>The Cabinet</t>
  </si>
  <si>
    <t>The @WhiteHouse Office of Cabinet Affairs. Tweets may be archived. More at https://t.co/eVVzoBb3Zr.</t>
  </si>
  <si>
    <t>Tue Jan 10 21:11:03 +0000 2017</t>
  </si>
  <si>
    <t>@Cabinet</t>
  </si>
  <si>
    <t>https://twitter.com/Cabinet/lists</t>
  </si>
  <si>
    <t>https://twitter.com/Cabinet/moments</t>
  </si>
  <si>
    <t>AmericaGovEsp, BrunoTshibala, CabinetCivilPRC, CancilleriaPeru, DutchMFA, EconAtState, LithuanianGovt, MFASriLanka, PR_Paul_BIYA, SecPompeo, SkerritR</t>
  </si>
  <si>
    <t>POTUS, StateDept, WhiteHouse</t>
  </si>
  <si>
    <t>https://periscope.tv/Cabinet</t>
  </si>
  <si>
    <t>Secretary of State Mike Pompeo</t>
  </si>
  <si>
    <t>SecPompeo</t>
  </si>
  <si>
    <t>https://twitter.com/SecPompeo</t>
  </si>
  <si>
    <t>Secretary Pompeo</t>
  </si>
  <si>
    <t>70th U.S. Secretary of @StateDept, working alongside the world’s finest diplomatic corps. Husband, father, Army veteran, and proud Kansan.</t>
  </si>
  <si>
    <t>Tue Apr 24 00:20:22 +0000 2018</t>
  </si>
  <si>
    <t>@SecPompeo</t>
  </si>
  <si>
    <t>https://twitter.com/SecPompeo/lists</t>
  </si>
  <si>
    <t>https://twitter.com/SecPompeo/moments</t>
  </si>
  <si>
    <t>Cabinet, POTUS, StateDept, WhiteHouse</t>
  </si>
  <si>
    <t>BelarusMID, BorisJohnson, IsraelMFA, LinkeviciusL, MFAIceland, MFAKOSOVO, MFA_Ukraine, Tudor_Moldova, USAdarFarsi, USApoRusski, ditmirbushati, konotarogomame</t>
  </si>
  <si>
    <t>https://periscope.tv/SecPompeo</t>
  </si>
  <si>
    <t>https://twitter.com/StateDept</t>
  </si>
  <si>
    <t>Department of State</t>
  </si>
  <si>
    <t>Welcome to the official U.S. Department of State Twitter account. Follow @SecPompeo for more from the Secretary of State.</t>
  </si>
  <si>
    <t>Tue Oct 23 15:02:45 +0000 2007</t>
  </si>
  <si>
    <t>@StateDept</t>
  </si>
  <si>
    <t>https://twitter.com/StateDept/lists/united-states-missions1</t>
  </si>
  <si>
    <t>https://twitter.com/StateDept/moments</t>
  </si>
  <si>
    <t xml:space="preserve">ForeignMinistry, ForeignOfficeKE, HassanRouhani, JZarif, MIACBW, MofaJapan_en, WhiteHouse, bahdiplomatic, </t>
  </si>
  <si>
    <t>AAgbenonciMAEC, APUkraine, AlbanianDiplo, AlfonsoDastisQ, AmadouGon, AmericaGovEsp, AmericaGovFr, AndrejBabis, AndrejPlenkovic, ArgentinaMFA, Arlietas, AuswaertigesAmt, BWGovernment, BelarusMID, BorisJohnson, BorutPahor, Brivibas36, BrunoTshibala, CaboVerde_Gov, CanadaPE, CancilleriaARG, CancilleriaEc, CancilleriaPeru, CancilleriaPma, CharlesMichel, ChileMFA, CommsUnitSL, CyprusMFA, CzechMFA, DFAPHL, DIRCO_ZA, DOTArabic, DanishMFA, DeptEstadoPR, Dimitrov_Nikola, Diplomacy_RM, DiplomatieRdc, DrZvizdic, Dragan_Covic, DutchMFA, EUCouncil, EUCouncilPress, EUCouncilTVNews, EU_Commission, FedericaMog, FijiPM, ForeignAff_Sur, ForeignOfficePk, ForeignStrategy, GOVUK, GeoffreyOnyeama, GobiernoUSA, GouvGabon, Gouvci, GudlaugurThor, HRabaryNjaka, HashimThaciRKS, HeikoMaas, HugoMartinezSV, Iraqimofa, IsabelStMalo, Israel, IsraelArabic, IsraelHebrew, IsraelRussian, IsraeliPM, Itamaraty_EN, Itamaraty_ES, JC_Varela, JPN_PMO, JanelidzeMkh, JuanManSantos, JuanOrlandoH, JulieBishopMP, Kemlu_RI, Kiribati_Govt, KvirikashviliGi, LMushikiwabo, LT_MFA_Stratcom, LinkeviciusL, LuisRiveraMarin, MAECgob, MAERomania, MAE_Haiti, MDVForeign, MEAIndia, MFABelize, MFAFiji, MFAKOSOVO, MFASriLanka, MFA_KZ, MFA_Kyrgyzstan, MFA_LI, MFA_Lu, MFA_MNE, MFA_Macedonia, MFA_Mongolia, MFA_Tajikistan, MFAgovge, MFAofArmenia, MFAsg, MFAupdate, MID_RF, MIREXRD, MOFAMyanmar, MOFAVietNam, MOTPGuyana, MRE_Bolivia, MVEP_hr, MaltaGov, MargvelashviliG, MaritoAbdo, Mdaguero17, MeGovernment, Messahel_MAE, MfaEgypt, MiguelVargasM, MinCanadaAE, MinCanadaFA, MinPresidencia, MinexGt, MinisterMOFA, MiroslavLajcak, MofaNepal, MohamedAsim_mdv, NAkufoAddo, NamPresidency, NikosKotzias, OAAInformation, OFMUAE, PMOMalaysia, PSCU_Digital, PakDiplomacy, Palazzo_Chigi, PatriceTrovoada, PavloKlimkin, PremierRP, PresidenceMada, PresidenceMali, PresidenciaCV, PresidenciaRD, Presidencia_HN, PrimatureHT, RW_UNP, RepSouthSudan, RwandaMFA, SRECIHonduras, SalahRabbani, SecPompeo, SeychellesMFA, SkerritR, SlovakiaMFA, SomaliPM, StateHouseSey, TPKanslia, TchadDiplomatie, TheBankova, TsogtbaatarD, TunisieDiplo, UKUrdu, USEmbalo, UgandaMFA, Utenriksdept, Utrikesdep, VNGovtPortal, Vijeceministara, VladaMK, VladaRH, Ymahmoudali, Zoran_Zaev, aguribfakim, aurelagbenonci, avucic, cafreeland, cancilleriasv, cidiplomatie, ditmirbushati, djiboutidiplo, edgarsrinkevics, ediramaal, francediplo_ES, govSlovenia, govtofgeorgia, guv_ro, hagegeingob, infopresidencia, jaarreaza, jimmymoralesgt, khalidalkhalifa, larsloekke, margotwallstrom, marianorajoy, mfa_afghanistan, mfa_russia, mfagovtt, ministerBlok, mreparaguay, mubachfont, pacollibehgjet, pcmperu, predsjednikdps, prensapalacio, presidenciacr, samoagovt, sanchezceren, skngov, teodormelescanu, thepmo, totisova, ygaraad</t>
  </si>
  <si>
    <t>10DowningStreet, BelarusMFA, BelgiumMFA, Cabinet, CanadaFP, CancilleriaCol, CubaMINREX, EconAtState, foreignoffice, GermanyDiplo, GreeceMFA, IndianDiplomacy, IsraelMFA, ItalyMFA, ItamaratyGovBr, KSAMOFA, Latvian_MFA, LithuaniaMFA, MFABulgaria, MFAIceland, MFATgovtNZ, MFA_Austria, MFA_SriLanka, MFA_Ukraine, MFAestonia, MOFAUAE, MOFAkr_eng, MZZRS, Minrel_Chile, NorwayMFA, POTUS, PolandMFA, SRE_mx, SpainMFA, StateDeptLive, SweMFA, USAHindiMein, USAUrdu, USA_Zhongwen, USAbilAraby, USAdarFarsi, USAemPortugues, USAenEspanol, USAenFrancais, USAgov, USApoRusski, Ulkoministerio, dfat, dfatirl, eu_eeas, francediplo, francediplo_EN, mfaethiopia, sebastiankurz</t>
  </si>
  <si>
    <t>https://periscope.tv/StateDept</t>
  </si>
  <si>
    <t>USAdarFarsi</t>
  </si>
  <si>
    <t>https://twitter.com/USAdarFarsi</t>
  </si>
  <si>
    <t>USA darFarsi</t>
  </si>
  <si>
    <t>توییتر فارسی وزارت امور خارجه آمریکا به درج دیدگاه های دولت آمریکا می پردازد. اینستاگرام، تلگرام و فیسبوک سفارت مجازی ایران را دنبال کنید @USAdarFarsi</t>
  </si>
  <si>
    <t>Sun Feb 13 14:59:24 +0000 2011</t>
  </si>
  <si>
    <t>@USAdarFarsi</t>
  </si>
  <si>
    <t>https://twitter.com/USAdarFarsi/lists</t>
  </si>
  <si>
    <t>https://twitter.com/USAdarFarsi/moments</t>
  </si>
  <si>
    <t>HassanRouhani, POTUS, Rouhani_ir, SecPompeo, USAHindiMein, USAbilAraby, WhiteHouse, foreignoffice, khamenei_ir, realDonaldTrump</t>
  </si>
  <si>
    <t>AmericaGovEsp, DanishMFA, EUCouncilPress, IsraelPersian, USAUrdu, USAenFrancais, USAgov, USApoRusski</t>
  </si>
  <si>
    <t>StateDept, StateDeptLive</t>
  </si>
  <si>
    <t>https://periscope.tv/USAdarFarsi</t>
  </si>
  <si>
    <t>USAbilAraby</t>
  </si>
  <si>
    <t>https://twitter.com/USAbilAraby</t>
  </si>
  <si>
    <t>الخارجية الأمريكية</t>
  </si>
  <si>
    <t>نحن مكتب التواصل الإعلامي التابع لوزارة الخارجية الأمريكية. هدفنا تعزيز أواصر التعاون والتواصل الأمريكي الرسمي مع وسائل الإعلام العربية</t>
  </si>
  <si>
    <t>Wed Feb 09 00:19:58 +0000 2011</t>
  </si>
  <si>
    <t>@USAbilAraby</t>
  </si>
  <si>
    <t>https://twitter.com/USAbilAraby/moments</t>
  </si>
  <si>
    <t>EU_Commission, GermanyDiplo, HHShkMohd, HadiPresident, HaiderAlAbadi, KingAbdullahII, MFATurkeyArabic, MFA_Ukraine, MofaQatar_AR, MohamedBinZayed, POTUS, QueenRania, USAHindiMein, USAenEspanol, WhiteHouse, bahdiplomatic, khalidalkhalifa</t>
  </si>
  <si>
    <t>AmericaGovEsp, AmericaGovFr, DanishMFA, DigitalOutreach, EUCouncilPress, Iraqimofa, Israel, IsraelArabic, PresidenceALG, TunisieDiplo, USAdarFarsi, almekhlafi52</t>
  </si>
  <si>
    <t>ABZayed, DOTArabic, FCOArabic, KSAMOFA, MFAIceland, MOFAUAE, StateDept, StateDeptLive, USAUrdu, USAemPortugues, USAenFrancais, USAgov, USApoRusski, francediplo_AR</t>
  </si>
  <si>
    <t>https://periscope.tv/USAbilAraby</t>
  </si>
  <si>
    <t>USAemPortugues</t>
  </si>
  <si>
    <t>https://twitter.com/USAemPortugues</t>
  </si>
  <si>
    <t>USA em Português</t>
  </si>
  <si>
    <t>Conta oficial do Departamento de Estado dos EUA em Português.</t>
  </si>
  <si>
    <t>Fri Mar 11 19:08:37 +0000 2011</t>
  </si>
  <si>
    <t>@USAemPortugues</t>
  </si>
  <si>
    <t>https://twitter.com/USAemPortugues/lists</t>
  </si>
  <si>
    <t>https://twitter.com/USAemPortugues/moments</t>
  </si>
  <si>
    <t>BrazilGovNews, EconAtState, LaCasaBlanca, Pontifex_pt, WhiteHouse</t>
  </si>
  <si>
    <t>DanishMFA, IsraelMFA, Itamaraty_ES, MFAIceland, Minrel_Chile, USAUrdu, USAenFrancais, USAgov, USApoRusski</t>
  </si>
  <si>
    <t>ItamaratyGovBr, Itamaraty_EN, StateDept, StateDeptLive, USAbilAraby, USAenEspanol</t>
  </si>
  <si>
    <t>https://periscope.tv/USAemPortugues</t>
  </si>
  <si>
    <t>DOTArabic</t>
  </si>
  <si>
    <t>https://twitter.com/DOTArabic</t>
  </si>
  <si>
    <t>فريق التواصل DOS</t>
  </si>
  <si>
    <t>فريق التواصل الالكتروني- وزارة الخارجية الاميركية</t>
  </si>
  <si>
    <t>Wed Nov 20 13:56:54 +0000 2013</t>
  </si>
  <si>
    <t>@DOTArabic</t>
  </si>
  <si>
    <t>https://twitter.com/DOTArabic/lists</t>
  </si>
  <si>
    <t>https://twitter.com/DOTArabic/moments</t>
  </si>
  <si>
    <t>IraqiPMO, StateDept</t>
  </si>
  <si>
    <t>FCOArabic, USAbilAraby</t>
  </si>
  <si>
    <t>https://periscope.tv/DOTArabic</t>
  </si>
  <si>
    <t>USAenEspanol</t>
  </si>
  <si>
    <t>https://twitter.com/USAenEspanol</t>
  </si>
  <si>
    <t>USA en Español</t>
  </si>
  <si>
    <t>Cuenta oficial del Departamento de Estado de EE.UU. en español.</t>
  </si>
  <si>
    <t>Mon Feb 14 17:08:23 +0000 2011</t>
  </si>
  <si>
    <t>@USAenEspanol</t>
  </si>
  <si>
    <t>https://twitter.com/USAenEspanol/lists</t>
  </si>
  <si>
    <t>https://twitter.com/USAenEspanol/moments</t>
  </si>
  <si>
    <t>LaCasaBlanca, POTUS, WhiteHouse, realDonaldTrump</t>
  </si>
  <si>
    <t>AmericaGovFr, CancilleriaARG, CancilleriaCol, CancilleriaEc, CancilleriaPeru, CancilleriaPma, DanishMFA, DeptEstadoPR, IsabelStMalo, ItamaratyGovBr, Itamaraty_EN, Itamaraty_ES, MAECgob, MIREXRD, MinexGt, PresidenciaRD, Presidencia_HN, SRECIHonduras, SpainMFA, USAUrdu, USAbilAraby, USAgov, USApoRusski, cancilleriasv, francediplo_ES, infopresidencia, jaarreaza, pcmperu, prensapalacio, presidencia_sv</t>
  </si>
  <si>
    <t>AmericaGovEsp, EconAtState, GobiernoUSA, Minrel_Chile, StateDept, StateDeptLive, USAemPortugues, USAenFrancais</t>
  </si>
  <si>
    <t>https://periscope.tv/USAenEspanol</t>
  </si>
  <si>
    <t>USApoRusski</t>
  </si>
  <si>
    <t>https://twitter.com/USApoRusski</t>
  </si>
  <si>
    <t>США по-русски</t>
  </si>
  <si>
    <t>Официальный русскоязычный аккаунт Государственного Департамента США</t>
  </si>
  <si>
    <t>Fri Feb 18 16:58:13 +0000 2011</t>
  </si>
  <si>
    <t>@USApoRusski</t>
  </si>
  <si>
    <t>https://twitter.com/USApoRusski/lists</t>
  </si>
  <si>
    <t>https://twitter.com/USApoRusski/moments</t>
  </si>
  <si>
    <t>POTUS, SecPompeo, USAUrdu, USAdarFarsi, USAemPortugues, USAenEspanol, WhiteHouse</t>
  </si>
  <si>
    <t>BelarusMFA, DanishMFA, ItamaratyGovBr, MFAIceland, MFAestonia, MID_RF, MZZRS, francediplo_RU</t>
  </si>
  <si>
    <t>MFA_KZ, StateDept, StateDeptLive, USAbilAraby, USAenFrancais, USAgov</t>
  </si>
  <si>
    <t>https://periscope.tv/USApoRusski</t>
  </si>
  <si>
    <t>USAenFrancais</t>
  </si>
  <si>
    <t>https://twitter.com/USAenFrancais</t>
  </si>
  <si>
    <t>USA en Français</t>
  </si>
  <si>
    <t>Compte officiel du département d’Etat des Etats-Unis en français. Retrouvez-nous également sur https://t.co/VgZ4NalSqz</t>
  </si>
  <si>
    <t>Mon Feb 14 17:56:47 +0000 2011</t>
  </si>
  <si>
    <t>@USAenFrancais</t>
  </si>
  <si>
    <t>https://twitter.com/USAenFrancais/lists</t>
  </si>
  <si>
    <t>https://twitter.com/USAenFrancais/moments</t>
  </si>
  <si>
    <t>CanadaPE, EconAtState, Elysee, EmmanuelMacron, Gouvci, JY_LeDrian, Macky_Sall, Matignon, PMcanadien, POTUS, Presidenceci, USAHindiMein, USAdarFarsi, USAemPortugues, WhiteHouse, eu_eeas, gouvernementFR</t>
  </si>
  <si>
    <t>DanishMFA, DiploPubliqueTR, DutchMFA, ItamaratyGovBr, Itamaraty_EN, Itamaraty_ES, Minrel_Chile, PresidenceMali, USAgov, francediplo_RU</t>
  </si>
  <si>
    <t>AmericaGovFr, MinCanadaAE, StateDept, StateDeptLive, USAUrdu, USAbilAraby, USAenEspanol, USApoRusski, francediplo</t>
  </si>
  <si>
    <t>https://periscope.tv/USAenFrancais</t>
  </si>
  <si>
    <t>USAUrdu</t>
  </si>
  <si>
    <t>https://twitter.com/USAUrdu</t>
  </si>
  <si>
    <t>USA Urdu</t>
  </si>
  <si>
    <t>یہ امریکی دفترخارجہ کا سرکاری ٹویٹرہینڈل ہے جو بین الاقوامی امورپرامریکی حکومت کے موقف کے لئے وقف ہے۔ پریس ریلیز اور دیگر بیانات کےلیے#USAUrduPATHسرچ  کیجئے.</t>
  </si>
  <si>
    <t>Wed Mar 16 17:49:28 +0000 2011</t>
  </si>
  <si>
    <t>@USAUrdu</t>
  </si>
  <si>
    <t>https://twitter.com/USAUrdu/lists</t>
  </si>
  <si>
    <t>https://twitter.com/USAUrdu/moments</t>
  </si>
  <si>
    <t>POTUS, USAdarFarsi, USAemPortugues, USAenEspanol, WhiteHouse, foreignoffice, pid_gov, presidencymv</t>
  </si>
  <si>
    <t>DanishMFA, ItamaratyGovBr, MFAIceland, USAgov, USApoRusski</t>
  </si>
  <si>
    <t>MFAofArmenia, StateDept, StateDeptLive, UKUrdu, USAHindiMein, USAbilAraby, USAenFrancais</t>
  </si>
  <si>
    <t>https://periscope.tv/USAUrdu</t>
  </si>
  <si>
    <t>DigitalOutreach</t>
  </si>
  <si>
    <t>https://twitter.com/DigitalOutreach</t>
  </si>
  <si>
    <t>DOS فريق التواصل</t>
  </si>
  <si>
    <t>فريق التواصل الإلكتروني هو عبارة عن مجموعة أفراد بوزارة الخارجية الأميركية تنشط في التعاطي مع مواقع الحوارات والنقاشات السياسية باللغتين العربية و الفرنسية</t>
  </si>
  <si>
    <t>Fri Feb 20 20:14:18 +0000 2009</t>
  </si>
  <si>
    <t>الخارجية الأميركية</t>
  </si>
  <si>
    <t>@DigitalOutreach</t>
  </si>
  <si>
    <t>https://twitter.com/DigitalOutreach/lists</t>
  </si>
  <si>
    <t>https://twitter.com/DigitalOutreach/moments</t>
  </si>
  <si>
    <t>USAbilAraby, francediplo_AR, realDonaldTrump</t>
  </si>
  <si>
    <t>https://periscope.tv/DigitalOutreach</t>
  </si>
  <si>
    <t>StateDeptLive</t>
  </si>
  <si>
    <t>https://twitter.com/StateDeptLive</t>
  </si>
  <si>
    <t>StateDept Live</t>
  </si>
  <si>
    <t>Welcome to the official U.S. Department of State Live Twitter!</t>
  </si>
  <si>
    <t>Wed Mar 23 18:20:11 +0000 2011</t>
  </si>
  <si>
    <t>Dormant since 28.09.2016</t>
  </si>
  <si>
    <t>@StateDeptLive</t>
  </si>
  <si>
    <t>https://twitter.com/StateDeptLive/moments</t>
  </si>
  <si>
    <t>10DowningStreet, USAHindiMein, WhiteHouse</t>
  </si>
  <si>
    <t>AmericaGovFr, BelarusMFA, CanadaFP, CancilleriaPeru, DanishMFA, DutchMFA, IndianDiplomacy, IsraelMFA, ItamaratyGovBr, Itamaraty_EN, Itamaraty_ES, LithuaniaMFA, MAERomania, MEAIndia, MFAIceland, MFAKOSOVO, MFASriLanka, MFA_Austria, MFA_KZ, MFA_Mongolia, MFA_Ukraine, MID_RF, MeGovernment, MinCanadaAE, MinCanadaFA, Minrel_Chile, NorwayMFA, SpainMFA, TunisieDiplo, Ulkoministerio, Utenriksdept, VladaRH, cafreeland, francediplo_EN, mfa_russia</t>
  </si>
  <si>
    <t>EconAtState, StateDept, USAUrdu, USA_Zhongwen, USAbilAraby, USAdarFarsi, USAemPortugues, USAenEspanol, USAenFrancais, USAgov, USApoRusski</t>
  </si>
  <si>
    <t>https://periscope.tv/StateDeptLive</t>
  </si>
  <si>
    <t>EconAtState</t>
  </si>
  <si>
    <t>https://twitter.com/EconAtState</t>
  </si>
  <si>
    <t>EconDiplomacy@State</t>
  </si>
  <si>
    <t>Official Twitter of the State Dept’s Economic &amp; Business Affairs Bureau. We promote economic security and prosperity at home &amp; abroad. RTs aren’t endorsements.</t>
  </si>
  <si>
    <t>Thu Nov 04 18:59:44 +0000 2010</t>
  </si>
  <si>
    <t>@EconAtState</t>
  </si>
  <si>
    <t>https://twitter.com/EconAtState/lists</t>
  </si>
  <si>
    <t>https://twitter.com/EconAtState/moments</t>
  </si>
  <si>
    <t>Cabinet, EU_Commission, JunckerEU, POTUS, RT_Erdogan, WhiteHouse, eucopresident</t>
  </si>
  <si>
    <t>AmericaGovFr, CancilleriaPma, DanishMFA, ItamaratyGovBr, Itamaraty_EN, Itamaraty_ES, LithuaniaMFA, MFAIceland, MZZRS, SpainMFA, USAemPortugues, USAenFrancais</t>
  </si>
  <si>
    <t>AmericaGovEsp, StateDept, StateDeptLive, USAenEspanol, USAgov</t>
  </si>
  <si>
    <t>https://periscope.tv/EconEngage</t>
  </si>
  <si>
    <t>USAHindiMein</t>
  </si>
  <si>
    <t>https://twitter.com/USAHindiMein</t>
  </si>
  <si>
    <t>USA HindiMein</t>
  </si>
  <si>
    <t>यह अमरीकी विदेश विभाग का आधिकारिक ट्विटर हैंडल है जो अंतरराष्ट्रीय संबंध पर सरकार की स्थिति व्यक्त करने के लिए समर्पित है।प्रेस रिलीज़ के लिए#USAHindiPATH खोजें</t>
  </si>
  <si>
    <t>Wed Feb 16 20:22:03 +0000 2011</t>
  </si>
  <si>
    <t>@USAHindiMein</t>
  </si>
  <si>
    <t>https://twitter.com/USAHindiMein/lists</t>
  </si>
  <si>
    <t>https://twitter.com/USAHindiMein/moments</t>
  </si>
  <si>
    <t>DanishMFA, MFAIceland, StateDeptLive, USAbilAraby, USAdarFarsi, USAenFrancais</t>
  </si>
  <si>
    <t>IndianDiplomacy, MEAIndia, StateDept, USAUrdu, USAgov</t>
  </si>
  <si>
    <t>https://periscope.tv/USAHindiMein</t>
  </si>
  <si>
    <t>LaCasaBlanca</t>
  </si>
  <si>
    <t>https://twitter.com/LaCasaBlanca</t>
  </si>
  <si>
    <t>La Casa Blanca</t>
  </si>
  <si>
    <t>Cuenta oficial de la Casa Blanca. Comentarios recibidos a través de esta página están sujetos a la Ley de Archivos Presidenciales. Vea https://t.co/IURuMIrzxb</t>
  </si>
  <si>
    <t>Tue Jan 10 21:01:34 +0000 2017</t>
  </si>
  <si>
    <t>@LaCasaBlanca</t>
  </si>
  <si>
    <t>https://twitter.com/lacasablanca/moments</t>
  </si>
  <si>
    <t>AmericaGovEsp, CancilleriaPeru, CancilleriaPma, DutchMFA, GobiernoUSA, JuanManSantos, LithuanianGovt, MAECgob, MIREXRD, MiguelVargasM, Minrel_Chile, PresidenciaRD, Presidencia_HN, SRECIHonduras, SRE_mx, SweMFA, USAemPortugues, USAenEspanol, USAgov, VladaRH, cancilleriasv, fortalezapr, francediplo_ES, infopresidencia, marianorajoy, pcmperu, prensapalacio, presidenciacr, sanchezceren</t>
  </si>
  <si>
    <t>https://periscope.tv/LaCasaBlanca</t>
  </si>
  <si>
    <t>USA_Zhongwen</t>
  </si>
  <si>
    <t>https://twitter.com/USA_Zhongwen</t>
  </si>
  <si>
    <t>USA in Zhongwen</t>
  </si>
  <si>
    <t>欢迎来到美国国务院中文官方推特帐号!</t>
  </si>
  <si>
    <t>Wed Feb 23 06:12:11 +0000 2011</t>
  </si>
  <si>
    <t>Dormant since 26.09.2015</t>
  </si>
  <si>
    <t>@USA_Zhongwen</t>
  </si>
  <si>
    <t>https://twitter.com/USA_Zhongwen/lists</t>
  </si>
  <si>
    <t>https://twitter.com/USA_Zhongwen/moments</t>
  </si>
  <si>
    <t>DanishMFA, ItamaratyGovBr, USAgov</t>
  </si>
  <si>
    <t>https://periscope.tv/USA_Zhongwen</t>
  </si>
  <si>
    <t>Oceania</t>
  </si>
  <si>
    <t>Australia</t>
  </si>
  <si>
    <t>Prime Minister Malcolm Turnbull</t>
  </si>
  <si>
    <t>TurnbullMalcolm</t>
  </si>
  <si>
    <t>https://twitter.com/TurnbullMalcolm</t>
  </si>
  <si>
    <t>Malcolm Turnbull</t>
  </si>
  <si>
    <t>Prime Minister of Australia and Member for Wentworth. RT is not an endorsement. Authorised by Malcolm Turnbull, Liberal Party of Australia, Sydney. More @thepmo</t>
  </si>
  <si>
    <t>Tue Oct 14 07:18:41 +0000 2008</t>
  </si>
  <si>
    <t>Sydney, NSW, Australia</t>
  </si>
  <si>
    <t>@TurnbullMalcolm</t>
  </si>
  <si>
    <t>https://twitter.com/TurnbullMalcolm/lists</t>
  </si>
  <si>
    <t>https://twitter.com/TurnbullMalcolm/moments</t>
  </si>
  <si>
    <t>KremlinRussia_E, MedvedevRussiaE, POTUS, Pontifex, WhiteHouse, realDonaldTrump</t>
  </si>
  <si>
    <t>CancilleriaPeru, DFAPHL, EPhilippePM, FijiPM, GudlaugurThor, HashimThaciRKS, IsraelMFA, JPN_PMO, Kemlu_RI, LithuanianGovt, MEAIndia, MFASriLanka, MFA_SriLanka, MFAsg, MIREXRD, MeGovernment, Minrel_Chile, MiroCerar, PMOIndia, dfat, edgarsrinkevics, foreignoffice, leehsienloong, marianorajoy, netanyahu, pacollibehgjet, pmc_gov_au, totisova</t>
  </si>
  <si>
    <t>10DowningStreet, EmmanuelMacron, IsraeliPM, JulieBishopMP, narendramodi, thepmo</t>
  </si>
  <si>
    <t>https://periscope.tv/TurnbullMalcolm</t>
  </si>
  <si>
    <t>thepmo</t>
  </si>
  <si>
    <t>https://twitter.com/thepmo</t>
  </si>
  <si>
    <t>The PMO</t>
  </si>
  <si>
    <t>Official account of the Office of the PM of Aus, M Turnbull. Follow for updates on speeches, interviews, events and more. Authorised M Turnbull, Sydney.</t>
  </si>
  <si>
    <t>Mon Mar 06 06:07:00 +0000 2017</t>
  </si>
  <si>
    <t>@thepmo</t>
  </si>
  <si>
    <t>https://twitter.com/thepmo/lists</t>
  </si>
  <si>
    <t>https://twitter.com/thepmo/moments</t>
  </si>
  <si>
    <t>AbeShinzo, BorisJohnson, CanadianPM, IsraeliPM, MofaJapan_en, PMOIndia, PMOMalaysia, POTUS, PresidentRuvi, RoyalFamily, StateDept, VNGovtPortal, WhiteHouse, narendramodi, netanyahu, realDonaldTrump</t>
  </si>
  <si>
    <t>HashimThaciRKS, IndianDiplomacy, LithuanianGovt, MFASriLanka, MFA_SriLanka, MFAsg, eu_eeas, forsaetisradun, pacollibehgjet</t>
  </si>
  <si>
    <t>Israel, IsraelMFA, JPN_PMO, JapanGov, JulieBishopMP, RW_UNP, TurnbullMalcolm, dfat, japan, pmc_gov_au</t>
  </si>
  <si>
    <t>https://periscope.tv/thepmo</t>
  </si>
  <si>
    <t>pmc_gov_au</t>
  </si>
  <si>
    <t>https://twitter.com/pmc_gov_au</t>
  </si>
  <si>
    <t>PM&amp;C</t>
  </si>
  <si>
    <t>We are the Department of the Prime Minister and Cabinet, or PM&amp;C for short.</t>
  </si>
  <si>
    <t>Wed Aug 05 00:12:27 +0000 2015</t>
  </si>
  <si>
    <t>Canberra</t>
  </si>
  <si>
    <t>@pmc_gov_au</t>
  </si>
  <si>
    <t>https://twitter.com/pmc_gov_au/lists</t>
  </si>
  <si>
    <t>https://twitter.com/pmc_gov_au/moments</t>
  </si>
  <si>
    <t>POTUS, QueenRania, TurnbullMalcolm, WhiteHouse, leehsienloong</t>
  </si>
  <si>
    <t>JulieBishopMP, dfat, thepmo</t>
  </si>
  <si>
    <t>https://periscope.tv/pmc_gov_au</t>
  </si>
  <si>
    <t>Foreign Minister Julie Bishop</t>
  </si>
  <si>
    <t>http://twiplomacy.com/info/oceania/australia/</t>
  </si>
  <si>
    <t>JulieBishopMP</t>
  </si>
  <si>
    <t>https://twitter.com/JulieBishopMP</t>
  </si>
  <si>
    <t>Julie Bishop</t>
  </si>
  <si>
    <t>Australian Minister for Foreign Affairs Canberra - Authorised by the Hon Julie Bishop MP, Liberal Party of Australia, Subiaco</t>
  </si>
  <si>
    <t>Sat Nov 14 03:02:20 +0000 2009</t>
  </si>
  <si>
    <t>Perth Western Australia</t>
  </si>
  <si>
    <t>@JulieBishopMP</t>
  </si>
  <si>
    <t>https://twitter.com/JulieBishopMP/lists</t>
  </si>
  <si>
    <t>https://twitter.com/JulieBishopMP/moments</t>
  </si>
  <si>
    <t>10DowningStreet, AbeShinzo, CanadaFP, FedericaMog, FijiMFA, GovernmentRF, HaiderAlAbadi, MBA_AlThani_, MedvedevRussiaE, MofaJapan_en, PMOIndia, POTUS, Pontifex, RoyalFamily, StateDept, WhiteHouse, foreignoffice, leehsienloong, netanyahu, realDonaldTrump</t>
  </si>
  <si>
    <t>ABZayed, APUkraine, AbelaCarmelo, AlfonsoDastisQ, AuswaertigesAmt, BelarusMFA, BelarusMID, CRcancilleria, CancilleriaPeru, ChileMFA, DFAPHL, DanishMFA, Dimitrov_Nikola, Diplomacy_RM, DutchMFA, GeoffreyOnyeama, GermanyDiplo, GudlaugurThor, IndianDiplomacy, ItamaratyGovBr, Itamaraty_EN, Itamaraty_ES, JorgeFaurie, LinkeviciusL, LithuaniaMFA, MAECgob, MAERomania, MFAFiji, MFAIceland, MFAKOSOVO, MFASriLanka, MFA_Austria, MFA_LI, MFA_Mongolia, MFA_SriLanka, MFA_Ukraine, MFAsg, MID_RF, MVEP_hr, MZZRS, MinCanadaAE, MinCanadaFA, MinisterMOFA, MinisterSilk, Minrel_Chile, MofaNepal, NorwayMFA, PM_GOV_PG, Republic_Nauru, RwandaMFA, SpainMFA, TheBankova, Utrikesdep, angealfa, eu_eeas, forsaetisradun, francediplo, francediplo_EN, khalidalkhalifa, marianorajoy, ministerBlok, pacollibehgjet, samoagovt, svenmikser, teodormelescanu, totisova</t>
  </si>
  <si>
    <t>BorisJohnson, FijiPM, Gebran_Bassil, IsraelMFA, Kemlu_RI, MevlutCavusoglu, MiroslavLajcak, TurnbullMalcolm, dfat, dreynders, edgarsrinkevics, margotwallstrom, mfa_russia, narendramodi, pmc_gov_au, sebastiankurz, thepmo</t>
  </si>
  <si>
    <t>https://periscope.tv/JulieBishopMP</t>
  </si>
  <si>
    <t>dfat</t>
  </si>
  <si>
    <t>https://twitter.com/dfat</t>
  </si>
  <si>
    <t>DFAT🇦🇺</t>
  </si>
  <si>
    <t>Official account of Australia’s Department of Foreign Affairs &amp; Trade. Follow @smartraveller for travel updates. For consular assistance 24/7 ph +61 2 6261 3305</t>
  </si>
  <si>
    <t>Tue Mar 29 01:54:44 +0000 2011</t>
  </si>
  <si>
    <t>@dfat</t>
  </si>
  <si>
    <t>https://twitter.com/dfat/moments</t>
  </si>
  <si>
    <t>BelgiumMFA, BorisJohnson, CanadianPM, FijiMFA, ForeignMinistry, MFATurkey, MoFA_Indonesia, MofaJapan_en, POTUS, PolandMFA, RoyalFamily, SushmaSwaraj, TurnbullMalcolm, bahdiplomatic, foreignoffice, jacindaardern, leehsienloong, realDonaldTrump, theresa_may</t>
  </si>
  <si>
    <t>AlgeriaMFA, ArgentinaMFA, AuswaertigesAmt, BelarusMFA, BelarusMID, CRcancilleria, CanadaPE, CancilleriaARG, CancilleriaEc, CancilleriaPeru, ChileMFA, CyprusMFA, CzechMFA, DanishMFA, Diplomacy_RM, DutchMFA, GudlaugurThor, Iraqimofa, Israel, ItalyMFA, ItamaratyGovBr, Itamaraty_EN, Itamaraty_ES, JPN_PMO, KSAMOFA, Kiribati_Govt, Latvian_MFA, LithuaniaMFA, MAECgob, MAERomania, MEAIndia, MFABelize, MFABulgaria, MFAFiji, MFAIceland, MFAKOSOVO, MFA_Austria, MFA_LI, MFA_Macedonia, MFA_SriLanka, MFA_Ukraine, MID_RF, MIREXRD, MOFAVietNam, MeGovernment, MinCanadaAE, MinexGt, Minrel_Chile, MiroslavLajcak, MofaNepal, PakDiplomacy, Palazzo_Chigi, Republic_Nauru, RwandaMFA, SpainMFA, TunisieDiplo, Ulkoministerio, Utenriksdept, VNGovtPortal, VladaRH, cancilleriasv, francediplo, govSlovenia, mfaethiopia, ministerBlok, samoagovt, totisova</t>
  </si>
  <si>
    <t>AlbanianDiplo, AzerbaijanMFA, CanadaFP, FijiPM, GermanyDiplo, GreeceMFA, IndianDiplomacy, IsraelMFA, JulieBishopMP, Kemlu_RI, MFATgovtNZ, MFA_KZ, MFA_Mongolia, MFAgovge, MFAofArmenia, MFAsg, MOFAkr_eng, MVEP_hr, MZZRS, MinCanadaFA, NorwayMFA, StateDept, SweMFA, dfatirl, eu_eeas, francediplo_EN, mfa_russia, pmc_gov_au, thepmo</t>
  </si>
  <si>
    <t>https://periscope.tv/dfat</t>
  </si>
  <si>
    <t>Federated States of Micronesia</t>
  </si>
  <si>
    <t>Foreign Minister Lorin S. Robert</t>
  </si>
  <si>
    <t>http://twiplomacy.com/info/oceania/micronesia/</t>
  </si>
  <si>
    <t>LorinPM</t>
  </si>
  <si>
    <t>https://twitter.com/LorinPM</t>
  </si>
  <si>
    <t>Lorin S.Robert</t>
  </si>
  <si>
    <t>I AM HERE TO HELP THE CITIZEN OF MICRONESIA</t>
  </si>
  <si>
    <t>Thu Sep 14 03:21:27 +0000 2017</t>
  </si>
  <si>
    <t>@LorinPM</t>
  </si>
  <si>
    <t>https://twitter.com/LorinPM/lists</t>
  </si>
  <si>
    <t>https://twitter.com/LorinPM/moments</t>
  </si>
  <si>
    <t>https://periscope.tv/LorinPM</t>
  </si>
  <si>
    <t>Fiji</t>
  </si>
  <si>
    <t>President Jioji Konousi Konrote</t>
  </si>
  <si>
    <t>PresidentFiji</t>
  </si>
  <si>
    <t>https://twitter.com/PresidentFiji</t>
  </si>
  <si>
    <t>H.E Jioji K Konrote</t>
  </si>
  <si>
    <t>The official Twitter account for H.E The President of the Republic of Fiji, Jioji Konousi Konrote</t>
  </si>
  <si>
    <t>Mon Oct 10 15:01:21 +0000 2016</t>
  </si>
  <si>
    <t>Suva Fiji</t>
  </si>
  <si>
    <t>@PresidentFiji</t>
  </si>
  <si>
    <t>https://twitter.com/PresidentFiji/lists</t>
  </si>
  <si>
    <t>https://twitter.com/PresidentFiji/moments</t>
  </si>
  <si>
    <t>Republic_Nauru, TuvaluGov, frankjosh156, totisova</t>
  </si>
  <si>
    <t>FijiPM, FijiRepublic</t>
  </si>
  <si>
    <t>https://periscope.tv/PresidentFiji</t>
  </si>
  <si>
    <t>Prime Minister Frank Bainimarama</t>
  </si>
  <si>
    <t>FijiPM</t>
  </si>
  <si>
    <t>https://twitter.com/FijiPM</t>
  </si>
  <si>
    <t>Frank Bainimarama</t>
  </si>
  <si>
    <t>The office of Frank Bainimarama, Prime Minister of @FijiRepublic and President of @COP23</t>
  </si>
  <si>
    <t>Fri Oct 21 16:54:58 +0000 2011</t>
  </si>
  <si>
    <t>Suva, Fiji</t>
  </si>
  <si>
    <t>@FijiPM</t>
  </si>
  <si>
    <t>https://twitter.com/FijiPM/lists</t>
  </si>
  <si>
    <t>https://twitter.com/FijiPM/moments</t>
  </si>
  <si>
    <t>EU_Commission, EmmanuelMacron, IsraeliPM, JustinTrudeau, PMOIndia, POTUS, RoyalFamily, SkerritR, StateDept, TurnbullMalcolm, WhiteHouse, foreignoffice, jacindaardern, rashtrapatibhvn, realDonaldTrump, theresa_may</t>
  </si>
  <si>
    <t>CancilleriaEc, CancilleriaPeru, IsraelMFA, Kiribati_Govt, MFASriLanka, MFAsg, MeGovernment, MinisterSilk, Minrel_Chile, NorwayMFA, OfficialMasisi, PresidenceMali, SpainMFA, StateHouseSey, SweMFA, TuvaluGov</t>
  </si>
  <si>
    <t>FijiRepublic, JulieBishopMP, MFAFiji, PresidentFiji, dfat, narendramodi, samoagovt</t>
  </si>
  <si>
    <t>https://periscope.tv/FijiPM</t>
  </si>
  <si>
    <t>frankjosh156</t>
  </si>
  <si>
    <t>https://twitter.com/frankjosh156</t>
  </si>
  <si>
    <t>frank Bainimarama</t>
  </si>
  <si>
    <t>Fiji First Party</t>
  </si>
  <si>
    <t>Mon Jun 02 16:32:19 +0000 2014</t>
  </si>
  <si>
    <t>Suva,Fiji</t>
  </si>
  <si>
    <t>@frankjosh156</t>
  </si>
  <si>
    <t>https://twitter.com/frankjosh156/lists</t>
  </si>
  <si>
    <t>https://twitter.com/frankjosh156/moments</t>
  </si>
  <si>
    <t>FijiRepublic, PresidentFiji</t>
  </si>
  <si>
    <t>totisova</t>
  </si>
  <si>
    <t>https://periscope.tv/frankjosh156</t>
  </si>
  <si>
    <t>FijiRepublic</t>
  </si>
  <si>
    <t>https://twitter.com/FijiRepublic</t>
  </si>
  <si>
    <t>Republic of Fiji</t>
  </si>
  <si>
    <t>The Official Twitter Account for the Fijian Government</t>
  </si>
  <si>
    <t>Tue Oct 18 00:40:03 +0000 2011</t>
  </si>
  <si>
    <t>@FijiRepublic</t>
  </si>
  <si>
    <t>https://twitter.com/FijiRepublic/lists</t>
  </si>
  <si>
    <t>https://twitter.com/FijiRepublic/moments</t>
  </si>
  <si>
    <t>CancilleriaPeru, Diplomacy_RM, IsraelMFA, Kiribati_Govt, MFAFiji, MFASriLanka, MOFAVietNam, SpainMFA, SweMFA, VladaRH, frankjosh156, samoagovt</t>
  </si>
  <si>
    <t>FijiPM, PresidentFiji</t>
  </si>
  <si>
    <t>https://periscope.tv/FijiRepublic</t>
  </si>
  <si>
    <t>MFAFiji</t>
  </si>
  <si>
    <t>https://twitter.com/MFAFiji</t>
  </si>
  <si>
    <t>Fiji Foreign Affairs</t>
  </si>
  <si>
    <t>Official Account of Fiji's Ministry of Foreign Affairs. Engagement through #digitaldiplomacy</t>
  </si>
  <si>
    <t>Thu Jan 29 21:07:43 +0000 2015</t>
  </si>
  <si>
    <t>@MFAFiji</t>
  </si>
  <si>
    <t>https://twitter.com/MFAFiji/moments</t>
  </si>
  <si>
    <t>BelgiumMFA, EUCouncil, EU_Commission, FijiRepublic, GovernmentRF, IndianDiplomacy, JulieBishopMP, KremlinRussia_E, POTUS, RoyalFamily, SlovakiaMFA, StateDept, WhiteHouse, dfat, francediplo_EN, narendramodi, samoagovt</t>
  </si>
  <si>
    <t>AlgeriaMFA, ArgentinaMFA, BelarusMFA, CancilleriaARG, CancilleriaPeru, ChileMFA, DanishMFA, Diplomacy_RM, GudlaugurThor, IsraelMFA, ItamaratyGovBr, Itamaraty_EN, Itamaraty_ES, Latvian_MFA, MDVForeign, MFAIceland, MID_RF, MZZRS, MinCanadaAE, MinCanadaFA, SpainMFA, Ulkoministerio, eu_eeas</t>
  </si>
  <si>
    <t>FijiPM, LithuaniaMFA, mfa_russia</t>
  </si>
  <si>
    <t>https://periscope.tv/MFAFiji</t>
  </si>
  <si>
    <t>FijiMFA</t>
  </si>
  <si>
    <t>https://twitter.com/FijiMFA</t>
  </si>
  <si>
    <t>Fiji's Diplomatic Window to the world.</t>
  </si>
  <si>
    <t>Fri Feb 18 08:02:22 +0000 2011</t>
  </si>
  <si>
    <t>Dormant since 30.05.2014</t>
  </si>
  <si>
    <t>@FijiMFA</t>
  </si>
  <si>
    <t>https://twitter.com/FijiMFA/lists</t>
  </si>
  <si>
    <t>https://twitter.com/FijiMFA/moments</t>
  </si>
  <si>
    <t>AlbanianDiplo, AlgeriaMFA, CancilleriaPeru, ChileMFA, DanishMFA, Diplomacy_RM, DutchMFA, GudlaugurThor, IndianDiplomacy, IsraelMFA, ItalyMFA, ItamaratyGovBr, Itamaraty_EN, Itamaraty_ES, JulieBishopMP, Latvian_MFA, LithuaniaMFA, MAECgob, MFAEcuador, MFAIceland, MFAKOSOVO, MFA_Austria, MFA_Kyrgyzstan, MFA_Mongolia, MFA_SriLanka, MID_RF, MOFAUAE, MOFAVietNam, MVEP_hr, NorwayMFA, OFMUAE, SlovakiaMFA, SpainMFA, SweMFA, Utenriksdept, VNGovtPortal, VladaRH, dfat, francediplo, francediplo_EN, mfa_russia</t>
  </si>
  <si>
    <t>https://periscope.tv/FijiMFA</t>
  </si>
  <si>
    <t>Kiribati</t>
  </si>
  <si>
    <t>http://twiplomacy.com/info/oceania/Kiribati</t>
  </si>
  <si>
    <t>Kiribati_Govt</t>
  </si>
  <si>
    <t>https://twitter.com/Kiribati_Govt</t>
  </si>
  <si>
    <t>Kiribati Government</t>
  </si>
  <si>
    <t>Sun Nov 15 11:57:00 +0000 2015</t>
  </si>
  <si>
    <t>Tarawa, Kiribati</t>
  </si>
  <si>
    <t>@Kiribati_Govt</t>
  </si>
  <si>
    <t>https://twitter.com/Kiribati_Govt/lists</t>
  </si>
  <si>
    <t>https://twitter.com/Kiribati_Govt/moments</t>
  </si>
  <si>
    <t>10DowningStreet, FijiPM, FijiRepublic, POTUS, StateDept, WhiteHouse, dfat</t>
  </si>
  <si>
    <t>TuvaluGov, pacollibehgjet</t>
  </si>
  <si>
    <t>https://periscope.tv/Kiribati_Govt</t>
  </si>
  <si>
    <t>Marshall Islands</t>
  </si>
  <si>
    <t>President Hilda Heine</t>
  </si>
  <si>
    <t>President_Heine</t>
  </si>
  <si>
    <t>https://twitter.com/President_Heine</t>
  </si>
  <si>
    <t>Dr. Hilda C. Heine</t>
  </si>
  <si>
    <t>President of the Republic of the Marshall Islands. First female leader in the Pacific. Passionate about education, women's rights and the climate change fight.</t>
  </si>
  <si>
    <t>Thu Dec 15 12:41:48 +0000 2016</t>
  </si>
  <si>
    <t>Aur &amp; Majuro Atolls</t>
  </si>
  <si>
    <t>@President_Heine</t>
  </si>
  <si>
    <t>https://twitter.com/President_Heine/lists</t>
  </si>
  <si>
    <t>https://twitter.com/President_Heine/moments</t>
  </si>
  <si>
    <t>DanishMFA, IsraelMFA, MFAKOSOVO, pacollibehgjet</t>
  </si>
  <si>
    <t>MinisterSilk</t>
  </si>
  <si>
    <t>https://periscope.tv/President_Heine</t>
  </si>
  <si>
    <t>Foreign Minister John Silk</t>
  </si>
  <si>
    <t>https://twitter.com/MinisterSilk</t>
  </si>
  <si>
    <t>Minister John Silk</t>
  </si>
  <si>
    <t>Foreign Minister of the Republic of the Marshall Islands. Proud to represent our country on the world stage, and fight for nuclear justice &amp; climate action.</t>
  </si>
  <si>
    <t>Wed Aug 16 04:36:07 +0000 2017</t>
  </si>
  <si>
    <t>Ebon &amp; Majuro Atolls</t>
  </si>
  <si>
    <t>@MinisterSilk</t>
  </si>
  <si>
    <t>https://twitter.com/MinisterSilk/lists</t>
  </si>
  <si>
    <t>https://twitter.com/MinisterSilk/moments</t>
  </si>
  <si>
    <t>BorisJohnson, FedericaMog, FijiPM, JulieBishopMP, LinkeviciusL, OPM_TT, edgarsrinkevics, winstonpeters</t>
  </si>
  <si>
    <t>BelarusMFA, DanishMFA, MDVForeign, MFAKOSOVO, MohamedAsim_mdv, cancilleriasv, pacollibehgjet</t>
  </si>
  <si>
    <t>https://periscope.tv/MinisterSilk</t>
  </si>
  <si>
    <t>Nauru</t>
  </si>
  <si>
    <t>http://twiplomacy.com/info/oceania/Nauru</t>
  </si>
  <si>
    <t>Republic_Nauru</t>
  </si>
  <si>
    <t>https://twitter.com/Republic_Nauru</t>
  </si>
  <si>
    <t>Republic of Nauru</t>
  </si>
  <si>
    <t>The official account of the Government of the Republic of Nauru. Operated by Government Information Office.</t>
  </si>
  <si>
    <t>Mon Jul 27 06:19:25 +0000 2015</t>
  </si>
  <si>
    <t>@Republic_Nauru</t>
  </si>
  <si>
    <t>https://twitter.com/Republic_Nauru/lists</t>
  </si>
  <si>
    <t>https://twitter.com/Republic_Nauru/moments</t>
  </si>
  <si>
    <t>DutchMFA, IndianDiplomacy, JulieBishopMP, MEAIndia, MFATgovtNZ, PMOIndia, PresidentFiji, PresidentRuvi, dfat, samoagovt</t>
  </si>
  <si>
    <t>CancilleriaPeru, Israel, IsraelMFA, pacollibehgjet</t>
  </si>
  <si>
    <t>https://periscope.tv/Republic_Nauru</t>
  </si>
  <si>
    <t>New Zealand</t>
  </si>
  <si>
    <t>Prime Minister Jacinda Ardern</t>
  </si>
  <si>
    <t>jacindaardern</t>
  </si>
  <si>
    <t>https://twitter.com/jacindaardern</t>
  </si>
  <si>
    <t>Jacinda Ardern</t>
  </si>
  <si>
    <t>Prime Minister of NZ. Leader @nzlabour. Won't tweet what I ate for breakfast-make no promises beyond that. Auth by Rt Hon Jacinda Ardern, Parlt Buildings, WLG.</t>
  </si>
  <si>
    <t>Thu Mar 05 18:57:11 +0000 2009</t>
  </si>
  <si>
    <t>Auckland, New Zealand</t>
  </si>
  <si>
    <t>@jacindaardern</t>
  </si>
  <si>
    <t>https://twitter.com/jacindaardern/lists</t>
  </si>
  <si>
    <t>https://twitter.com/jacindaardern/moments</t>
  </si>
  <si>
    <t>ChileMFA, DanishMFA, Dragan_Covic, FijiPM, IsabelStMalo, MFAKOSOVO, MFATgovtNZ, MiroCerar, TuvaluGov, dfat, forsaetisradun, katrinjak, narendramodi, pacollibehgjet, winstonpeters</t>
  </si>
  <si>
    <t>https://periscope.tv/jacindaardern</t>
  </si>
  <si>
    <t>govtnz</t>
  </si>
  <si>
    <t>https://twitter.com/govtnz</t>
  </si>
  <si>
    <t>Govt.nz Team</t>
  </si>
  <si>
    <t>Connecting you with government information and services -govt.nz@dia.govt.nz  All contact details at https://t.co/eYgJITe6S8</t>
  </si>
  <si>
    <t>Mon Sep 30 23:00:11 +0000 2013</t>
  </si>
  <si>
    <t>@govtnz</t>
  </si>
  <si>
    <t>https://twitter.com/govtnz/lists</t>
  </si>
  <si>
    <t>https://twitter.com/govtnz/moments</t>
  </si>
  <si>
    <t>MFATgovtNZ</t>
  </si>
  <si>
    <t>https://periscope.tv/govtnz</t>
  </si>
  <si>
    <t>Foreign Minister Winston Peters</t>
  </si>
  <si>
    <t>winstonpeters</t>
  </si>
  <si>
    <t>https://twitter.com/winstonpeters</t>
  </si>
  <si>
    <t>Winston Peters</t>
  </si>
  <si>
    <t>Deputy Prime Minister, Leader of New Zealand First. #foreignaffairs #racing #stateownedenterprises  Authorised by Winston Peters, Parliament Buildings</t>
  </si>
  <si>
    <t>Tue Aug 02 02:15:35 +0000 2011</t>
  </si>
  <si>
    <t>@winstonpeters</t>
  </si>
  <si>
    <t>https://twitter.com/winstonpeters/lists</t>
  </si>
  <si>
    <t>https://twitter.com/winstonpeters/moments</t>
  </si>
  <si>
    <t>JustinTrudeau, Pontifex, WhiteHouse, jacindaardern</t>
  </si>
  <si>
    <t>ChileMFA, DanishMFA, IsabelStMalo, MinisterSilk, RRegenvanu, SpainMFA, edgarsrinkevics</t>
  </si>
  <si>
    <t>https://periscope.tv/winstonpeters</t>
  </si>
  <si>
    <t>https://twitter.com/MFATgovtNZ</t>
  </si>
  <si>
    <t>MFAT 🇳🇿</t>
  </si>
  <si>
    <t>Ministry of Foreign Affairs and Trade. We act in the world to make New Zealanders safer and more prosperous. We're also on https://t.co/CWIHXQaC0Y</t>
  </si>
  <si>
    <t>Mon Jul 22 00:09:39 +0000 2013</t>
  </si>
  <si>
    <t>Wellington City, New Zealand</t>
  </si>
  <si>
    <t>@MFATgovtNZ</t>
  </si>
  <si>
    <t>https://twitter.com/MFATgovtNZ/lists</t>
  </si>
  <si>
    <t>https://twitter.com/MFATgovtNZ/lists/mfat-on-twitter</t>
  </si>
  <si>
    <t>https://twitter.com/MFATgovtNZ/moments</t>
  </si>
  <si>
    <t>BorisJohnson, MFAIceland, MiroslavLajcak, PresidentIRL, jacindaardern</t>
  </si>
  <si>
    <t>AlgeriaMFA, ArgentinaMFA, BelarusMID, CanadaFP, ChileMFA, DanishMFA, Diplomacy_RM, DutchMFA, MAECgob, MDVForeign, MFABelize, MFAKOSOVO, MFA_Macedonia, MFA_SriLanka, MID_RF, MOFAVietNam, Minrel_Chile, Republic_Nauru, VNGovtPortal, eu_eeas, ministerBlok, namibia_mfa</t>
  </si>
  <si>
    <t>BelarusMFA, CancilleriaPeru, CubaMINREX, GudlaugurThor, Israel, IsraelMFA, LithuaniaMFA, MFA_LI, MFAsg, SpainMFA, StateDept, dfat, dfatirl, foreignoffice, govtnz, mfa_russia, winstonpeters</t>
  </si>
  <si>
    <t>https://periscope.tv/MFATgovtNZ</t>
  </si>
  <si>
    <t>Palau</t>
  </si>
  <si>
    <t>President Tommy Remengesau</t>
  </si>
  <si>
    <t>TommyRemengesau</t>
  </si>
  <si>
    <t>https://twitter.com/TommyRemengesau</t>
  </si>
  <si>
    <t>Tommy Remengesau, Jr</t>
  </si>
  <si>
    <t>Alii and welcome to the official Twitter account for the President of the Republic of #Palau-- Tommy E. Remengesau, Jr.!</t>
  </si>
  <si>
    <t>Tue Feb 18 05:54:51 +0000 2014</t>
  </si>
  <si>
    <t>Republic of Palau</t>
  </si>
  <si>
    <t>@TommyRemengesau</t>
  </si>
  <si>
    <t>https://twitter.com/TommyRemengesau/lists</t>
  </si>
  <si>
    <t>https://twitter.com/TommyRemengesau/moments</t>
  </si>
  <si>
    <t>CancilleriaPeru, Minrel_Chile, NorwayMFA</t>
  </si>
  <si>
    <t>https://periscope.tv/TommyRemengesau</t>
  </si>
  <si>
    <t>Samoa</t>
  </si>
  <si>
    <t>https://twitter.com/samoagovt</t>
  </si>
  <si>
    <t>Government of Samoa</t>
  </si>
  <si>
    <t>Official Twitter account of the Government of Samoa | Tweets by the Press Secretariat |</t>
  </si>
  <si>
    <t>Mon Dec 17 01:47:22 +0000 2012</t>
  </si>
  <si>
    <t>Apia, Samoa</t>
  </si>
  <si>
    <t>@samoagovt</t>
  </si>
  <si>
    <t>https://twitter.com/samoagovt/lists</t>
  </si>
  <si>
    <t>https://twitter.com/samoagovt/moments</t>
  </si>
  <si>
    <t>10DowningStreet, AbeShinzo, EU_Commission, FijiRepublic, ForeignOfficeKE, GovernmentRF, JPN_PMO, JulieBishopMP, POTUS, Pontifex, RoyalFamily, RwandaGov, StateDept, USAgov, WhiteHouse, dfat, foreignoffice, govsingapore</t>
  </si>
  <si>
    <t>CancilleriaPeru, MFAFiji, NorwayMFA, Republic_Nauru, StateHouseSey, SweMFA, VladaRH, totisova</t>
  </si>
  <si>
    <t>FijiPM, JapanGov, PM_GOV_PG, mfa_russia</t>
  </si>
  <si>
    <t>https://periscope.tv/samoagovt</t>
  </si>
  <si>
    <t>Solomon Islands</t>
  </si>
  <si>
    <t>pmpresssecret</t>
  </si>
  <si>
    <t>https://twitter.com/pmpresssecret</t>
  </si>
  <si>
    <t>PM Presssecretariat</t>
  </si>
  <si>
    <t>Sat Jan 02 10:35:30 +0000 2016</t>
  </si>
  <si>
    <t>@pmpresssecret</t>
  </si>
  <si>
    <t>https://twitter.com/pmpresssecret/lists</t>
  </si>
  <si>
    <t>https://twitter.com/pmpresssecret/moments</t>
  </si>
  <si>
    <t>POTUS, RoyalFamily, WhiteHouse, realDonaldTrump</t>
  </si>
  <si>
    <t>https://periscope.tv/pmpresssecret</t>
  </si>
  <si>
    <t>Tonga</t>
  </si>
  <si>
    <t>tongaportal</t>
  </si>
  <si>
    <t>https://twitter.com/tongaportal</t>
  </si>
  <si>
    <t>Tonga Portal</t>
  </si>
  <si>
    <t>Welcome to the official Twitter account of the Government of the Kingdom of Tonga!</t>
  </si>
  <si>
    <t>Thu Mar 10 22:41:14 +0000 2016</t>
  </si>
  <si>
    <t>@tongaportal</t>
  </si>
  <si>
    <t>https://twitter.com/tongaportal/lists</t>
  </si>
  <si>
    <t>https://twitter.com/tongaportal/moments</t>
  </si>
  <si>
    <t>https://periscope.tv/tongaportal</t>
  </si>
  <si>
    <t>micwebTonga</t>
  </si>
  <si>
    <t>https://twitter.com/micwebTonga</t>
  </si>
  <si>
    <t>Tonga Government Portal website/ Prime Minister Office/ Ministry of Information and Communications</t>
  </si>
  <si>
    <t>Wed Jan 18 10:23:00 +0000 2012</t>
  </si>
  <si>
    <t>Nuku'alofa/Kingdom of Tonga</t>
  </si>
  <si>
    <t>@micwebTonga</t>
  </si>
  <si>
    <t>https://twitter.com/micwebTonga/lists</t>
  </si>
  <si>
    <t>https://twitter.com/micwebTonga/moments</t>
  </si>
  <si>
    <t>https://periscope.tv/micwebTonga</t>
  </si>
  <si>
    <t>Foreign Minister Siaosi Sovaleni</t>
  </si>
  <si>
    <t>https://twitter.com/totisova</t>
  </si>
  <si>
    <t>Siaosi Sovaleni</t>
  </si>
  <si>
    <t>retweet not necessarily an endorsement</t>
  </si>
  <si>
    <t>Mon Jan 19 00:49:00 +0000 2009</t>
  </si>
  <si>
    <t>@totisova</t>
  </si>
  <si>
    <t>https://twitter.com/totisova/lists</t>
  </si>
  <si>
    <t>https://twitter.com/totisova/moments</t>
  </si>
  <si>
    <t>CanadaFP, JulieBishopMP, POTUS, Pontifex, PresidentFiji, StateDept, TurnbullMalcolm, WhiteHouse, dfat, frankjosh156, netanyahu, realDonaldTrump, samoagovt</t>
  </si>
  <si>
    <t>https://periscope.tv/totisova</t>
  </si>
  <si>
    <t>Tuvalu</t>
  </si>
  <si>
    <t>http://twiplomacy.com/info/oceania/Tuvalu</t>
  </si>
  <si>
    <t>TuvaluGov</t>
  </si>
  <si>
    <t>https://twitter.com/TuvaluGov</t>
  </si>
  <si>
    <t>Tuvalu Government</t>
  </si>
  <si>
    <t>Official twitter account for the Government of Tuvalu</t>
  </si>
  <si>
    <t>Fri Jan 26 08:31:57 +0000 2018</t>
  </si>
  <si>
    <t>@TuvaluGov</t>
  </si>
  <si>
    <t>https://twitter.com/TuvaluGov/lists</t>
  </si>
  <si>
    <t>https://twitter.com/TuvaluGov/moments</t>
  </si>
  <si>
    <t>FijiPM, Kiribati_Govt, PresidentFiji, RoyalFamily, jacindaardern, tongaportal</t>
  </si>
  <si>
    <t>https://periscope.tv/TuvaluGov</t>
  </si>
  <si>
    <t>Vanuatu</t>
  </si>
  <si>
    <t>govofvanuatu</t>
  </si>
  <si>
    <t>https://twitter.com/govofvanuatu</t>
  </si>
  <si>
    <t>Vanuatu Government</t>
  </si>
  <si>
    <t>Vanuatu Government Online Social Network</t>
  </si>
  <si>
    <t>Mon Nov 22 21:05:52 +0000 2010</t>
  </si>
  <si>
    <t>Dormant since 30.07.2012</t>
  </si>
  <si>
    <t>@govofvanuatu</t>
  </si>
  <si>
    <t>https://twitter.com/govofvanuatu/lists</t>
  </si>
  <si>
    <t>https://twitter.com/govofvanuatu/moments</t>
  </si>
  <si>
    <t>CancilleriaPeru, PresidenceMali, PresidenciaRD, StateHouseSey, SweMFA, VladaRH</t>
  </si>
  <si>
    <t>https://periscope.tv/govofvanuatu</t>
  </si>
  <si>
    <t>Foreign Minister Ralph Regenvanu</t>
  </si>
  <si>
    <t>RRegenvanu</t>
  </si>
  <si>
    <t>https://twitter.com/Rregenvanu</t>
  </si>
  <si>
    <t>Ralph Regenvanu</t>
  </si>
  <si>
    <t>Ralph is a Member of Parliament in the national parliament of the Republic of Vanuatu and an advocate for reform of national development policies</t>
  </si>
  <si>
    <t>Mon Mar 19 01:38:17 +0000 2012</t>
  </si>
  <si>
    <t>Port Vila, Vanuatu</t>
  </si>
  <si>
    <t>@RRegenvanu</t>
  </si>
  <si>
    <t>https://twitter.com/RRegenvanu</t>
  </si>
  <si>
    <t>https://twitter.com/Rregenvanu/lists</t>
  </si>
  <si>
    <t>https://twitter.com/Rregenvanu/moments</t>
  </si>
  <si>
    <t>https://periscope.tv/Rregenvanu</t>
  </si>
  <si>
    <t>South America</t>
  </si>
  <si>
    <t>Argentina</t>
  </si>
  <si>
    <t>President Mauricio Macri</t>
  </si>
  <si>
    <t>http://twiplomacy.com/info/south-america/Argentina</t>
  </si>
  <si>
    <t>mauriciomacri</t>
  </si>
  <si>
    <t>https://twitter.com/mauriciomacri</t>
  </si>
  <si>
    <t>Mauricio Macri</t>
  </si>
  <si>
    <t>Presidente de la República Argentina. Miembro fundador de PRO Argentina y Cambiemos. Casado. 4 hijos. Hincha de Boca.</t>
  </si>
  <si>
    <t>Tue Mar 17 15:42:21 +0000 2009</t>
  </si>
  <si>
    <t>Buenos Aires, Argentina</t>
  </si>
  <si>
    <t>@mauriciomacri</t>
  </si>
  <si>
    <t>https://twitter.com/mauriciomacri/lists</t>
  </si>
  <si>
    <t>https://twitter.com/mauriciomacri/moments</t>
  </si>
  <si>
    <t>10DowningStreet, AbeShinzo, CancilleriaARG, HassanRouhani, JuanManSantos, MinPres, POTUS, Pontifex_es, QueenRania, WhiteHouse, netanyahu</t>
  </si>
  <si>
    <t>AlfonsoDastisQ, Aloysio_Nunes, BorutPahor, CancilleriaCol, CancilleriaEc, CancilleriaPeru, CancilleriaPma, ChileMFA, DFAPHL, DutchMFA, EladioLoizaga, EmmanuelMacron, Gcao2014, IsabelStMalo, IsraelMFA, IsraelinSpanish, ItamaratyGovBr, Itamaraty_EN, Itamaraty_ES, JuanOrlandoH, JustinTrudeau, MFAEcuador, MIREXRD, MaritoAbdo, Mdaguero17, MinPresidencia, MindeGobierno, Minrel_Chile, MiroCerar, PresidenciaPy, Presidencia_HN, SRECIHonduras, SRE_mx, SpainMFA, antoniocostapm, eu_eeas, foreignoffice, francediplo_ES, infopresidencia, jaarreaza, mae_rusia, pacollibehgjet, sanchezceren</t>
  </si>
  <si>
    <t>CanadianPM, CasaRosada, EPN, JorgeFaurie, MichelTemer, marianorajoy, narendramodi, sebastianpinera</t>
  </si>
  <si>
    <t>https://periscope.tv/mauriciomacri</t>
  </si>
  <si>
    <t>CasaRosada</t>
  </si>
  <si>
    <t>https://twitter.com/CasaRosada</t>
  </si>
  <si>
    <t>Casa Rosada</t>
  </si>
  <si>
    <t>¡Bienvenidos a Casa Rosada!</t>
  </si>
  <si>
    <t>Thu Dec 17 15:30:42 +0000 2015</t>
  </si>
  <si>
    <t>Ciudad de Buenos Aires, Ar</t>
  </si>
  <si>
    <t>@CasaRosada</t>
  </si>
  <si>
    <t>https://twitter.com/CasaRosada/lists</t>
  </si>
  <si>
    <t>https://twitter.com/CasaRosada/moments</t>
  </si>
  <si>
    <t>BorutPahor, CancilleriaEc, CancilleriaPeru, CancilleriaPma, DFAPHL, IsraelinSpanish, ItamaratyGovBr, Itamaraty_EN, Itamaraty_ES, JorgeFaurie, LithuanianGovt, MFAEcuador, MIREXRD, MiguelVargasM, Minrel_Chile, Palazzo_Chigi, PresidenciaPy, SRECIHonduras, SpainMFA, infopresidencia, jaarreaza, marianorajoy</t>
  </si>
  <si>
    <t>CancilleriaARG, mauriciomacri</t>
  </si>
  <si>
    <t>https://periscope.tv/CasaRosada</t>
  </si>
  <si>
    <t>Foreign Minister Jorge Faurie</t>
  </si>
  <si>
    <t>JorgeFaurie</t>
  </si>
  <si>
    <t>https://twitter.com/JorgeFaurie</t>
  </si>
  <si>
    <t>Jorge Faurie</t>
  </si>
  <si>
    <t>Ministro de Relaciones Exteriores y Culto de la República Argentina @CancilleriaARG - Foreign Affairs Minister of the Argentine Republic @ArgentinaMFA</t>
  </si>
  <si>
    <t>Mon May 29 19:09:18 +0000 2017</t>
  </si>
  <si>
    <t>@JorgeFaurie</t>
  </si>
  <si>
    <t>https://twitter.com/JorgeFaurie/lists</t>
  </si>
  <si>
    <t>https://twitter.com/JorgeFaurie/moments</t>
  </si>
  <si>
    <t>CasaRosada, EU_Commission, GeoffreyOnyeama, IsabelStMalo, ItamaratyGovBr, JulieBishopMP, LVidegaray, MichelTemer, PavloKlimkin, SRE_mx, cafreeland, cancilleriasv, huanacuni_m, ignaziocassis, marianorajoy, mfespinosaEC, mreparaguay</t>
  </si>
  <si>
    <t>BelarusMFA, ChileMFA, DanishMFA, DutchMFA, Itamaraty_EN, Itamaraty_ES, MFAKOSOVO, MID_RF, MRE_Bolivia, Mdaguero17, SRECIHonduras, SpainMFA, antoniocostapm, edgarsrinkevics, eu_eeas, jaarreaza, mae_rusia, mfa_russia, ministerBlok, pacollibehgjet, presidencia_cl</t>
  </si>
  <si>
    <t>AlfonsoDastisQ, Aloysio_Nunes, ArgentinaMFA, CanadaFP, CancilleriaARG, CancilleriaCol, CancilleriaEc, CancilleriaPeru, CancilleriaPma, EladioLoizaga, MAECgob, MIREXRD, MiguelVargasM, Minrel_Chile, NestorPopolizio, mauriciomacri, robertoampuero</t>
  </si>
  <si>
    <t>https://periscope.tv/JorgeFaurie</t>
  </si>
  <si>
    <t>CancilleriaARG</t>
  </si>
  <si>
    <t>https://twitter.com/CancilleriaARG</t>
  </si>
  <si>
    <t>Cancillería Argentina 🇦🇷</t>
  </si>
  <si>
    <t>Ministerio de Relaciones Exteriores y Culto de la República Argentina 🇦🇷 | English: @ArgentinaMFA | Canciller/MFA: @JorgeFaurie</t>
  </si>
  <si>
    <t>Tue Jul 27 21:11:43 +0000 2010</t>
  </si>
  <si>
    <t>@CancilleriaARG</t>
  </si>
  <si>
    <t>https://twitter.com/CancilleriaARG/lists</t>
  </si>
  <si>
    <t>https://twitter.com/CancilleriaARG/lists/representaciones-arg/members</t>
  </si>
  <si>
    <t>https://twitter.com/CancilleriaARG/moments</t>
  </si>
  <si>
    <t>BelgiumMFA, CanadaFP, CanadaPE, CyprusMFA, CzechMFA, EUCouncil, EU_Commission, ForeignMinistry, ForeignOfficeKE, ForeignOfficePk, IndianDiplomacy, IranMFA, IraqMFA, LankaMFA, Latvian_MFA, MAERomania, MFABulgaria, MFAFiji, MFATurkey, MFA_Austria, MFA_Mongolia, MFA_SriLanka, MFAestonia, MFAsg, MFAupdate, MIACBW, MOFAEGYPT, MOFAUAE, MOFAkr_eng, MVEP_hr, MZZRS, MarocDiplomatie, MoFA_Indonesia, MofaJapan_en, MofaOman, MofaQatar_EN, MofaSomalia, OFMUAE, PolandMFA, RwandaMFA, SeychellesMFA, SlovakiaMFA, StateDept, SweMFA, TerzaLoggia, TunisieDiplo, USAenEspanol, UgandaMFA, Ulkoministerio, Utenriksdept, bahdiplomatic, dfat, dfatirl, djiboutidiplo, foreigntanzania, mfa_afghanistan, mfagovtt, mofasudan, namibia_mfa</t>
  </si>
  <si>
    <t>AlgeriaMFA, BelarusMID, ChileMFA, EladioLoizaga, GudlaugurThor, Itamaraty_EN, MAECHaiti, MFAEcuador, MID_RF, Mdaguero17, MiguelVargasM, MinCanadaAE, MinCanadaFA, NestorPopolizio, PresidenciaPy, SegrEsteriRsm, SpainMFA, antoniocostapm, francediplo_EN, infopresidencia, jaarreaza, mauriciomacri, pacollibehgjet, prensapalacio, presidencia_cl</t>
  </si>
  <si>
    <t>AlbanianDiplo, ArgentinaMFA, AuswaertigesAmt, AzerbaijanMFA, BelarusMFA, CRcancilleria, CancilleriaCol, CancilleriaEc, CancilleriaPA, CancilleriaPeru, CancilleriaPma, CancilleriaVE, CasaRosada, CubaMINREX, DanishMFA, Diplomacy_RM, DutchMFA, GermanyDiplo, GreeceMFA, Israel, IsraelMFA, IsraelinSpanish, ItalyMFA, ItamaratyGovBr, Itamaraty_ES, JorgeFaurie, LithuaniaMFA, MAECgob, MDVForeign, MEAIndia, MFAIceland, MFAKOSOVO, MFA_KZ, MFA_LI, MFA_Ukraine, MFAgovge, MFAofArmenia, MIREXRD, MOFAVietNam, MRE_Bolivia, MeGovernment, MinexGt, Minrel_Chile, NorwayMFA, SCpresidenciauy, SRECIHonduras, SRE_mx, cancilleriasv, eu_eeas, foreignoffice, francediplo, francediplo_ES, mae_rusia, mfa_russia, mfaethiopia, mreparaguay</t>
  </si>
  <si>
    <t>https://periscope.tv/CancilleriaARG</t>
  </si>
  <si>
    <t>ArgentinaMFA</t>
  </si>
  <si>
    <t>https://twitter.com/ArgentinaMFA</t>
  </si>
  <si>
    <t>Argentina MFA 🇦🇷</t>
  </si>
  <si>
    <t>Ministry of Foreign Affairs and Worship of the Argentine Republic. In Spanish: @CancilleriaARG 🇦🇷 Minister of Foreign Affairs @JorgeFaurie</t>
  </si>
  <si>
    <t>Wed Oct 12 16:18:03 +0000 2016</t>
  </si>
  <si>
    <t>Ciudad Autónoma de Buenos Aire</t>
  </si>
  <si>
    <t>@ArgentinaMFA</t>
  </si>
  <si>
    <t>https://twitter.com/ArgentinaMFA/lists</t>
  </si>
  <si>
    <t>https://twitter.com/ArgentinaMFA/moments</t>
  </si>
  <si>
    <t>AlbanianDiplo, BelgiumMFA, CzechMFA, DIRCO_ZA, ForeignMinistry, ForeignOfficeKE, IndianDiplomacy, LithuaniaMFA, MAERomania, MFABulgaria, MFAEcuador, MFAFiji, MFAIceland, MFATgovtNZ, MFAThai_PR_EN, MFATurkey, MFA_Austria, MFA_KZ, MFA_Lu, MFA_SriLanka, MFA_Ukraine, MFAestonia, MFAgovge, MFAupdate, MIACBW, MOFAKuwait_en, MOFAkr_eng, MarocDiplomatie, MoFA_Indonesia, MofaJapan_en, MofaNepal, MofaSomalia, MongolDiplomacy, NorwayMFA, PolandMFA, RwandaMFA, SlovakiaMFA, StateDept, SweMFA, UgandaMFA, Ulkoministerio, angealfa, dfat, dfatirl, foreignoffice, foreigntanzania, francediplo_EN, mae_rusia, mfa_afghanistan, mfa_russia, mfaethiopia</t>
  </si>
  <si>
    <t>AlgeriaMFA, BelarusMID, DanishMFA, GudlaugurThor, Iraqimofa, Israel, Kemlu_RI, MAECgob, MFABelize, MFA_Macedonia, MIREXRD, MVEP_hr, Minrel_Chile, VNGovtPortal, edgarsrinkevics, ministerBlok, namibia_mfa, pacollibehgjet</t>
  </si>
  <si>
    <t>AzerbaijanMFA, BelarusMFA, CanadaFP, CancilleriaARG, ChileMFA, Diplomacy_RM, DutchMFA, GermanyDiplo, GreeceMFA, IsraelMFA, ItalyMFA, ItamaratyGovBr, Itamaraty_EN, JorgeFaurie, Latvian_MFA, MDVForeign, MFAKOSOVO, MFA_LI, MFAofArmenia, MFAsg, MID_RF, MOFAVietNam, MZZRS, SpainMFA, TunisieDiplo, eu_eeas</t>
  </si>
  <si>
    <t>https://periscope.tv/ArgentinaMFA</t>
  </si>
  <si>
    <t>Bolivia</t>
  </si>
  <si>
    <t>President Evo Morales</t>
  </si>
  <si>
    <t>evoespueblo</t>
  </si>
  <si>
    <t>https://twitter.com/evoespueblo</t>
  </si>
  <si>
    <t>Evo Morales Ayma</t>
  </si>
  <si>
    <t>Presidente del Estado Plurinacional de Bolivia.</t>
  </si>
  <si>
    <t>Fri Apr 15 01:31:24 +0000 2016</t>
  </si>
  <si>
    <t>@evoespueblo</t>
  </si>
  <si>
    <t>https://twitter.com/evoespueblo/lists</t>
  </si>
  <si>
    <t>https://twitter.com/evoespueblo/moments</t>
  </si>
  <si>
    <t>CancilleriaEc, CancilleriaPeru, CancilleriaVE, CubaMINREX, DFAPHL, MFAEcuador, MIREXRD, MRE_Bolivia, MaritoAbdo, MartinVizcarraC, MiguelVargasM, MinPresidencia, Minrel_Chile, Prensa_Palacio, PresidenciaRD, PresidencialVen, eu_eeas, huanacuni_m, jaarreaza, maduro_en, mae_rusia, mfespinosaEC, pacollibehgjet, pcmperu, prensapalacio, presidencia_cl, presidencia_sv, robertoampuero, sanchezceren</t>
  </si>
  <si>
    <t>Lenin, NicolasMaduro</t>
  </si>
  <si>
    <t>https://periscope.tv/evoespueblo</t>
  </si>
  <si>
    <t>MinPresidencia</t>
  </si>
  <si>
    <t>https://twitter.com/MinPresidencia</t>
  </si>
  <si>
    <t>Min. Presidencia</t>
  </si>
  <si>
    <t>Cuenta oficial del Ministerio de la Presidencia del Estado Plurinacional de Bolivia</t>
  </si>
  <si>
    <t>Mon Apr 25 21:58:08 +0000 2016</t>
  </si>
  <si>
    <t>@MinPresidencia</t>
  </si>
  <si>
    <t>https://twitter.com/MinPresidencia/lists</t>
  </si>
  <si>
    <t>https://twitter.com/MinPresidencia/moments</t>
  </si>
  <si>
    <t>CancilleriaPeru, EPN, JuanManSantos, Lenin, MRE_Bolivia, Minrel_Chile, NicolasMaduro, Pontifex_es, PresidencialVen, StateDept, WhiteHouse, evoespueblo, mauriciomacri, prensapalacio</t>
  </si>
  <si>
    <t>CancilleriaVE, MIREXRD</t>
  </si>
  <si>
    <t>MindeGobierno, Prensa_Palacio, jaarreaza</t>
  </si>
  <si>
    <t>https://periscope.tv/MinPresidencia</t>
  </si>
  <si>
    <t>Prensa_Palacio</t>
  </si>
  <si>
    <t>https://twitter.com/Prensa_Palacio</t>
  </si>
  <si>
    <t>Prensa Palacio</t>
  </si>
  <si>
    <t>Es componente virtual del sistema de servicios informativos 2.0 del Ministerio de la Presidencia del Gobierno del Estado Plurinacional de Bolivia.</t>
  </si>
  <si>
    <t>Thu Aug 06 13:01:33 +0000 2015</t>
  </si>
  <si>
    <t>La Paz, Bolivia</t>
  </si>
  <si>
    <t>@Prensa_Palacio</t>
  </si>
  <si>
    <t>https://twitter.com/prensa_palacio/lists</t>
  </si>
  <si>
    <t>https://twitter.com/prensa_palacio/moments</t>
  </si>
  <si>
    <t>CancilleriaEc, GobiernodeChile, JuanManSantos, MedvedevRussiaE, NicolasMaduro, POTUS, Pontifex, Pontifex_es, Presidencia_Ec, PresidencialVen, PutinRF_Eng, evoespueblo, jaarreaza, sebastianpinera</t>
  </si>
  <si>
    <t>MRE_Bolivia, MinPresidencia, MindeGobierno</t>
  </si>
  <si>
    <t>https://periscope.tv/prensa_palacio</t>
  </si>
  <si>
    <t>MindeGobierno</t>
  </si>
  <si>
    <t>https://twitter.com/MindeGobierno</t>
  </si>
  <si>
    <t>MinisteriodeGobierno</t>
  </si>
  <si>
    <t>Nos incorporamos a esta comunidad virtual para servirles mejor. Gracias.</t>
  </si>
  <si>
    <t>Fri Apr 04 21:14:56 +0000 2014</t>
  </si>
  <si>
    <t>@MindeGobierno</t>
  </si>
  <si>
    <t>https://twitter.com/MindeGobierno/moments</t>
  </si>
  <si>
    <t>Horacio_Cartes, JuanManSantos, NicolasMaduro, PresidencialVen, mauriciomacri</t>
  </si>
  <si>
    <t>CancilleriaPeru, Itamaraty_ES</t>
  </si>
  <si>
    <t>MRE_Bolivia, MinPresidencia, Prensa_Palacio</t>
  </si>
  <si>
    <t>https://periscope.tv/MindeGobierno</t>
  </si>
  <si>
    <t>MRE_Bolivia</t>
  </si>
  <si>
    <t>https://twitter.com/MRE_Bolivia</t>
  </si>
  <si>
    <t>Cancillería Bolivia</t>
  </si>
  <si>
    <t>Organización gubernamental</t>
  </si>
  <si>
    <t>Mon Sep 22 21:41:32 +0000 2014</t>
  </si>
  <si>
    <t>@MRE_Bolivia</t>
  </si>
  <si>
    <t>https://twitter.com/MRE_Bolivia/lists</t>
  </si>
  <si>
    <t>https://twitter.com/MRE_Bolivia/moments</t>
  </si>
  <si>
    <t>Aloysio_Nunes, AzerbaijanMFA, CancilleriaPma, Horacio_Cartes, JZarif, JorgeFaurie, MartinVizcarraC, MiguelVargasM, NicolasMaduro, Pontifex, Pontifex_es, Pontifex_it, Pontifex_pt, PresidenciaMX, PresidenciaPy, Presidencia_Ec, StateDept, WhiteHouse, evoespueblo, mfespinosaEC, mreparaguay, prensapalacio, presidenciacr</t>
  </si>
  <si>
    <t>AlgeriaMFA, BelarusMFA, BelarusMID, DanishMFA, GreeceMFA, GudlaugurThor, ItamaratyGovBr, MAECgob, MFAKOSOVO, MID_RF, MOFAVietNam, MinPresidencia, NestorPopolizio, SpainMFA, eu_eeas, jaarreaza, mfa_russia, namibia_mfa, nyamitwe, pacollibehgjet, presidencia_cl</t>
  </si>
  <si>
    <t>CancilleriaARG, CancilleriaCol, CancilleriaEc, CancilleriaPeru, CancilleriaVE, CubaMINREX, Itamaraty_ES, MFA_KZ, MIREXRD, MindeGobierno, Minrel_Chile, Prensa_Palacio, SRECIHonduras, cancilleriasv, francediplo_ES, huanacuni_m, mae_rusia</t>
  </si>
  <si>
    <t>https://periscope.tv/MRE_Bolivia</t>
  </si>
  <si>
    <t>Brazil</t>
  </si>
  <si>
    <t>President Michel Temer</t>
  </si>
  <si>
    <t>MichelTemer</t>
  </si>
  <si>
    <t>https://twitter.com/MichelTemer</t>
  </si>
  <si>
    <t>Michel Temer</t>
  </si>
  <si>
    <t>Presidente da República</t>
  </si>
  <si>
    <t>Tue May 12 20:47:53 +0000 2009</t>
  </si>
  <si>
    <t>Brasília, Brasil</t>
  </si>
  <si>
    <t>@MichelTemer</t>
  </si>
  <si>
    <t>https://twitter.com/MichelTemer/lists</t>
  </si>
  <si>
    <t>https://twitter.com/MichelTemer/moments</t>
  </si>
  <si>
    <t>10DowningStreet, AbeShinzo, CasaReal, EPN, Elysee, EmmanuelMacron, GobiernodeChile, GovernmentRF, Horacio_Cartes, JuanManSantos, MedvedevRussia, PMOIndia, POTUS, Pontifex, Pontifex_pt, SCpresidenciauy, TabareVazquez, WhiteHouse, desdelamoncloa, erna_solberg, govpt, marianorajoy, narendramodi, realDonaldTrump, sebastianpinera</t>
  </si>
  <si>
    <t>AlfonsoDastisQ, CancilleriaEc, DutchMFA, Gebran_Bassil, JorgeFaurie, LithuanianGovt, MIREXRD, MaritoAbdo, MiguelVargasM, Presidencia_HN, eu_eeas, infopresidencia, jaarreaza, mfa_russia, mreparaguay, pacollibehgjet</t>
  </si>
  <si>
    <t>Aloysio_Nunes, BrazilGovNews, CancilleriaPeru, ItamaratyGovBr, Itamaraty_EN, Itamaraty_ES, JuanOrlandoH, MedvedevRussiaE, Minrel_Chile, casacivilbr, imprensaPR, mauriciomacri, portalbrasil</t>
  </si>
  <si>
    <t>https://periscope.tv/MichelTemer</t>
  </si>
  <si>
    <t>casacivilbr</t>
  </si>
  <si>
    <t>https://twitter.com/casacivilbr</t>
  </si>
  <si>
    <t>Casa Civil</t>
  </si>
  <si>
    <t>Perfil oficial da Casa Civil da Presidência da República</t>
  </si>
  <si>
    <t>Fri Jul 26 18:30:19 +0000 2013</t>
  </si>
  <si>
    <t>Brasília</t>
  </si>
  <si>
    <t>@casacivilbr</t>
  </si>
  <si>
    <t>https://twitter.com/casacivilbr/moments</t>
  </si>
  <si>
    <t>BrazilGovNews, CancilleriaPeru, LithuanianGovt, VladaRH</t>
  </si>
  <si>
    <t>ItamaratyGovBr, Itamaraty_EN, Itamaraty_ES, MichelTemer, imprensaPR, portalbrasil</t>
  </si>
  <si>
    <t>https://periscope.tv/casacivilbr</t>
  </si>
  <si>
    <t>BrazilGovNews</t>
  </si>
  <si>
    <t>https://twitter.com/BrazilGovNews</t>
  </si>
  <si>
    <t>Brazil Gov News</t>
  </si>
  <si>
    <t>Official Twitter channel of SECOM with the latest news from the Brazilian Federal Government.</t>
  </si>
  <si>
    <t>Thu Mar 25 18:59:30 +0000 2010</t>
  </si>
  <si>
    <t>Brasilia, Brazil</t>
  </si>
  <si>
    <t>@BrazilGovNews</t>
  </si>
  <si>
    <t>https://twitter.com/BrazilGovNews/moments</t>
  </si>
  <si>
    <t>CancilleriaPeru, Itamaraty_ES, SweMFA, USAemPortugues, govpt</t>
  </si>
  <si>
    <t>ItamaratyGovBr, Itamaraty_EN, MichelTemer, imprensaPR, portalbrasil</t>
  </si>
  <si>
    <t>https://periscope.tv/BrazilGovNews</t>
  </si>
  <si>
    <t>imprensaPR</t>
  </si>
  <si>
    <t>https://twitter.com/imprensaPR</t>
  </si>
  <si>
    <t>Imprensa Presidência</t>
  </si>
  <si>
    <t>Secretaria de Imprensa da Presidência da República traz informações sobre a agenda da presidenta Dilma Rousseff em todo o País.</t>
  </si>
  <si>
    <t>Fri Apr 23 21:49:40 +0000 2010</t>
  </si>
  <si>
    <t>Brasil</t>
  </si>
  <si>
    <t>Dormant since 03.07.2014</t>
  </si>
  <si>
    <t>@imprensaPR</t>
  </si>
  <si>
    <t>https://twitter.com/imprensaPR/moments</t>
  </si>
  <si>
    <t>CancilleriaEc, CancilleriaPeru, CasaCivilPRA, Elysee, Itamaraty_EN, Itamaraty_ES, Palazzo_Chigi, PresidenciaCV, PresidenciaPy, SweMFA</t>
  </si>
  <si>
    <t>BrazilGovNews, ItamaratyGovBr, MichelTemer, casacivilbr, portalbrasil</t>
  </si>
  <si>
    <t>https://periscope.tv/imprensaPR</t>
  </si>
  <si>
    <t>portalbrasil</t>
  </si>
  <si>
    <t>https://twitter.com/portalbrasil</t>
  </si>
  <si>
    <t>Portal Brasil</t>
  </si>
  <si>
    <t>Canal com notícias em tempo real, prestação de serviços e convergência de conteúdos do Governo Federal.</t>
  </si>
  <si>
    <t>Wed Nov 04 17:43:47 +0000 2009</t>
  </si>
  <si>
    <t>Dormant since 12.06.2017</t>
  </si>
  <si>
    <t>@portalbrasil</t>
  </si>
  <si>
    <t>CancilleriaEc, Itamaraty_EN, Itamaraty_ES</t>
  </si>
  <si>
    <t>BrazilGovNews, ItamaratyGovBr, MichelTemer, casacivilbr, imprensaPR</t>
  </si>
  <si>
    <t>https://periscope.tv/portalbrasil</t>
  </si>
  <si>
    <t>Foreign Minister Aloysio Nunes Ferreira</t>
  </si>
  <si>
    <t>Aloysio_Nunes</t>
  </si>
  <si>
    <t>https://twitter.com/Aloysio_Nunes</t>
  </si>
  <si>
    <t>Aloysio Nunes</t>
  </si>
  <si>
    <t>Ministro das Relações Exteriores e Vice-presidente do PSDB nacional</t>
  </si>
  <si>
    <t>Sun Jul 05 03:57:53 +0000 2009</t>
  </si>
  <si>
    <t>São Paulo</t>
  </si>
  <si>
    <t>@Aloysio_Nunes</t>
  </si>
  <si>
    <t>https://twitter.com/Aloysio_Nunes/lists</t>
  </si>
  <si>
    <t>https://twitter.com/Aloysio_Nunes/moments</t>
  </si>
  <si>
    <t>Horacio_Cartes, mauriciomacri, robertoampuero</t>
  </si>
  <si>
    <t>CancilleriaEc, DanishMFA, DutchMFA, Itamaraty_ES, MDVForeign, MFAKOSOVO, MIREXRD, MRE_Bolivia, MiguelVargasM, Minrel_Chile, PalestinePMO, SpainMFA, eu_eeas, marianorajoy, ministerBlok, pacollibehgjet</t>
  </si>
  <si>
    <t>AlfonsoDastisQ, EladioLoizaga, ItamaratyGovBr, Itamaraty_EN, JorgeFaurie, MichelTemer, PresidenciaPy</t>
  </si>
  <si>
    <t>https://periscope.tv/Aloysio_Nunes</t>
  </si>
  <si>
    <t>ItamaratyGovBr</t>
  </si>
  <si>
    <t>https://twitter.com/ItamaratyGovBr</t>
  </si>
  <si>
    <t>Itamaraty Brasil🇧🇷</t>
  </si>
  <si>
    <t>Ministério das Relações Exteriores do #Brasil | English: @Itamaraty_EN | Español: @Itamaraty_ES</t>
  </si>
  <si>
    <t>Mon Jun 22 20:57:50 +0000 2009</t>
  </si>
  <si>
    <t>Brasília, DF</t>
  </si>
  <si>
    <t>@ItamaratyGovBr</t>
  </si>
  <si>
    <t>https://twitter.com/ItamaratyGovBr/moments</t>
  </si>
  <si>
    <t>10DowningStreet, ARG_AFG, AbeShinzo, AzerbaijanMFA, AzerbaijanPA, BWGovernment, BasbakanlikKDK, BelgiumMFA, CanadaPE, CasaReal, CasaRosada, CzechMFA, DFAPHL, DaniloMedina, DiploPubliqueTR, DrEnsour, EPN, EUCouncil, EUCouncilPress, EU_Commission, EconAtState, Elysee, FedericaMog, FijiMFA, ForeignMinistry, ForeignOfficeKE, ForeignOfficePk, ForeignStrategy, GOVUK, GOVuz, GobiernodeChile, GovPH_PCOO, GovernmentZA, HHShkMohd, HassanRouhani, IBK_2013, IndianDiplomacy, IranMFA, IraqMFA, IsabelStMalo, IstanaRakyat, Itamaraty_EN, JC_Varela, JPN_PMO, JZarif, JapanGov, JuanManSantos, JulieBishopMP, JustinTrudeau, Kemlu_RI, KingSalman, KremlinRussia_E, LMushikiwabo, LT_MFA_Stratcom, LankaMFA, Latvian_MFA, Lenin, LinkeviciusL, MAERomania, MDVForeign, MFAFiji, MFAThai_PR_EN, MFATurkey, MFATurkeyArabic, MFATurkeyFrench, MFA_Kyrgyzstan, MFA_LI, MFA_Mongolia, MFAestonia, MFAgovge, MFAsg, MFAupdate, MIACBW, MOFAEGYPT, MOFAKuwait, MOFAUAE, MOFAkr_eng, MRE_Bolivia, MSZ_RP, MaithripalaS, MankeurNdiaye, MarocDiplomatie, MevlutCavusoglu, MfaEgypt, MinBZ, MinisterMOFA, MiroslavLajcak, MoFA_Indonesia, MofaJapan_en, MofaJapan_jp, MofaOman, MofaQatar_AR, MofaQatar_EN, MofaSomalia, NicolasMaduro, OFMUAE, PDTurkeyArabic, PMOIndia, POTUS, PakDiplomacy, PalestinePMO, PaoloGentiloni, PaulKagame, PavloKlimkin, Pontifex, Pontifex_pt, Pr_Alpha_Conde, PresidenceMada, PresidenceMali, PresidenciaCV, PresidenciaMX, PresidenciaPma, Presidencia_Ec, PresidencialVen, PresidencyZA, PrimeMinistry, PutinRF_Eng, QueenRania, RepSouthSudan, Rouhani_ir, RwandaGov, RwandaMFA, SRECIHonduras, SalahRabbani, Sekhoutoureya, SeychellesMFA, SlovakiaMFA, SomaliPM, StateDeptLive, SushmaSwaraj, TC_Disisleri, TROfficeofPD, TerzaLoggia, TunisieDiplo, UKenyatta, USAUrdu, USA_Zhongwen, USAenEspanol, USAenFrancais, USApoRusski, UgandaMFA, Ulkoministerio, UrugwiroVillage, Utenriksdept, VladaRH, WhiteHouse, ashrafghani, bahdiplomatic, cafreeland, desdelamoncloa, dfat, dfatirl, ditmirbushati, djiboutidiplo, donaldtusk, dreynders, edgarsrinkevics, eucopresident, foreignMV, foreignoffice, foreigntanzania, francediplo_AR, gobmx, govpt, govsingapore, hagegeingob, infopresidencia, khalidalkhalifa, leehsienloong, margotwallstrom, mauriciomacri, mfa_afghanistan, mfagovtt, mofa_kr, mofasudan, mzvcr, narendramodi, netanyahu, prdthailand, prensapalacio, presidencia_sv, presidenciacr, presidencymv, presidentaz, rashtrapatibhvn, rdussey, realDonaldTrump, robertoampuero, sebastiankurz, trpresidency</t>
  </si>
  <si>
    <t>AlgeriaMFA, BeninDiplomatie, CancilleriaPA, CasaCivilPRA, ChileMFA, GudlaugurThor, JorgeFaurie, MFAKOSOVO, MFA_Lu, mae_rusia</t>
  </si>
  <si>
    <t>AlbanianDiplo, Aloysio_Nunes, ArgentinaMFA, AuswaertigesAmt, BelarusMFA, BelarusMID, BrazilGovNews, CRcancilleria, CanadaFP, CancilleriaARG, CancilleriaCol, CancilleriaEc, CancilleriaPeru, CancilleriaPma, CancilleriaVE, CharlesMichel, CubaMINREX, CyprusMFA, DanishMFA, Diplomacy_RM, DutchMFA, Gebran_Bassil, GermanyDiplo, GreeceMFA, Horacio_Cartes, Israel, IsraelMFA, ItalyMFA, Itamaraty_ES, KSAMOFA, LithuaniaMFA, MAECgob, MEAIndia, MFABulgaria, MFAEcuador, MFAIceland, MFA_Austria, MFA_KZ, MFA_SriLanka, MFA_Ukraine, MFAofArmenia, MID_RF, MIREXRD, MVEP_hr, MZZRS, MichelTemer, MinexGt, Minrel_Chile, NorwayMFA, PolandMFA, PresidenciaPy, PresidenciaRD, SCpresidenciauy, SRE_mx, SpainMFA, StateDept, SweMFA, USAemPortugues, cancilleriasv, casacivilbr, eu_eeas, francediplo, francediplo_EN, francediplo_ES, imprensaPR, marianorajoy, mfa_russia, mfaethiopia, mreparaguay, portalbrasil</t>
  </si>
  <si>
    <t>https://periscope.tv/ItamaratyGovBr</t>
  </si>
  <si>
    <t>Itamaraty_EN</t>
  </si>
  <si>
    <t>https://twitter.com/Itamaraty_EN</t>
  </si>
  <si>
    <t>Itamaraty Brazil🇧🇷</t>
  </si>
  <si>
    <t>Ministry of Foreign Affairs of #Brazil |Português: @ItamaratyGovBr |Español: @Itamaraty_ES</t>
  </si>
  <si>
    <t>Thu Sep 25 22:32:49 +0000 2014</t>
  </si>
  <si>
    <t>Brasília, Brazil</t>
  </si>
  <si>
    <t>@Itamaraty_EN</t>
  </si>
  <si>
    <t>https://twitter.com/Itamaraty_EN/moments</t>
  </si>
  <si>
    <t>10DowningStreet, ABZayed, AzerbaijanPA, BasbakanlikKDK, CanadaFP, CanadaPE, CanadianPM, CancilleriaARG, CancilleriaCol, CancilleriaVE, CasaReal, CasaRosada, CyprusMFA, DFAPHL, DaniloMedina, DiploPubliqueTR, EPN, EUCouncil, EUCouncilPress, EU_Commission, EconAtState, Elysee, FedericaMog, FijiMFA, ForeignMinistry, ForeignOfficeKE, ForeignOfficePk, ForeignStrategy, Gebran_Bassil, GobiernodeChile, GovernmentZA, HHShkMohd, HassanRouhani, HeikoMaas, Horacio_Cartes, IranMFA, IraqMFA, IsabelStMalo, Israel, IsraeliPM, JPN_PMO, JZarif, JorgeFaurie, JuanManSantos, JulieBishopMP, JunckerEU, JustinTrudeau, KSAMOFA, KremlinRussia_E, LMushikiwabo, LankaMFA, LinkeviciusL, MEAIndia, MFABulgaria, MFAFiji, MFAThai_PR_EN, MFATurkey, MFATurkeyFrench, MFA_Austria, MFA_KZ, MFA_LI, MFA_Mongolia, MFA_Ukraine, MFAestonia, MFAupdate, MIACBW, MOFAEGYPT, MOFAKuwait, MOFAkr_eng, MVEP_hr, MaithripalaS, MankeurNdiaye, MarocDiplomatie, MevlutCavusoglu, MfaEgypt, MinBZ, MinisterMOFA, MiroslavLajcak, MoFA_Indonesia, MofaJapan_en, MofaOman, MofaQatar_EN, MofaSomalia, NicolasMaduro, OFMUAE, PMOIndia, POTUS, PakDiplomacy, PaoloGentiloni, PaulKagame, PavloKlimkin, PolandMFA, Pontifex, Pontifex_pt, PresidenciaCV, PresidenciaMX, PresidenciaPma, PresidenciaRD, Presidencia_Ec, PrimeMinistry, Rouhani_ir, RwandaMFA, SCpresidenciauy, SRECIHonduras, SRE_mx, SalahRabbani, SeychellesMFA, SlovakiaMFA, StateDept, StateDeptLive, SushmaSwaraj, SweMFA, TC_Disisleri, TPKanslia, TROfficeofPD, TerzaLoggia, USAenEspanol, USAenFrancais, UgandaMFA, Utenriksdept, Utrikesdep, WhiteHouse, bahdiplomatic, cafreeland, desdelamoncloa, dfat, dfatirl, ditmirbushati, djiboutidiplo, dreynders, eucopresident, francediplo, francediplo_EN, francediplo_ES, gobmx, govpt, hagegeingob, imprensaPR, infopresidencia, juhasipila, khalidalkhalifa, margotwallstrom, marianorajoy, mauriciomacri, mfa_afghanistan, mfaethiopia, mfagovtt, mzvcr, narendramodi, netanyahu, niinisto, portalbrasil, prensapalacio, presidencia_sv, presidenciacr, presidentaz, rashtrapatibhvn, realDonaldTrump, robertoampuero, sebastiankurz, trpresidency, valtioneuvosto</t>
  </si>
  <si>
    <t>AlgeriaMFA, Arlietas, BelarusMID, DIRCO_ZA, GudlaugurThor, ItamaratyGovBr, MFABelize, MFAKOSOVO, MinCanadaAE, PresidenciaPy, VNGovtPortal, ministerBlok, namibia_mfa</t>
  </si>
  <si>
    <t>AlbanianDiplo, Aloysio_Nunes, ArgentinaMFA, AuswaertigesAmt, AzerbaijanMFA, BelarusMFA, BelgiumMFA, BrazilGovNews, CRcancilleria, CancilleriaEc, CancilleriaPeru, CancilleriaPma, CharlesMichel, ChileMFA, CubaMINREX, CzechMFA, DanishMFA, Diplomacy_RM, DutchMFA, GermanyDiplo, GreeceMFA, IndianDiplomacy, IsraelMFA, ItalyMFA, Itamaraty_ES, JapanGov, Kemlu_RI, LT_MFA_Stratcom, Latvian_MFA, LithuaniaMFA, MAECgob, MAERomania, MDVForeign, MFAEcuador, MFAIceland, MFA_SriLanka, MFAgovge, MFAofArmenia, MFAsg, MID_RF, MIREXRD, MOFAVietNam, MZZRS, MeGovernment, MichelTemer, MinCanadaFA, MinexGt, Minrel_Chile, NorwayMFA, SpainMFA, TunisieDiplo, USAemPortugues, Ulkoministerio, VladaRH, cancilleriasv, casacivilbr, edgarsrinkevics, eu_eeas, foreignoffice, foreigntanzania, mfa_russia, mreparaguay, rdussey</t>
  </si>
  <si>
    <t>https://periscope.tv/Itamaraty_EN</t>
  </si>
  <si>
    <t>Itamaraty_ES</t>
  </si>
  <si>
    <t>https://twitter.com/Itamaraty_ES</t>
  </si>
  <si>
    <t>Ministerio de Relaciones Exteriores de #Brasil |Português: @ItamaratyGovBr | English: @Itamaraty_EN.</t>
  </si>
  <si>
    <t>Tue May 12 20:48:59 +0000 2015</t>
  </si>
  <si>
    <t>@Itamaraty_ES</t>
  </si>
  <si>
    <t>https://twitter.com/Itamaraty_ES/moments</t>
  </si>
  <si>
    <t>10DowningStreet, ABZayed, AlbanianDiplo, Aloysio_Nunes, AuswaertigesAmt, AzerbaijanMFA, AzerbaijanPA, BasbakanlikKDK, BrazilGovNews, CRcancilleria, CanadaPE, CancilleriaVE, CasaReal, CasaRosada, CyprusMFA, CzechMFA, DFAPHL, DaniloMedina, DiploPubliqueTR, EPN, EUCouncil, EU_Commission, EconAtState, FedericaMog, FijiMFA, ForeignMinistry, ForeignOfficeKE, ForeignOfficePk, ForeignStrategy, Gebran_Bassil, GermanyDiplo, GobiernodeChile, GovernmentZA, HHShkMohd, HassanRouhani, Horacio_Cartes, IranMFA, IraqMFA, IsabelStMalo, IsraeliPM, ItalyMFA, JPN_PMO, JZarif, JapanGov, JorgeFaurie, JuanManSantos, JulieBishopMP, JunckerEU, JustinTrudeau, KSAMOFA, Kemlu_RI, KremlinRussia_E, LMushikiwabo, LT_MFA_Stratcom, LankaMFA, Latvian_MFA, LinkeviciusL, MAERomania, MDVForeign, MFABulgaria, MFAFiji, MFAThai_PR_EN, MFATurkey, MFATurkeyFrench, MFA_Austria, MFA_KZ, MFA_LI, MFA_Mongolia, MFA_SriLanka, MFA_Ukraine, MFAestonia, MFAgovge, MFAsg, MFAupdate, MIACBW, MOFAEGYPT, MOFAKuwait, MOFAkr_eng, MVEP_hr, MZZRS, MaithripalaS, MankeurNdiaye, MarocDiplomatie, MevlutCavusoglu, MfaEgypt, MinBZ, MindeGobierno, MinisterMOFA, MiroslavLajcak, MoFA_Indonesia, MofaJapan_en, MofaOman, MofaQatar_EN, MofaSomalia, NicolasMaduro, NorwayMFA, OFMUAE, PMOIndia, POTUS, PakDiplomacy, PaoloGentiloni, PaulKagame, PavloKlimkin, PolandMFA, PresidenciaCV, PresidenciaMX, PresidenciaPma, PresidenciaRD, Presidencia_Ec, PrimeMinistry, Rouhani_ir, RwandaMFA, SCpresidenciauy, SRECIHonduras, SalahRabbani, SeychellesMFA, SlovakiaMFA, StateDept, StateDeptLive, SushmaSwaraj, SweMFA, TC_Disisleri, TROfficeofPD, TerzaLoggia, TunisieDiplo, USAemPortugues, USAenEspanol, USAenFrancais, UgandaMFA, Utenriksdept, Utrikesdep, VladaRH, WhiteHouse, bahdiplomatic, cafreeland, desdelamoncloa, dfat, dfatirl, ditmirbushati, djiboutidiplo, dreynders, edgarsrinkevics, eu_eeas, eucopresident, foreignoffice, foreigntanzania, francediplo, francediplo_EN, francediplo_ES, gobmx, hagegeingob, huanacuni_m, imprensaPR, infopresidencia, khalidalkhalifa, margotwallstrom, mauriciomacri, mfa_afghanistan, mfaethiopia, mfagovtt, mfespinosaEC, mzvcr, narendramodi, portalbrasil, prensapalacio, presidencia_sv, presidenciacr, presidentaz, rashtrapatibhvn, rdussey, robertoampuero, sebastiankurz, trpresidency</t>
  </si>
  <si>
    <t>AlgeriaMFA, BelarusMID, ChileMFA, DIRCO_ZA, GudlaugurThor, JuanOrlandoH, MinCanadaAE, Presidencia_HN, Ulkoministerio, namibia_mfa</t>
  </si>
  <si>
    <t>BelarusMFA, BelgiumMFA, CanadaFP, CancilleriaARG, CancilleriaCol, CancilleriaEc, CancilleriaPeru, CancilleriaPma, CharlesMichel, CubaMINREX, DanishMFA, Diplomacy_RM, DutchMFA, GreeceMFA, IndianDiplomacy, Israel, IsraelMFA, ItamaratyGovBr, Itamaraty_EN, LithuaniaMFA, MAECgob, MEAIndia, MFAEcuador, MFAIceland, MFAofArmenia, MID_RF, MIREXRD, MRE_Bolivia, MichelTemer, MinexGt, Minrel_Chile, NestorPopolizio, PresidenciaPy, SRE_mx, SpainMFA, cancilleriasv, casacivilbr, marianorajoy, mfa_russia, mreparaguay</t>
  </si>
  <si>
    <t>https://periscope.tv/Itamaraty_ES</t>
  </si>
  <si>
    <t>Chile</t>
  </si>
  <si>
    <t>President Sebastian Piñera</t>
  </si>
  <si>
    <t>sebastianpinera</t>
  </si>
  <si>
    <t>https://twitter.com/sebastianpinera</t>
  </si>
  <si>
    <t>Sebastian Piñera</t>
  </si>
  <si>
    <t>Presidente de la República de Chile. Junto a @CeciliaMorel, padres de 4 y abuelos de 9. Trabajando para traer #TiemposMejores para todos los chilenos.</t>
  </si>
  <si>
    <t>Mon Feb 18 13:59:12 +0000 2008</t>
  </si>
  <si>
    <t>@sebastianpinera</t>
  </si>
  <si>
    <t>https://twitter.com/sebastianpinera/lists</t>
  </si>
  <si>
    <t>https://twitter.com/sebastianpinera/moments</t>
  </si>
  <si>
    <t>AlfonsoDastisQ, CanadaFP, CanadaPE, CancilleriaEc, CancilleriaPeru, CancilleriaPma, ChileMFA, EPN, Horacio_Cartes, IsabelStMalo, Israel, IsraelMFA, JC_Varela, JuanOrlandoH, KarimMassimov, MAECgob, MIREXRD, MichelTemer, MiguelVargasM, Minrel_Chile, NoticiaCR, Palazzo_Chigi, Prensa_Palacio, PresidenciaCV, PresidenciaPy, PresidenciaRD, Presidencia_Ec, Presidencia_HN, SRECIHonduras, SpainMFA, SweMFA, cancilleriacrc, eu_eeas, eucopresident, francediplo_ES, govSlovenia, jaarreaza, marianorajoy, mfaethiopia, prensapalacio, robertoampuero</t>
  </si>
  <si>
    <t>10DowningStreet, GobiernodeChile, JuanManSantos, mauriciomacri, presidencia_cl</t>
  </si>
  <si>
    <t>https://periscope.tv/sebastianpinera</t>
  </si>
  <si>
    <t>presidencia_cl</t>
  </si>
  <si>
    <t>https://twitter.com/presidencia_cl</t>
  </si>
  <si>
    <t>Prensa Presidencia de Chile</t>
  </si>
  <si>
    <t>Dirección de Prensa -  Presidencia de la República de Chile Información oficial de las actividades de @SebastianPinera#ChileLoHacemosTodos</t>
  </si>
  <si>
    <t>Sat Mar 18 14:27:22 +0000 2017</t>
  </si>
  <si>
    <t>Santiago, Chile</t>
  </si>
  <si>
    <t>@presidencia_cl</t>
  </si>
  <si>
    <t>https://twitter.com/presidencia_cl/lists</t>
  </si>
  <si>
    <t>https://twitter.com/presidencia_cl/moments</t>
  </si>
  <si>
    <t>AbeShinzo, CancilleriaARG, CancilleriaCol, CancilleriaPeru, EPN, EmmanuelMacron, GobiernodeChile, JorgeFaurie, JuanManSantos, Lenin, MRE_Bolivia, MartinVizcarraC, Pontifex_es, SCpresidenciauy, WhiteHouse, evoespueblo, infopresidencia</t>
  </si>
  <si>
    <t>ChileMFA, Minrel_Chile, robertoampuero, sebastianpinera</t>
  </si>
  <si>
    <t>https://periscope.tv/presidencia_cl</t>
  </si>
  <si>
    <t>GobiernodeChile</t>
  </si>
  <si>
    <t>https://twitter.com/GobiernodeChile</t>
  </si>
  <si>
    <t>Gobierno de Chile</t>
  </si>
  <si>
    <t>Un país unido es un país mejor. En el gobierno de @sebastianpinera #ChileLoHacemosTodos</t>
  </si>
  <si>
    <t>Sat May 23 21:40:06 +0000 2009</t>
  </si>
  <si>
    <t>@GobiernodeChile</t>
  </si>
  <si>
    <t>https://twitter.com/GobiernodeChile/lists</t>
  </si>
  <si>
    <t>https://twitter.com/GobiernodeChile/moments</t>
  </si>
  <si>
    <t>AmericaGovEsp, CRcancilleria, CanadaFP, CanadianPM, CancilleriaEc, CancilleriaPeru, CancilleriaPma, ChileMFA, Elysee, GobiernoUSA, HashimThaciRKS, Israel, IsraelMFA, ItamaratyGovBr, Itamaraty_EN, Itamaraty_ES, JC_Varela, JapanGov, JuanManSantos, MAECgob, MFAEcuador, MIREXRD, MZZRS, MichelTemer, MiguelVargasM, MinexGt, MiroCerar, PMcanadien, Palazzo_Chigi, PolandMFA, Prensa_Palacio, PresidenciaCV, PresidenciaPy, Presidencia_HN, RepSouthSudan, SRECIHonduras, SpainMFA, SweMFA, VladaRH, cancilleriacrc, cancilleriasv, eu_eeas, francediplo_ES, infopresidencia, jaarreaza, marianorajoy, pcmperu, presidencia_cl, presidenciacr, ygaraad</t>
  </si>
  <si>
    <t>Minrel_Chile, robertoampuero, sebastianpinera</t>
  </si>
  <si>
    <t>https://periscope.tv/GobiernodeChile</t>
  </si>
  <si>
    <t>Foreign Minister Roberto Ampuero</t>
  </si>
  <si>
    <t>robertoampuero</t>
  </si>
  <si>
    <t>https://twitter.com/robertoampuero</t>
  </si>
  <si>
    <t>Roberto Ampuero</t>
  </si>
  <si>
    <t>Ministro de Relaciones Exteriores. Escritor, ex embajador y ex Ministro Presidente del CNCA de Chile.</t>
  </si>
  <si>
    <t>Sat Nov 28 22:05:32 +0000 2009</t>
  </si>
  <si>
    <t>@robertoampuero</t>
  </si>
  <si>
    <t>https://twitter.com/robertoampuero/lists</t>
  </si>
  <si>
    <t>https://twitter.com/robertoampuero/moments</t>
  </si>
  <si>
    <t>EPN, POTUS, evoespueblo, sebastianpinera</t>
  </si>
  <si>
    <t>Aloysio_Nunes, BelarusMFA, CancilleriaEc, CancilleriaPeru, ChileMFA, ItamaratyGovBr, Itamaraty_EN, Itamaraty_ES, NestorPopolizio, mae_rusia</t>
  </si>
  <si>
    <t>GobiernodeChile, JorgeFaurie, Minrel_Chile, presidencia_cl</t>
  </si>
  <si>
    <t>https://periscope.tv/robertoampuero</t>
  </si>
  <si>
    <t>Minrel_Chile</t>
  </si>
  <si>
    <t>https://twitter.com/Minrel_Chile</t>
  </si>
  <si>
    <t>Cancillería Chile 🇨🇱</t>
  </si>
  <si>
    <t>Bienvenidas/os a la cuenta oficial del Ministerio de Relaciones Exteriores de Chile. Facebook: https://t.co/aPSVHFy6Gi English: @ChileMFA</t>
  </si>
  <si>
    <t>Mon Apr 21 15:11:15 +0000 2014</t>
  </si>
  <si>
    <t>Teatinos 180, Santiago, Chile</t>
  </si>
  <si>
    <t>@Minrel_Chile</t>
  </si>
  <si>
    <t>https://twitter.com/Minrel_Chile/lists/chile-en-el-exterior/members</t>
  </si>
  <si>
    <t>https://twitter.com/Minrel_Chile/moments</t>
  </si>
  <si>
    <t>10DowningStreet, AbeShinzo, Aloysio_Nunes, Andrej_Kiska, AndrewHolnessJM, ArgentinaMFA, BelgiumMFA, BorisJohnson, CanadaFP, CanadianPM, CasaReal, CasaRosada, ComradeRalph, DFAPHL, DIRCO_ZA, DaniloMedina, EPN, EUCouncil, EU_Commission, EladioLoizaga, Elysee, EmmanuelMacron, FedericaMog, FijiPM, FinGovernment, French_Gov, Gobierno_CR, GovMonaco, GovernmentZA, Grybauskaite_LT, HaiderAlAbadi, Horacio_Cartes, IndianDiplomacy, IsabelStMalo, ItalyMFA, JC_Varela, JosephMuscat_JM, JuanManSantos, JuanOrlandoH, JulieBishopMP, JunckerEU, JustinTrudeau, KolindaGK, Kronprinsparet, LVidegaray, LaCasaBlanca, Lenin, LinkeviciusL, MEAIndia, MFABulgaria, MFATgovtNZ, MFAThai, MFATurkey, MFA_Austria, MFA_KZ, MFA_Ukraine, MFAestonia, MFAgovge, MFAsg, MIACBW, MOFABahamas, MOTPGuyana, Macky_Sall, MaltaGov, MargvelashviliG, MaritoAbdo, MarocDiplomatie, MartinVizcarraC, MevlutCavusoglu, MinBZ, MinPres, MiroslavLajcak, MofaJapan_en, MofaJapan_jp, NikosKotzias, OPMJamaica, OPM_TT, PMOIndia, POTUS, Palazzo_Chigi, PaoloGentiloni, PavloKlimkin, PolandMFA, Pontifex, Pontifex_es, PresDGranger, PresidenceHT, PresidenciaMX, PresidenciaRD, Presidencia_Ec, Presidencia_HN, PresidencySrb, PresidencyZA, PresidentIRL, PrimeministerGR, RegSprecher, Rijksoverheid, RoyalFamily, SCpresidenciauy, SaintLuciaGov, SerbianGov, SkerritR, SlovakiaMFA, StateDeptLive, Statsmin_kontor, SweMFA, SwedishPM, TPKanslia, TerzaLoggia, TommyRemengesau, TurnbullMalcolm, USAemPortugues, USAenFrancais, VivianBala, VladaRH, WhiteHouse, cabinetofficeuk, cafreeland, denmarkdotdk, desdelamoncloa, dfat, edgarsrinkevics, erna_solberg, eucopresident, evoespueblo, foreignoffice, gisbarbados, gobmx, gouvernementFR, govpt, govsingapore, govsuriname, infopresidencia, japan, jimmymoralesgt, jokowi, juhasipila, konotaromp, leehsienloong, margotwallstrom, mauriciomacri, mfagovtt, mfaguyana, mfespinosaEC, ministerBlok, moisejovenel, narendramodi, niinisto, opmguyana, palaismonaco, pcmperu, predsednikrs, presidencia_sv, presidenciacr, presidentaz, rdussey, realDonaldTrump, sanchezceren, sebastiankurz, sebastianpinera, strakovka, theresa_may, trpresidency</t>
  </si>
  <si>
    <t>AlgeriaMFA, GreeceMFA, GudlaugurThor, KSAMOFA, MDVForeign, MFAEcuador, MID_RF, MeGovernment, MinPresidencia, RwandaMFA, SpainMFA, VNGovtPortal, jaarreaza, pacollibehgjet</t>
  </si>
  <si>
    <t>AlbanianDiplo, AuswaertigesAmt, AzerbaijanMFA, BWGovernment, BelarusMFA, BelarusMID, CRcancilleria, CancilleriaARG, CancilleriaCol, CancilleriaEc, CancilleriaPeru, CancilleriaPma, CancilleriaVE, ChileMFA, CubaMINREX, DanishMFA, Diplomacy_RM, DutchMFA, GermanyDiplo, GobSV_Comunica, GobiernodeChile, GuatemalaGob, HugoMartinezSV, Israel, IsraelMFA, ItamaratyGovBr, Itamaraty_EN, Itamaraty_ES, JorgeFaurie, Latvian_MFA, LithuaniaMFA, MAECHaiti, MAECgob, MFABelize, MFAIceland, MFAKOSOVO, MFAofArmenia, MIREXRD, MOFAVietNam, MRE_Bolivia, MVEP_hr, MZZRS, MichelTemer, MiguelVargasM, MinCanadaAE, MinexGt, NestorPopolizio, NorwayMFA, PresidenciaPma, PresidenciaPy, SRECIHonduras, SRE_mx, StateDept, USAenEspanol, Ulkoministerio, Utenriksdept, antoniocostapm, cancilleriasv, dfatirl, eu_eeas, francediplo, francediplo_EN, francediplo_ES, kaminajsmith, mae_rusia, mfa_russia, mreparaguay, prensapalacio, presidencia_cl, presidentMT, robertoampuero</t>
  </si>
  <si>
    <t>https://periscope.tv/Minrel_Chile</t>
  </si>
  <si>
    <t>ChileMFA</t>
  </si>
  <si>
    <t>https://twitter.com/ChileMFA</t>
  </si>
  <si>
    <t>Chile MFA 🇨🇱</t>
  </si>
  <si>
    <t>Welcome to the official english account of the Ministry of Foreign Affairs of Chile 🇨🇱Youtube: https://t.co/Pq3gshtOb9Spanish account: @Minrel_chile</t>
  </si>
  <si>
    <t>Wed Nov 11 15:25:38 +0000 2015</t>
  </si>
  <si>
    <t>@ChileMFA</t>
  </si>
  <si>
    <t>https://twitter.com/ChileMFA/lists</t>
  </si>
  <si>
    <t>https://twitter.com/ChileMFA/moments</t>
  </si>
  <si>
    <t>10DowningStreet, AlbanianDiplo, AndrewHolnessJM, BelgiumMFA, CRcancilleria, CanadianPM, CancilleriaARG, CancilleriaCol, CancilleriaEc, CancilleriaPma, CancilleriaVE, CharlesMichel, CyprusMFA, CzechMFA, DFAPHL, EPN, EUCouncil, EU_Commission, EmmanuelMacron, FMPhamBinhMinh, FedericaMog, FijiMFA, FinGovernment, ForeignMinistry, ForeignOfficeKE, ForeignStrategy, GobiernodeChile, GovernmentZA, GuatemalaGob, Horacio_Cartes, IndianDiplomacy, IsabelStMalo, ItalyMFA, ItamaratyGovBr, Itamaraty_ES, JZarif, JorgeFaurie, JosephMuscat_JM, JulieBishopMP, JunckerEU, JustinTrudeau, KSAMOFA, KolindaGK, KremlinRussia_E, Lenin, MAECgob, MAERomania, MEAIndia, MFABulgaria, MFAFiji, MFAIceland, MFATgovtNZ, MFAThai_PR_EN, MFATurkey, MFA_Austria, MFA_KZ, MFA_Lu, MFA_Mongolia, MFA_Ukraine, MFAestonia, MFAgovge, MFAupdate, MIACBW, MOFAEGYPT, MOFAKuwait_en, MOFAkr_eng, MVEP_hr, MalaysiaMFA, MarocDiplomatie, MeGovernment, MevlutCavusoglu, MiroslavLajcak, MofaJapan_en, MofaJapan_jp, MofaNepal, MofaSomalia, MonarchieBe, NorwayMFA, POTUS, PolandMFA, Pontifex, Pontifex_es, PresidenciaPma, PresidenciaPy, Presidencia_Ec, PresidencyZA, PresidentIRL, RT_Erdogan, RegSprecher, RepSouthSudan, RoyalFamily, Russia, RwandaMFA, SRECIHonduras, SRE_mx, SlovakiaMFA, StateDept, TPKanslia, UgandaMFA, Utenriksdept, VivianBala, VladaRH, WhiteHouse, antoniocostapm, bahdiplomatic, cabinetofficeuk, cafreeland, cancilleriacrc, cancilleriasv, dfat, dfatirl, dreynders, foreignoffice, francediplo, francediplo_EN, gisbarbados, gobmx, govpt, huanacuni_m, infopresidencia, jacindaardern, juhasipila, kaminajsmith, konotaromp, mauriciomacri, mfa_afghanistan, mfaethiopia, mfagovtt, mfespinosaEC, mreparaguay, prensapalacio, presidencia_sv, robertoampuero, sebastiankurz, sebastianpinera, trpresidency, winstonpeters</t>
  </si>
  <si>
    <t>GudlaugurThor, Iraqimofa, Israel, JPN_PMO, MFA_Macedonia, MID_RF, MinCanadaAE, MinCanadaFA, pacollibehgjet</t>
  </si>
  <si>
    <t>ArgentinaMFA, AuswaertigesAmt, AzerbaijanMFA, BelarusMFA, CanadaFP, CancilleriaPeru, CubaMINREX, DanishMFA, Diplomacy_RM, DutchMFA, GermanyDiplo, GreeceMFA, IsraelMFA, Itamaraty_EN, Kemlu_RI, Latvian_MFA, LithuaniaMFA, MDVForeign, MFABelize, MFAEcuador, MFAKOSOVO, MFA_LI, MFAofArmenia, MFAsg, MIREXRD, MOFAVietNam, MZZRS, MiguelVargasM, MinexGt, Minrel_Chile, SpainMFA, SweMFA, TunisieDiplo, Ulkoministerio, VNGovtPortal, eu_eeas, mfa_russia, ministerBlok, namibia_mfa, presidencia_cl, presidentMT</t>
  </si>
  <si>
    <t>https://periscope.tv/ChileMFA</t>
  </si>
  <si>
    <t>Colombia</t>
  </si>
  <si>
    <t>President Juan Manuel Santos</t>
  </si>
  <si>
    <t>https://twitter.com/JuanManSantos</t>
  </si>
  <si>
    <t>Juan Manuel Santos</t>
  </si>
  <si>
    <t>Presidente de Colombia</t>
  </si>
  <si>
    <t>Tue Aug 11 22:07:56 +0000 2009</t>
  </si>
  <si>
    <t>@JuanManSantos</t>
  </si>
  <si>
    <t>https://twitter.com/JuanManSantos/moments</t>
  </si>
  <si>
    <t>10DowningStreet, BorutPahor, GobiernoUSA, GobiernodeChile, GovernmentRF, Grybauskaite_LT, HHShkMohd, HassanRouhani, IsraeliPM, JosephMuscat_JM, KremlinRussia_E, Kronprinsparet, LaCasaBlanca, MinPres, NicolasMaduro, PMOIndia, POTUS, Pontifex_es, PresidenciaMX, Presidencia_Ec, PrimeMinistry, QueenRania, RT_Erdogan, RoyalFamily, StateDept, UKenyatta, WhiteHouse, Xavier_Bettel, erna_solberg, gobmx, kantei, marianorajoy, realDonaldTrump, tcbestepe</t>
  </si>
  <si>
    <t>AlfonsoDastisQ, BorisJohnson, CRcancilleria, CanadaFP, CancilleriaEc, CancilleriaPeru, CancilleriaPma, DFAPHL, DaniloMedina, DutchMFA, EPhilippePM, GuatemalaGob, HashimThaciRKS, IsabelStMalo, Israel, IsraelMFA, ItamaratyGovBr, Itamaraty_EN, Itamaraty_ES, MAECgob, MFAEcuador, MFASriLanka, MIREXRD, MaritoAbdo, MartinVizcarraC, Mdaguero17, MichelTemer, MinPresidencia, MindeGobierno, MinexGt, Minrel_Chile, NoticiaCR, PMOMalaysia, Palazzo_Chigi, Prensa_Palacio, PresidenciaCV, PresidenciaPma, PresidenciaPy, PresidenciaRD, Presidencia_HN, PrimatureHT, PrimeministerGR, SRECIHonduras, SRE_mx, SkerritR, SpainMFA, SweMFA, Utenriksdept, antoniocostapm, cancilleriacrc, edgarsrinkevics, eu_eeas, francediplo_ES, jaarreaza, jimmymoralesgt, larsloekke, mae_rusia, mauriciomacri, mfespinosaEC, mreparaguay, pcmperu, prensapalacio, presidencia_cl, presidencia_sv, sanchezceren, sebastiankurz</t>
  </si>
  <si>
    <t>CancilleriaCol, EPN, Elysee, EmmanuelMacron, FedericaMog, JC_Varela, JuanOrlandoH, Lenin, MedvedevRussiaE, NorwayMFA, PresidenceMali, PutinRF_Eng, eucopresident, infopresidencia, presidenciacr, sebastianpinera</t>
  </si>
  <si>
    <t>https://periscope.tv/JuanManSantos</t>
  </si>
  <si>
    <t>infopresidencia</t>
  </si>
  <si>
    <t>https://twitter.com/infopresidencia</t>
  </si>
  <si>
    <t>Presidencia Colombia</t>
  </si>
  <si>
    <t>Colombia en paz, con más equidad y mejor educada - Cuenta oficial de la Presidencia de la República de Colombia</t>
  </si>
  <si>
    <t>Tue Jun 07 20:34:49 +0000 2011</t>
  </si>
  <si>
    <t>@infopresidencia</t>
  </si>
  <si>
    <t>https://twitter.com/infopresidencia/moments</t>
  </si>
  <si>
    <t>10DowningStreet, AsoRock, BorisJohnson, CanadianPM, CancilleriaARG, CasaRosada, DaniloMedina, EPN, Elysee, FedericaMog, GOVUK, GobiernodeChile, JC_Varela, JosephMuscat_JM, JustinTrudeau, KvirikashviliGi, LaCasaBlanca, MBuhari, MaithripalaS, MichelTemer, POTUS, Pontifex, Pontifex_es, Pontifex_pt, PresidenciaMX, Quirinale, SCpresidenciauy, StateDept, USAenEspanol, WhiteHouse, cabinetofficeuk, cancilleriasv, gobmx, jimmymoralesgt, mauriciomacri, mreparaguay, poroshenko, presidencia_sv, sanchezceren, theresa_may, vanderbellen</t>
  </si>
  <si>
    <t>CancilleriaPma, ChileMFA, IsraelMFA, ItamaratyGovBr, Itamaraty_EN, Itamaraty_ES, MIREXRD, MiguelVargasM, Minrel_Chile, NorwayMFA, PresidentIRL, PrimatureHT, PrimeministerGR, RepSouthSudan, SweMFA, cancilleriacrc, francediplo_ES, marianorajoy, pcmperu, presidencia_cl</t>
  </si>
  <si>
    <t>CancilleriaCol, CancilleriaEc, CancilleriaPeru, GuatemalaGob, HashimThaciRKS, JuanManSantos, JuanOrlandoH, MinexGt, PresidenciaPma, PresidenciaPy, Presidencia_Ec, Presidencia_HN, SRECIHonduras, prensapalacio, presidenciacr</t>
  </si>
  <si>
    <t>https://periscope.tv/infopresidencia</t>
  </si>
  <si>
    <t>Foreign Minister Fernando Huanacuni Mamani</t>
  </si>
  <si>
    <t>huanacuni_m</t>
  </si>
  <si>
    <t>https://twitter.com/huanacuni_m</t>
  </si>
  <si>
    <t>Fernando Huanacuni M</t>
  </si>
  <si>
    <t>Aymara, Abogado, Catedrático, Investigador de la Cosmovisión Andina y la Filosofía del Vivir Bien, Canciller del Estado Plurinacional de Bolivia</t>
  </si>
  <si>
    <t>Tue Oct 24 20:19:22 +0000 2017</t>
  </si>
  <si>
    <t>@huanacuni_m</t>
  </si>
  <si>
    <t>https://twitter.com/huanacuni_m/lists</t>
  </si>
  <si>
    <t>https://twitter.com/huanacuni_m/moments</t>
  </si>
  <si>
    <t>CancilleriaEc, ChileMFA, Itamaraty_ES, JorgeFaurie, MIREXRD, MiguelVargasM</t>
  </si>
  <si>
    <t>https://periscope.tv/huanacuni_m</t>
  </si>
  <si>
    <t>https://twitter.com/CancilleriaCol</t>
  </si>
  <si>
    <t>Cancillería Colombia</t>
  </si>
  <si>
    <t>La Cancillería de Colombia promueve tanto los intereses nacionales a través de la política exterior, como los vínculos con colombianos que viven fuera del país.</t>
  </si>
  <si>
    <t>Mon Mar 07 23:56:40 +0000 2011</t>
  </si>
  <si>
    <t>Bogotá, Colombia.</t>
  </si>
  <si>
    <t>@CancilleriaCol</t>
  </si>
  <si>
    <t>https://twitter.com/CancilleriaCol/lists</t>
  </si>
  <si>
    <t>https://twitter.com/CancilleriaCol/moments</t>
  </si>
  <si>
    <t>BelgiumMFA, CanadaFP, DaniloMedina, FedericaMog, GovernAndorra, IsabelStMalo, LinkeviciusL, PolandMFA, Pontifex_es, Presidencia_HN, USAenEspanol, jimmymoralesgt, margotwallstrom, marianorajoy, mauriciomacri, mfespinosaEC</t>
  </si>
  <si>
    <t>AlgeriaMFA, AuswaertigesAmt, BelarusMFA, BelarusMID, CancilleriaPA, ChileMFA, DanishMFA, Diplomacy_RM, DutchMFA, GreeceMFA, GudlaugurThor, IraqMFA, IsraelMFA, Itamaraty_EN, Kemlu_RI, Latvian_MFA, LithuaniaMFA, MAECHaiti, MEAIndia, MFABelize, MFAEcuador, MFAIceland, MFAKOSOVO, MFA_Austria, MFA_KZ, MFA_SriLanka, MFA_Ukraine, MFAofArmenia, MOFAVietNam, MZZRS, Mdaguero17, MiguelVargasM, MinCanadaAE, NestorPopolizio, PresidenciaPy, PrimatureHT, SpainMFA, Utenriksdept, VladaRH, eu_eeas, foreignoffice, francediplo, francediplo_EN, jaarreaza, mae_rusia, mfa_russia, presidencia_cl, sanchezceren</t>
  </si>
  <si>
    <t>CRcancilleria, CancilleriaARG, CancilleriaEc, CancilleriaPeru, CancilleriaPma, CancilleriaVE, CubaMINREX, GermanyDiplo, ItalyMFA, ItamaratyGovBr, Itamaraty_ES, JorgeFaurie, JuanManSantos, JuanOrlandoH, MAECgob, MIREXRD, MRE_Bolivia, MinexGt, Minrel_Chile, NorwayMFA, SRECIHonduras, SRE_mx, StateDept, cancilleriasv, francediplo_ES, infopresidencia, mreparaguay</t>
  </si>
  <si>
    <t>https://periscope.tv/CancilleriaCol</t>
  </si>
  <si>
    <t>Ecuador</t>
  </si>
  <si>
    <t>President Lenín Moreno</t>
  </si>
  <si>
    <t>Lenin</t>
  </si>
  <si>
    <t>https://twitter.com/Lenin</t>
  </si>
  <si>
    <t>Lenín Moreno</t>
  </si>
  <si>
    <t>Presidente Constitucional de la República del Ecuador.</t>
  </si>
  <si>
    <t>Mon Oct 29 19:54:52 +0000 2012</t>
  </si>
  <si>
    <t>@Lenin</t>
  </si>
  <si>
    <t>https://twitter.com/Lenin/lists</t>
  </si>
  <si>
    <t>https://twitter.com/Lenin/moments</t>
  </si>
  <si>
    <t>AlfonsoDastisQ, CancilleriaEc, CancilleriaVE, CharlesMichel, ChileMFA, CubaMINREX, EPN, ItamaratyGovBr, MFAEcuador, MIREXRD, MaritoAbdo, MinPresidencia, Minrel_Chile, PresidenciaPma, PresidenciaPy, Presidencia_Ec, Presidencia_HN, PrimeministerGR, SRECIHonduras, eu_eeas, jaarreaza, mae_rusia, mfespinosaEC, prensapalacio, presidencia_cl, sanchezceren</t>
  </si>
  <si>
    <t>JuanManSantos, evoespueblo</t>
  </si>
  <si>
    <t>https://periscope.tv/Lenin</t>
  </si>
  <si>
    <t>Presidencia_Ec</t>
  </si>
  <si>
    <t>https://twitter.com/Presidencia_Ec</t>
  </si>
  <si>
    <t>Presidencia ECU</t>
  </si>
  <si>
    <t>Cuenta Oficial de Presidencia de la República del Ecuador</t>
  </si>
  <si>
    <t>Mon Jan 04 23:44:40 +0000 2010</t>
  </si>
  <si>
    <t>Quito, Ecuador</t>
  </si>
  <si>
    <t>@Presidencia_Ec</t>
  </si>
  <si>
    <t>https://twitter.com/Presidencia_Ec/lists</t>
  </si>
  <si>
    <t>https://twitter.com/Presidencia_Ec/moments</t>
  </si>
  <si>
    <t>Lenin, sebastianpinera</t>
  </si>
  <si>
    <t>Brivibas36, CRcancilleria, CanadaFP, CasaCivilPRA, ChileMFA, CubaMINREX, DFAPHL, EPN, HashimThaciRKS, Israel, IsraelMFA, ItamaratyGovBr, Itamaraty_EN, Itamaraty_ES, JuanManSantos, MAECgob, MFAEcuador, MIREXRD, MRE_Bolivia, MeGovernment, MinexGt, Minrel_Chile, Palazzo_Chigi, Prensa_Palacio, PresidenciaPma, PresidenciaPy, Presidencia_HN, PresidentIRL, PrimeministerGR, SRECIHonduras, SRE_mx, SpainMFA, SweMFA, VladaRH, cancilleriacrc, cancilleriasv, eucopresident, jaarreaza, marianorajoy, mfespinosaEC, pcmperu, prensapalacio, presidencia_sv, sanchezceren</t>
  </si>
  <si>
    <t>CancilleriaEc, CancilleriaPeru, JC_Varela, PresidenciaRD, infopresidencia, presidenciacr</t>
  </si>
  <si>
    <t>https://periscope.tv/Presidencia_Ec</t>
  </si>
  <si>
    <t>Foreign Minister María Fernanda Espinosa</t>
  </si>
  <si>
    <t>mfespinosaEC</t>
  </si>
  <si>
    <t>https://twitter.com/mfespinosaec</t>
  </si>
  <si>
    <t>Ma Fernanda Espinosa</t>
  </si>
  <si>
    <t>Ministra de Relaciones Exteriores y Movilidad Humana. Geógrafa, ecologista y poeta ecuatoriana.</t>
  </si>
  <si>
    <t>Tue Nov 01 15:45:38 +0000 2011</t>
  </si>
  <si>
    <t>@mfespinosaEC</t>
  </si>
  <si>
    <t>https://twitter.com/mfespinosaEC</t>
  </si>
  <si>
    <t>https://twitter.com/mfespinosaec/lists</t>
  </si>
  <si>
    <t>https://twitter.com/mfespinosaec/moments</t>
  </si>
  <si>
    <t>CarlosAlvQ, JuanManSantos, Lenin, Pontifex_es, Presidencia_Ec, evoespueblo</t>
  </si>
  <si>
    <t>BelarusMFA, BelarusMID, CancilleriaCol, CancilleriaVE, ChileMFA, DutchMFA, IsraelMFA, IsraelinSpanish, Itamaraty_ES, JorgeFaurie, MAECgob, MFAEcuador, MFAIceland, MIREXRD, MRE_Bolivia, MVEP_hr, MiguelVargasM, Minrel_Chile, jaarreaza, ministerBlok, mubachfont, pacollibehgjet</t>
  </si>
  <si>
    <t>AlfonsoDastisQ, CancilleriaEc, epsycampbell, mae_rusia</t>
  </si>
  <si>
    <t>https://periscope.tv/mfespinosaec</t>
  </si>
  <si>
    <t>CancilleriaEc</t>
  </si>
  <si>
    <t>https://twitter.com/CancilleriaEc</t>
  </si>
  <si>
    <t>Cancillería Ecuador</t>
  </si>
  <si>
    <t>Cuenta de Twitter del Ministerio de Relaciones Exteriores y Movilidad Humana del Ecuador 🇪🇨. Canciller: @mfespinosaEC</t>
  </si>
  <si>
    <t>Sat Oct 30 17:51:02 +0000 2010</t>
  </si>
  <si>
    <t>@CancilleriaEc</t>
  </si>
  <si>
    <t>https://twitter.com/CancilleriaEc/moments</t>
  </si>
  <si>
    <t>AlfonsoDastisQ, Aloysio_Nunes, AzerbaijanMFA, BelgiumMFA, CanadaFP, CarlosAlvQ, CasaRosada, CharlesMichel, DaniloMedina, EPN, EU_Commission, EladioLoizaga, EmmanuelMacron, FMPhamBinhMinh, FedericaMog, FijiPM, Gebran_Bassil, GeoffreyOnyeama, GobiernoUSA, GobiernodeChile, Horacio_Cartes, IsabelStMalo, JC_Varela, JZarif, JuanManSantos, JuanOrlandoH, JustinTrudeau, KremlinRussia_E, LVidegaray, Lenin, MAE_Haiti, MDVForeign, MFAThai_PR_EN, MFATurkey, MFA_Mongolia, MFAsg, MOFAkr_eng, MartinVizcarraC, MichelTemer, MoFA_Indonesia, MofaJapan_en, MofaQatar_EN, MofaSomalia, NicolasMaduro, POTUS, PolandMFA, Pontifex, Pontifex_es, PresidenciaMX, PresidenciaPma, Presidencia_HN, PresidentRuvi, RT_Erdogan, RepSouthSudan, RwandaMFA, SCpresidenciauy, SeychellesMFA, SlovakiaMFA, StateDept, SushmaSwaraj, TabareVazquez, TerzaLoggia, USAenEspanol, UgandaMFA, Ulkoministerio, WhiteHouse, azpresident, cafreeland, desdelamoncloa, dfat, dfatirl, epsycampbell, eucopresident, evoespueblo, foreignoffice, gobmx, govpt, huanacuni_m, imprensaPR, jimmymoralesgt, margotwallstrom, mauriciomacri, mfaethiopia, mfagovtt, moisejovenel, portalbrasil, presidencia_sv, presidenciacr, presidentaz, realDonaldTrump, robertoampuero, rterdogan_ar, sanchezceren, sebastianpinera, vanderbellen</t>
  </si>
  <si>
    <t>AlgeriaMFA, AuswaertigesAmt, ChileMFA, DanishMFA, DutchMFA, GreeceMFA, GudlaugurThor, Israel, Latvian_MFA, MAECHaiti, MEAIndia, MFAIceland, MFAKOSOVO, MFA_Ukraine, MOFAVietNam, MeGovernment, Prensa_Palacio, SweMFA, Utenriksdept, francediplo, ministerBlok, mubachfont, pacollibehgjet</t>
  </si>
  <si>
    <t>AlbanianDiplo, BelarusMFA, BelarusMID, CRcancilleria, CancilleriaARG, CancilleriaCol, CancilleriaPA, CancilleriaPeru, CancilleriaPma, CancilleriaVE, CubaMINREX, Diplomacy_RM, GermanyDiplo, IsraelMFA, ItalyMFA, ItamaratyGovBr, Itamaraty_EN, Itamaraty_ES, JorgeFaurie, LithuaniaMFA, MAECgob, MFAEcuador, MFA_KZ, MFAofArmenia, MID_RF, MIREXRD, MRE_Bolivia, MVEP_hr, MiguelVargasM, MinexGt, Minrel_Chile, NestorPopolizio, NorwayMFA, PresidenciaPy, PresidenciaRD, Presidencia_Ec, PresidencialVen, SRECIHonduras, SRE_mx, SpainMFA, cancilleriacrc, cancilleriasv, eu_eeas, francediplo_EN, francediplo_ES, infopresidencia, jaarreaza, mae_rusia, marianorajoy, mfa_russia, mfespinosaEC, mreparaguay, pcmperu, prensapalacio</t>
  </si>
  <si>
    <t>https://periscope.tv/CancilleriaEc</t>
  </si>
  <si>
    <t>http://twiplomacy.com/info/south-america/Ecuador</t>
  </si>
  <si>
    <t>MFAEcuador</t>
  </si>
  <si>
    <t>https://twitter.com/MFAEcuador</t>
  </si>
  <si>
    <t>Foreign Affairs Ec</t>
  </si>
  <si>
    <t>Welcome to the official Twitter account in English of the Ministry of Foreign Affairs and Human Mobility of Ecuador 🇪🇨. Foreign minister: @mfespinosaEC</t>
  </si>
  <si>
    <t>Tue Apr 28 17:23:21 +0000 2015</t>
  </si>
  <si>
    <t>@MFAEcuador</t>
  </si>
  <si>
    <t>https://twitter.com/MFAEcuador/lists</t>
  </si>
  <si>
    <t>https://twitter.com/MFAEcuador/lists/ecuador-consulates</t>
  </si>
  <si>
    <t>https://twitter.com/MFAEcuador/moments</t>
  </si>
  <si>
    <t>10DowningStreet, AzerbaijanMFA, BelgiumMFA, CRcancilleria, CancilleriaARG, CancilleriaCol, CancilleriaVE, CasaRosada, CyprusMFA, CzechMFA, DaniloMedina, EPN, EU_Commission, FedericaMog, FijiMFA, ForeignOfficeKE, ForeignStrategy, GobiernoUSA, GobiernodeChile, IranMFA, JC_Varela, JZarif, JuanManSantos, LT_MFA_Stratcom, Latvian_MFA, Lenin, MFABulgaria, MFATurkey, MFATurkeyArabic, MFATurkeyFrench, MFA_Austria, MFA_KZ, MFA_Mongolia, MFA_Ukraine, MFAestonia, MFAgovge, MFAofArmenia, MFAupdate, MOFAkr_eng, MfaEgypt, MinBZ, Minrel_Chile, MofaQatar_EN, POTUS, PolandMFA, Pontifex, Pontifex_es, PresidenciaPma, PresidenciaPy, PresidenciaRD, Presidencia_Ec, PresidencialVen, Russia, RwandaMFA, SeychellesMFA, SlovakiaMFA, SweMFA, UgandaMFA, WhiteHouse, azpresident, ditmirbushati, eucopresident, evoespueblo, foreignoffice, gobmx, marianorajoy, mauriciomacri, mfespinosaEC, mreparaguay, prensapalacio, presidenciacr, presidentaz</t>
  </si>
  <si>
    <t>AlgeriaMFA, ArgentinaMFA, AuswaertigesAmt, BelarusMID, DanishMFA, GermanyDiplo, GudlaugurThor, MFABelize, MFAKOSOVO, MFASriLanka, MID_RF, MOFAVietNam, MinCanadaAE, MinexGt, Ulkoministerio, VNGovtPortal, eu_eeas, ministerBlok, nyamitwe, pacollibehgjet</t>
  </si>
  <si>
    <t>AlbanianDiplo, BelarusMFA, CanadaFP, CancilleriaEc, CancilleriaPeru, CancilleriaPma, ChileMFA, Diplomacy_RM, DutchMFA, GreeceMFA, Israel, IsraelMFA, ItamaratyGovBr, Itamaraty_EN, Itamaraty_ES, LithuaniaMFA, MAECgob, MDVForeign, MFAIceland, MFA_LI, MFA_SriLanka, MIREXRD, MZZRS, NorwayMFA, SpainMFA, mfa_russia</t>
  </si>
  <si>
    <t>https://periscope.tv/MFAEcuador</t>
  </si>
  <si>
    <t>Guyana</t>
  </si>
  <si>
    <t>President David Granger</t>
  </si>
  <si>
    <t>http://twiplomacy.com/info/south-america/Guyana</t>
  </si>
  <si>
    <t>PresDGranger</t>
  </si>
  <si>
    <t>https://twitter.com/PresDGranger</t>
  </si>
  <si>
    <t>David Granger</t>
  </si>
  <si>
    <t>Fri May 15 02:49:04 +0000 2015</t>
  </si>
  <si>
    <t>Dormant since 25.07.2016</t>
  </si>
  <si>
    <t>@PresDGranger</t>
  </si>
  <si>
    <t>https://twitter.com/PresDGranger/lists</t>
  </si>
  <si>
    <t>https://twitter.com/PresDGranger/moments</t>
  </si>
  <si>
    <t>HashimThaciRKS, MIREXRD, Minrel_Chile</t>
  </si>
  <si>
    <t>https://periscope.tv/PresDGranger</t>
  </si>
  <si>
    <t>MOTPGuyana</t>
  </si>
  <si>
    <t>https://twitter.com/MOTPGuyana</t>
  </si>
  <si>
    <t>MOTP Guyana</t>
  </si>
  <si>
    <t>The Ministry of the Presidency is the ministerial department of the Cooperative Republic of Guyana, which houses the Office of the President</t>
  </si>
  <si>
    <t>Fri Jun 12 15:49:08 +0000 2015</t>
  </si>
  <si>
    <t>@MOTPGuyana</t>
  </si>
  <si>
    <t>https://twitter.com/MOTPGuyana/lists</t>
  </si>
  <si>
    <t>https://twitter.com/MOTPGuyana/moments</t>
  </si>
  <si>
    <t>POTUS, StateDept, opmguyana</t>
  </si>
  <si>
    <t>CancilleriaPeru, MIREXRD, Minrel_Chile, cancilleriasv</t>
  </si>
  <si>
    <t>https://periscope.tv/MOTPGuyana</t>
  </si>
  <si>
    <t>opmguyana</t>
  </si>
  <si>
    <t>https://twitter.com/opmguyana</t>
  </si>
  <si>
    <t>OPM Guyana</t>
  </si>
  <si>
    <t>Office of The Honourable Moses V. Nagamootoo, Prime Minister of The Cooperative Republic of Guyana.</t>
  </si>
  <si>
    <t>Fri May 22 09:07:30 +0000 2015</t>
  </si>
  <si>
    <t>Dormant since 30.11.2016</t>
  </si>
  <si>
    <t>@opmguyana</t>
  </si>
  <si>
    <t>https://twitter.com/opmguyana/lists</t>
  </si>
  <si>
    <t>https://twitter.com/opmguyana/moments</t>
  </si>
  <si>
    <t>LithuanianGovt, MIREXRD, MOTPGuyana, Minrel_Chile</t>
  </si>
  <si>
    <t>https://periscope.tv/opmguyana</t>
  </si>
  <si>
    <t>mfaguyana</t>
  </si>
  <si>
    <t>https://twitter.com/mfaguyana</t>
  </si>
  <si>
    <t>MFA Guyana</t>
  </si>
  <si>
    <t>Fri Jan 27 14:15:30 +0000 2017</t>
  </si>
  <si>
    <t>@mfaguyana</t>
  </si>
  <si>
    <t>https://twitter.com/mfaguyana/lists</t>
  </si>
  <si>
    <t>https://twitter.com/mfaguyana/moments</t>
  </si>
  <si>
    <t>CanadaFP, DanishMFA, MFAKOSOVO, MIREXRD, MiguelVargasM, Minrel_Chile, cancilleriasv, pacollibehgjet</t>
  </si>
  <si>
    <t>https://periscope.tv/mfaguyana</t>
  </si>
  <si>
    <t>Paraguay</t>
  </si>
  <si>
    <t>President Mario Abdo Benítez</t>
  </si>
  <si>
    <t>MaritoAbdo</t>
  </si>
  <si>
    <t>https://twitter.com/maritoabdo</t>
  </si>
  <si>
    <t>Marito Abdo</t>
  </si>
  <si>
    <t>Presidente electo de la República del Paraguay 2018 -2023. #MaritoDeLaGente</t>
  </si>
  <si>
    <t>Tue Dec 27 17:57:39 +0000 2011</t>
  </si>
  <si>
    <t>Asuncion, Paraguay</t>
  </si>
  <si>
    <t>@MaritoAbdo</t>
  </si>
  <si>
    <t>https://twitter.com/MaritoAbdo</t>
  </si>
  <si>
    <t>https://twitter.com/MaritoAbdo/lists</t>
  </si>
  <si>
    <t>https://twitter.com/MaritoAbdo/moments</t>
  </si>
  <si>
    <t>EPN, JC_Varela, JuanManSantos, Lenin, MichelTemer, Pontifex_es, StateDept, evoespueblo, mauriciomacri, realDonaldTrump</t>
  </si>
  <si>
    <t>CancilleriaPma, CarlosAlvQ, Minrel_Chile, jaarreaza</t>
  </si>
  <si>
    <t>Horacio_Cartes, MartinVizcarraC, PresidenciaPy</t>
  </si>
  <si>
    <t>https://periscope.tv/maritoabdo</t>
  </si>
  <si>
    <t>President Horacio Cartes</t>
  </si>
  <si>
    <t>Horacio_Cartes</t>
  </si>
  <si>
    <t>https://twitter.com/Horacio_Cartes</t>
  </si>
  <si>
    <t>Cuenta oficial del Presidente Constitucional de la República del Paraguay</t>
  </si>
  <si>
    <t>Wed Aug 24 20:04:17 +0000 2011</t>
  </si>
  <si>
    <t>@Horacio_Cartes</t>
  </si>
  <si>
    <t>https://twitter.com/Horacio_Cartes/lists</t>
  </si>
  <si>
    <t>https://twitter.com/Horacio_Cartes/moments</t>
  </si>
  <si>
    <t>CasaReal, EPN, POTUS, Pontifex_es, PresidenciaMX, WhiteHouse, realDonaldTrump, sebastianpinera</t>
  </si>
  <si>
    <t>Aloysio_Nunes, CanadaFP, CanadaPE, CancilleriaEc, CancilleriaPeru, CancilleriaPma, ChileMFA, EladioLoizaga, HashimThaciRKS, IsabelStMalo, Israel, IsraelMFA, IsraeliPM, Itamaraty_EN, Itamaraty_ES, JC_Varela, JuanOrlandoH, MAECgob, MIREXRD, MRE_Bolivia, MichelTemer, MiguelVargasM, MindeGobierno, Minrel_Chile, PresidenciaPma, PresidenciaRD, Presidencia_HN, SRECIHonduras, SRE_mx, SkerritR, SweMFA, antoniocostapm, jaarreaza, marianorajoy, mreparaguay_en, pcmperu</t>
  </si>
  <si>
    <t>ItamaratyGovBr, MaritoAbdo, PresidenciaPy, mreparaguay</t>
  </si>
  <si>
    <t>https://periscope.tv/Horacio_Cartes</t>
  </si>
  <si>
    <t>PresidenciaPy</t>
  </si>
  <si>
    <t>https://twitter.com/PresidenciaPy</t>
  </si>
  <si>
    <t>Presidencia Paraguay</t>
  </si>
  <si>
    <t>Cuenta oficial de la Presidencia de la República del Paraguay 🇵🇾</t>
  </si>
  <si>
    <t>Fri Dec 25 14:31:54 +0000 2009</t>
  </si>
  <si>
    <t>@PresidenciaPy</t>
  </si>
  <si>
    <t>https://twitter.com/PresidenciaPy/lists</t>
  </si>
  <si>
    <t>https://twitter.com/PresidenciaPy/moments</t>
  </si>
  <si>
    <t>CancilleriaARG, CancilleriaCol, CasaReal, CasaRosada, DaniloMedina, EPN, EmmanuelMacron, GobiernodeChile, GuatemalaGob, Itamaraty_EN, JuanManSantos, Lenin, POTUS, Pontifex_es, PresidenciaMX, Presidencia_Ec, PresidentRuvi, WhiteHouse, desdelamoncloa, gobmx, govpt, imprensaPR, mauriciomacri, netanyahu, prensapalacio, presidencia_sv, presidenciacr, realDonaldTrump, sebastianpinera</t>
  </si>
  <si>
    <t>CanadaFP, CanadaPE, ChileMFA, HashimThaciRKS, IsraelMFA, JC_Varela, JuanOrlandoH, MFAEcuador, MID_RF, MRE_Bolivia, MinexGt, SRECIHonduras, SRE_mx, SkerritR, SweMFA, cancilleriasv, mae_rusia, mfa_russia, mreparaguay_en, pcmperu</t>
  </si>
  <si>
    <t>Aloysio_Nunes, CancilleriaEc, CancilleriaPeru, EladioLoizaga, Horacio_Cartes, Israel, ItamaratyGovBr, Itamaraty_ES, MIREXRD, MaritoAbdo, MiguelVargasM, Minrel_Chile, PresidenciaPma, PresidenciaRD, Presidencia_HN, SCpresidenciauy, antoniocostapm, infopresidencia, marianorajoy, mreparaguay</t>
  </si>
  <si>
    <t>https://periscope.tv/PresidenciaPy</t>
  </si>
  <si>
    <t>Foreign Minister Eladio Loizaga</t>
  </si>
  <si>
    <t>EladioLoizaga</t>
  </si>
  <si>
    <t>https://twitter.com/EladioLoizaga</t>
  </si>
  <si>
    <t>Eladio Loizaga</t>
  </si>
  <si>
    <t>Ministro Relaciones Exteriores del Paraguay</t>
  </si>
  <si>
    <t>Wed Apr 30 22:51:51 +0000 2014</t>
  </si>
  <si>
    <t>@EladioLoizaga</t>
  </si>
  <si>
    <t>https://twitter.com/EladioLoizaga/lists</t>
  </si>
  <si>
    <t>https://twitter.com/EladioLoizaga/moments</t>
  </si>
  <si>
    <t>AlfonsoDastisQ, CancilleriaARG, CancilleriaPeru, Horacio_Cartes, IsabelStMalo, JC_Varela, POTUS, francediplo_ES, kaminajsmith, mauriciomacri, realDonaldTrump</t>
  </si>
  <si>
    <t>CancilleriaEc, DanishMFA, MAECgob, MFAKOSOVO, MIREXRD, Minrel_Chile, NestorPopolizio, eu_eeas, mae_rusia, pacollibehgjet</t>
  </si>
  <si>
    <t>Aloysio_Nunes, JorgeFaurie, MiguelVargasM, PresidenciaPy, mreparaguay, mreparaguay_en</t>
  </si>
  <si>
    <t>https://periscope.tv/EladioLoizaga</t>
  </si>
  <si>
    <t>mreparaguay</t>
  </si>
  <si>
    <t>https://twitter.com/mreparaguay</t>
  </si>
  <si>
    <t>Cancillería Paraguay</t>
  </si>
  <si>
    <t>Cuenta Oficial del Ministerio de Relaciones Exteriores de la República del Paraguay.</t>
  </si>
  <si>
    <t>Mon Jul 25 16:21:18 +0000 2011</t>
  </si>
  <si>
    <t>Asunción, Paraguay</t>
  </si>
  <si>
    <t>@mreparaguay</t>
  </si>
  <si>
    <t>https://twitter.com/mreparaguay/lists</t>
  </si>
  <si>
    <t>https://twitter.com/mreparaguay/moments</t>
  </si>
  <si>
    <t>CancilleriaPA, CancilleriaVE, JuanManSantos, MAE_Haiti, MichelTemer, Pontifex, Pontifex_es, PresidenciaRD, StateDept, WhiteHouse, cafreeland, mfagovtt</t>
  </si>
  <si>
    <t>AlgeriaMFA, AuswaertigesAmt, BelarusMFA, BelarusMID, CRcancilleria, ChileMFA, DanishMFA, Diplomacy_RM, DutchMFA, GermanyDiplo, GudlaugurThor, IsraelMFA, ItalyMFA, JorgeFaurie, Latvian_MFA, LithuaniaMFA, MAECHaiti, MAECgob, MEAIndia, MFAEcuador, MFAIceland, MFAKOSOVO, MFA_Austria, MFA_KZ, MFA_Ukraine, MFAsg, MID_RF, MOFAVietNam, MRE_Bolivia, MiguelVargasM, NestorPopolizio, NorwayMFA, SpainMFA, TunisieDiplo, Ulkoministerio, Utenriksdept, Utrikesdep, VNGovtPortal, eu_eeas, francediplo, francediplo_ES, infopresidencia, jaarreaza, mae_rusia, mfa_russia, pacollibehgjet, pcmperu, prensapalacio</t>
  </si>
  <si>
    <t>CancilleriaARG, CancilleriaCol, CancilleriaEc, CancilleriaPeru, CancilleriaPma, CubaMINREX, EladioLoizaga, Horacio_Cartes, Israel, ItamaratyGovBr, Itamaraty_EN, Itamaraty_ES, MIREXRD, MinexGt, Minrel_Chile, PresidenciaPy, SRECIHonduras, SRE_mx, cancilleriasv, mreparaguay_en</t>
  </si>
  <si>
    <t>https://periscope.tv/mreparaguay</t>
  </si>
  <si>
    <t>mreparaguay_en</t>
  </si>
  <si>
    <t>https://twitter.com/mreparaguay_en</t>
  </si>
  <si>
    <t>Foreign Affairs PRY</t>
  </si>
  <si>
    <t>Official Account of the Ministry of Foreign Affairs of the Republic of Paraguay</t>
  </si>
  <si>
    <t>Fri Jan 27 11:45:58 +0000 2017</t>
  </si>
  <si>
    <t>@mreparaguay_en</t>
  </si>
  <si>
    <t>https://twitter.com/mreparaguay_en/lists</t>
  </si>
  <si>
    <t>https://twitter.com/mreparaguay_en/moments</t>
  </si>
  <si>
    <t>Horacio_Cartes, PresidenciaPy</t>
  </si>
  <si>
    <t>CanadaFP, DanishMFA, DutchMFA, MFABelize, MFAKOSOVO, ministerBlok, pacollibehgjet</t>
  </si>
  <si>
    <t>EladioLoizaga, mreparaguay</t>
  </si>
  <si>
    <t>https://periscope.tv/mreparaguay_en</t>
  </si>
  <si>
    <t>Peru</t>
  </si>
  <si>
    <t>President Martín Vizcarra</t>
  </si>
  <si>
    <t>MartinVizcarraC</t>
  </si>
  <si>
    <t>https://twitter.com/MartinVizcarraC</t>
  </si>
  <si>
    <t>Martín Vizcarra</t>
  </si>
  <si>
    <t>Presidente de la República del Perú.</t>
  </si>
  <si>
    <t>Mon Jan 18 21:00:08 +0000 2016</t>
  </si>
  <si>
    <t>Perú</t>
  </si>
  <si>
    <t>@MartinVizcarraC</t>
  </si>
  <si>
    <t>https://twitter.com/MartinVizcarraC/lists</t>
  </si>
  <si>
    <t>https://twitter.com/MartinVizcarraC/moments</t>
  </si>
  <si>
    <t>JuanManSantos, Pontifex_es, evoespueblo</t>
  </si>
  <si>
    <t>CancilleriaEc, EPN, MIREXRD, MRE_Bolivia, Minrel_Chile, NestorPopolizio, Presidencia_HN, jaarreaza, presidencia_cl</t>
  </si>
  <si>
    <t>CancilleriaPeru, CesarVPeru, MaritoAbdo, pcmperu, prensapalacio</t>
  </si>
  <si>
    <t>https://periscope.tv/MartinVizcarraC</t>
  </si>
  <si>
    <t>prensapalacio</t>
  </si>
  <si>
    <t>Gobierno del Perú informa.</t>
  </si>
  <si>
    <t>Fri Mar 12 18:31:47 +0000 2010</t>
  </si>
  <si>
    <t>Prensa</t>
  </si>
  <si>
    <t>@PrensaMichelle</t>
  </si>
  <si>
    <t>https://twitter.com/PrensaMichelle</t>
  </si>
  <si>
    <t>https://twitter.com/prensapalacio/moments</t>
  </si>
  <si>
    <t>AbeShinzo, AndrewHolnessJM, CancilleriaARG, CasaReal, DaniloMedina, EPN, EUCouncil, EUCouncilPress, EmmanuelMacron, FedericaMog, JuanManSantos, JustinTrudeau, LaCasaBlanca, Lenin, MonarchieBe, POTUS, Pontifex_es, PresidenceHT, PresidenciaMX, Presidencia_Ec, PutinRF_Eng, SCpresidenciauy, SRE_mx, StateDept, USAenEspanol, desdelamoncloa, eucopresident, evoespueblo, francediplo, gobmx, moisejovenel, mreparaguay, narendramodi, sebastianpinera</t>
  </si>
  <si>
    <t>CRcancilleria, CanadianPM, CancilleriaPma, CesarVPeru, ChileMFA, HashimThaciRKS, IsraelMFA, ItamaratyGovBr, Itamaraty_EN, Itamaraty_ES, MFAEcuador, MIREXRD, MRE_Bolivia, MeGovernment, MinPresidencia, MinexGt, NestorPopolizio, PMcanadien, Palazzo_Chigi, PresidenciaPy, PresidenciaRD, Presidencia_HN, PresidentIRL, PrimeministerGR, SpainMFA, SweMFA, TROfficeofPD, VladaRH, eu_eeas, marianorajoy, presidenciacr</t>
  </si>
  <si>
    <t>CancilleriaEc, CancilleriaPeru, Elysee, JC_Varela, JuanOrlandoH, MartinVizcarraC, Minrel_Chile, francediplo_ES, infopresidencia, pcmperu</t>
  </si>
  <si>
    <t>https://periscope.tv/prensapalacio</t>
  </si>
  <si>
    <t>Prime Minister César Villanueva</t>
  </si>
  <si>
    <t>CesarVPeru</t>
  </si>
  <si>
    <t>https://twitter.com/CesarVPeru</t>
  </si>
  <si>
    <t>César Villanueva</t>
  </si>
  <si>
    <t>Presidente del Consejo de Ministros, congresista (2016-2021), presidente región San Martín (2007-2014), presidente PCM (2013-2014), presidente ANGR (2009-2011)</t>
  </si>
  <si>
    <t>Sat Jun 07 02:02:01 +0000 2014</t>
  </si>
  <si>
    <t>Tarapoto, Perú</t>
  </si>
  <si>
    <t>@CesarVPeru</t>
  </si>
  <si>
    <t>https://twitter.com/CesarVPeru/lists</t>
  </si>
  <si>
    <t>https://twitter.com/CesarVPeru/moments</t>
  </si>
  <si>
    <t>CancilleriaPeru, Pontifex_es, prensapalacio</t>
  </si>
  <si>
    <t>MartinVizcarraC, pcmperu</t>
  </si>
  <si>
    <t>https://periscope.tv/CesarVPeru</t>
  </si>
  <si>
    <t>pcmperu</t>
  </si>
  <si>
    <t>https://twitter.com/pcmperu</t>
  </si>
  <si>
    <t>Consejo de Ministros</t>
  </si>
  <si>
    <t>Presidencia del Consejo de Ministros: https://t.co/Tx0u5v9YYT Cuenta administrada por la Oficina de Prensa e Imagen Institucional</t>
  </si>
  <si>
    <t>Sat Jul 31 05:50:39 +0000 2010</t>
  </si>
  <si>
    <t>Lima - Perú</t>
  </si>
  <si>
    <t>@pcmperu</t>
  </si>
  <si>
    <t>https://twitter.com/pcmperu/moments</t>
  </si>
  <si>
    <t>BelgiumMFA, CasaReal, EPN, EUCouncil, EUCouncilPress, EU_Commission, Elysee, GobiernodeChile, GovernmentRF, Horacio_Cartes, JuanManSantos, LaCasaBlanca, PresidenciaMX, PresidenciaPy, Presidencia_Ec, PutinRF_Eng, SCpresidenciauy, SRE_mx, StateDept, USAenEspanol, WhiteHouse, desdelamoncloa, evoespueblo, francediplo, francediplo_ES, gobmx, infopresidencia, mreparaguay</t>
  </si>
  <si>
    <t>CanadaFP, MIREXRD, Minrel_Chile, NestorPopolizio, SweMFA</t>
  </si>
  <si>
    <t>CancilleriaEc, CancilleriaPeru, CesarVPeru, MartinVizcarraC, prensapalacio</t>
  </si>
  <si>
    <t>https://periscope.tv/pcmperu</t>
  </si>
  <si>
    <t>Foreign Minister Néstor Popolizio</t>
  </si>
  <si>
    <t>NestorPopolizio</t>
  </si>
  <si>
    <t>https://twitter.com/NestorPopolizio</t>
  </si>
  <si>
    <t>Néstor Popolizio</t>
  </si>
  <si>
    <t>Ministro de Relaciones Exteriores en @CancilleriaPeru</t>
  </si>
  <si>
    <t>Tue Apr 03 20:45:27 +0000 2018</t>
  </si>
  <si>
    <t>Lima, Peru</t>
  </si>
  <si>
    <t>@NestorPopolizio</t>
  </si>
  <si>
    <t>https://twitter.com/NestorPopolizio/lists</t>
  </si>
  <si>
    <t>https://twitter.com/NestorPopolizio/moments</t>
  </si>
  <si>
    <t>CanadaFP, CancilleriaARG, CancilleriaCol, DanishMFA, EladioLoizaga, LVidegaray, MRE_Bolivia, MartinVizcarraC, SRE_mx, mreparaguay, pcmperu, prensapalacio, robertoampuero</t>
  </si>
  <si>
    <t>BelarusMFA, MIREXRD, Mdaguero17</t>
  </si>
  <si>
    <t>CancilleriaEc, CancilleriaPeru, Itamaraty_ES, JorgeFaurie, Minrel_Chile</t>
  </si>
  <si>
    <t>https://periscope.tv/NestorPopolizio</t>
  </si>
  <si>
    <t>https://twitter.com/CancilleriaPeru</t>
  </si>
  <si>
    <t>Cancillería Perú🇵🇪</t>
  </si>
  <si>
    <t>Ministerio de Relaciones Exteriores. Formulamos, ejecutamos y evaluamos la política exterior del país. Facebook: https://t.co/kCwnskSK6V</t>
  </si>
  <si>
    <t>Thu Nov 05 23:00:25 +0000 2009</t>
  </si>
  <si>
    <t>Palacio de Torre Tagle, Lima</t>
  </si>
  <si>
    <t>@CancilleriaPeru</t>
  </si>
  <si>
    <t>https://twitter.com/CancilleriaPeru/moments</t>
  </si>
  <si>
    <t>10DowningStreet, ABZayed, ADO__Solutions, AOuattara_PRCI, APMutharika, APUkraine, ARG_AFG, AbeShinzo, AdelAljubeir, AkordaPress, Al_Kasbah, AlsisiOfficial, AnastasiadesCY, Andrej_Kiska, AndrzejDuda, Arlietas, AsoRock, AzerbaijanPA, BR_Sprecher, BWGovernment, B_Izetbegovic, BahrainCPnews, BarrowDean, BdiPresidence, BejiCEOfficial, BelgiumMFA, BorisJohnson, BorutPahor, BoykoBorissov, BrazilGovNews, Brivibas36, BurundiGov, CYpresidency, Cabinet, CanadianPM, CasaCivilPRA, CasaReal, CasaRosada, CharlesMichel, ChefGov_ma, CommsUnitSL, ComunicadosHN, CourGrandDucale, CyprusMFA, CzechMFA, DFAPHL, DaniloMedina, DrEnsour, EPN, EUCouncil, EUCouncilPress, EUCouncilTVNews, EU_Commission, EgyPresidency, Elysee, EmmanuelMacron, EmomaliRahmon, FEGnassingbe, FNyusi, FedericaMog, FijiMFA, FijiPM, FijiRepublic, ForeignMinistry, ForeignOfficeKE, ForeignOfficePk, French_Gov, GMICafghanistan, GOVUK, GOVuz, Gebran_Bassil, GeoffreyOnyeama, GjorgeIvanov, Gobierno_CR, GobiernodeChile, GouvGN, GouvGabon, GouvMali, Gouvci, GovCyprus, GovMonaco, GovPH_PCOO, GovUganda, GovernAndorra, GovernmentGeo, GovernmentLY, GovernmentRF, GovernmentZA, Grybauskaite_LT, GuatemalaGob, GuvernulRMD, GvtMonaco, HHShkMohd, HadiPresident, HaiderAlAbadi, HashimThaciRKS, HassanRouhani, HassanalBolkia2, HonEdgarCLungu, Horacio_Cartes, HukoomiQatar, IBK_2013, ID_Itno, IndianDiplomacy, IranMFA, IraqMFA, IraqiPMO, Iraqimofa, IsmailOguelleh, IsraelArabic, IsraeliPM, IsraelinSpanish, IssoufouMhm, IstanaRakyat, JC_Varela, JPN_PMO, JZarif, Jorgecfonseca, JosephMuscat_JM, JuanManSantos, JulieBishopMP, JunckerEU, JustinTrudeau, KSAMOFA, Kabmin_UA, KagutaMuseveni, Kantei_Saigai, KarimMassimov, KarimMassimov_E, Kemlu_RI, KingSalman, KlausIohannis, KolindaGK, KremlinRussia, KremlinRussia_E, Kronprinsparet, KvirikashviliGi, LMushikiwabo, LVidegaray, LaCasaBlanca, LankaMFA, LinkeviciusL, LithuanianGovt, MAERomania, MAE_Haiti, MBA_AlThani_, MBuhari, MFABulgaria, MFAFiji, MFAThai_PR_EN, MFATurkey, MFATurkeyArabic, MFATurkeyFrench, MFA_Austria, MFA_Kyrgyzstan, MFA_Mongolia, MFA_SriLanka, MFA_Tajikistan, MFAestonia, MFAgovge, MFAsg, MFAupdate, MIACBW, MID_Tajikistan, MOFAEGYPT, MOFAKuwait, MOFAKuwait_en, MOFAUAE, MOFAkr_eng, MOTPGuyana, MSZ_RP, MZemanOficialni, Macky_Sall, MagufuliJP, MaithripalaS, MaltaGov, MankeurNdiaye, MargvelashviliG, MarocDiplomatie, Matignon, MedvedevRussia, MedvedevRussiaE, MevlutCavusoglu, MfaEgypt, MinBZ, MinCanadaFA, MinPres, MindeGobierno, MinisterMOFA, MiroCerar, MiroslavLajcak, MoFA_Indonesia, MofaJapan_ITPR, MofaJapan_en, MofaJapan_jp, MofaNepal, MofaOman, MofaQatar_AR, MofaQatar_EN, MofaSomalia, MohamedBinZayed, MonarchieBe, MongolDiplomacy, NGRPresident, NamPresidency, NicolasMaduro, NikosKotzias, NoticiaCR, OAAInformation, OFMUAE, OPMJamaica, OkmotKG, PMBhutan, PMDNewsGov, PMOComms, PMOIndia, PMOMalaysia, PMTCHAD, PM_GOV_PG, PMcanadien, POTUS, PR_Paul_BIYA, PR_Senegal, PRepublicaTL, PakDiplomacy, Palazzo_Chigi, PalestinePMO, PaoloGentiloni, PaulKagame, PavloKlimkin, Pontifex, Pontifex_ar, Pontifex_es, Pontifex_ln, Pontifex_pt, Pr_Alpha_Conde, Pravitelstvo_RF, PremierRP, PremierRP_en, Prensa_Palacio, PresidenceGA, PresidenceHT, PresidenceMada, PresidenceMali, PresidenceNiger, PresidenceTn, Presidence_gn, Presidenceci, PresidenciaCV, PresidenciaMX, PresidenciaPma, Presidencia_HN, PresidenciadeHN, PresidencialVen, PresidencyZA, Presidency_Sy, PresidentABO, PresidentAM_arm, PresidentIRL, PresidentKE, PresidentRuvi, PresidentYameen, PrimatureHT, PrimatureRDC, PrimatureRwanda, PrimeMinisterKR, PrimeMinistry, PrimeministerGR, PutinRF, PutinRF_Eng, QueenRania, Quirinale, RHCJO, RT_Erdogan, RW_UNP, RegSprecher, RepSouthSudan, Rigas_pils, Rijksoverheid, RoyalFamily, Russia, RwandaGov, RwandaMFA, SCpresidenciauy, SaintLuciaGov, SalahRabbani, SassouCG, Saudiegov, Sekhoutoureya, SerbianGov, SeychellesMFA, SlovakiaMFA, SomaliPM, StateDept, StateDeptLive, StateHouseKenya, StateHousePress, StateHouseSL, StateHouseSey, StateHouseUg, Statsmin_kontor, StenbockiMaja, SushmaSwaraj, TC_Disisleri, TPKanslia, TerzaLoggia, ThaiKhuFah, TheBankova, TheVillaSomalia, TommyRemengesau, TunisieDiplo, TurnbullMalcolm, UKenyatta, USAenEspanol, UgandaMFA, UgandaMediaCent, Ulkoministerio, UrugwiroVillage, Utenriksdept, Utrikesdep, Viktor_Orban, VladaCG, VladaMK, WhiteHouse, Xavier_Bettel, adrian_hasler, afgexecutive, antiguagov, antoniocostapm, ashrafghani, atsipras, avucic, azpresident, bahdiplomatic, belizegov, brunei_pmo, cabinetofficeuk, cancilleriacrc, casacivilbr, desdelamoncloa, dfat, dfatirl, ditmirbushati, djiboutidiplo, donaldtusk, dreynders, ediramaal, elmouradia_dz, emansionliberia, erna_solberg, eucopresident, evoespueblo, filip_pavel, foreignMV, foreignoffice, foreigntanzania, forsaetisradun, fortalezapr, francediplo_AR, gastonbrowne, gobmx, gouv_lu, gouvernementFR, govgd, govofvanuatu, govpt, govsingapore, govsuriname, guv_ro, hagegeingob, imprensaPR, jimmymoralesgt, jokowi, kaminajsmith, kantei, khalidalkhalifa, khamenei_ir, koninklijkhuis, kormany_hu, kyrgyzpresident, leehsienloong, majaliwa_kassim, margotwallstrom, mauriciomacri, md_higgins, merrionstreet, mfa_afghanistan, mfaethiopia, mfagovtt, mofa_kr, mofasudan, mzvcr, namibia_mfa, narendramodi, netanyahu, niinisto, palaismonaco, pmoffice_mn, pnkurunziza, poroshenko, prdthailand, predsednikrs, presidencia_sv, presidenciacr, presidencymv, presidentMT, presidentaz, presstj, prezydentpl, rashtrapatibhvn, rdussey, realDonaldTrump, regierung_fl, republicoftogo, robertoampuero, samoagovt, sanchezceren, sebastiankurz, sebastianpinera, setkabgoid, skngov, strakovka, tcbestepe, theresa_may, togodiplomatie, trpresidency, tsheringtobgay, tsipras_eu, valtioneuvosto, vladaRS</t>
  </si>
  <si>
    <t>AlgeriaMFA, CesarVPeru, EladioLoizaga, GudlaugurThor, HugoMartinezSV, MFABelize, MinPresidencia, ministerBlok, pacollibehgjet, presidencia_cl</t>
  </si>
  <si>
    <t>AlbanianDiplo, AlfonsoDastisQ, AuswaertigesAmt, AzerbaijanMFA, BelarusMFA, BelarusMID, CRcancilleria, CanadaFP, CancilleriaARG, CancilleriaCol, CancilleriaEc, CancilleriaPA, CancilleriaPma, CancilleriaVE, ChileMFA, CubaMINREX, DanishMFA, DeptEstadoPR, Diplomacy_RM, DutchMFA, GermanyDiplo, GreeceMFA, IsabelStMalo, Israel, IsraelMFA, ItalyMFA, ItamaratyGovBr, Itamaraty_EN, Itamaraty_ES, JapanGov, JorgeFaurie, JuanOrlandoH, Latvian_MFA, Lithuania, LithuaniaMFA, MAECHaiti, MAECgob, MDVForeign, MEAIndia, MFAEcuador, MFAIceland, MFAKOSOVO, MFATgovtNZ, MFAThai, MFA_KZ, MFA_LI, MFA_Lu, MFA_Macedonia, MFA_Ukraine, MFAofArmenia, MID_RF, MIREXRD, MOFAVietNam, MRE_Bolivia, MVEP_hr, MZZRS, MartinVizcarraC, MeGovernment, MichelTemer, MiguelVargasM, MinCanadaAE, MinexGt, Minrel_Chile, NestorPopolizio, NorwayMFA, PolandMFA, PresidenciaPy, PresidenciaRD, Presidencia_Ec, PresidencySrb, RamiHamdalla, Republic_Nauru, SRECIHonduras, SRE_mx, SkerritR, SpainMFA, SweMFA, VladaRH, cancilleriasv, edgarsrinkevics, eu_eeas, francediplo, francediplo_EN, francediplo_ES, infopresidencia, mae_rusia, marianorajoy, mfa_russia, mreparaguay, pcmperu, prensapalacio, primeministerkz</t>
  </si>
  <si>
    <t>https://periscope.tv/CancilleriaPeru</t>
  </si>
  <si>
    <t>Suriname</t>
  </si>
  <si>
    <t>President Dési Bouterse</t>
  </si>
  <si>
    <t>http://twiplomacy.com/info/south-america/Suriname</t>
  </si>
  <si>
    <t>Bouterse2015</t>
  </si>
  <si>
    <t>https://twitter.com/Bouterse2015</t>
  </si>
  <si>
    <t>Dési Bouterse</t>
  </si>
  <si>
    <t>Wed Mar 04 18:13:16 +0000 2015</t>
  </si>
  <si>
    <t>Dormant since 06.03.2015</t>
  </si>
  <si>
    <t xml:space="preserve">Dési Bouterse </t>
  </si>
  <si>
    <t>@Bouterse2015</t>
  </si>
  <si>
    <t>https://twitter.com/Bouterse2015/moments</t>
  </si>
  <si>
    <t>https://periscope.tv/Bouterse2015</t>
  </si>
  <si>
    <t>govsuriname</t>
  </si>
  <si>
    <t>https://twitter.com/govsuriname</t>
  </si>
  <si>
    <t>Gov Sr</t>
  </si>
  <si>
    <t>Thu May 21 17:01:16 +0000 2015</t>
  </si>
  <si>
    <t>Dormant since 11.11.2015</t>
  </si>
  <si>
    <t>@govsuriname</t>
  </si>
  <si>
    <t>https://twitter.com/govsuriname/lists</t>
  </si>
  <si>
    <t>https://twitter.com/govsuriname/moments</t>
  </si>
  <si>
    <t>CancilleriaPeru, Minrel_Chile</t>
  </si>
  <si>
    <t>https://periscope.tv/govsuriname</t>
  </si>
  <si>
    <t>ForeignAff_Sur</t>
  </si>
  <si>
    <t>https://twitter.com/ForeignAff_Sur</t>
  </si>
  <si>
    <t>MFA_Suriname</t>
  </si>
  <si>
    <t>The Ministry of Foreign Affairs Suriname Conducts an active interaction with other countries and international organizations in support of national development.</t>
  </si>
  <si>
    <t>Tue May 17 14:57:46 +0000 2016</t>
  </si>
  <si>
    <t>Dormant since 17.06.2016</t>
  </si>
  <si>
    <t>@ForeignAff_Sur</t>
  </si>
  <si>
    <t>https://twitter.com/ForeignAff_Sur/lists</t>
  </si>
  <si>
    <t>https://twitter.com/ForeignAff_Sur/moments</t>
  </si>
  <si>
    <t>BelgiumMFA, DutchMFA, GermanyDiplo, Latvian_MFA, MinBZ, StateDept, francediplo_EN</t>
  </si>
  <si>
    <t>MiguelVargasM, mae_rusia</t>
  </si>
  <si>
    <t>https://periscope.tv/ForeignAff_Sur</t>
  </si>
  <si>
    <t>Uruguay</t>
  </si>
  <si>
    <t>SCpresidenciauy</t>
  </si>
  <si>
    <t>https://twitter.com/Scpresidenciauy</t>
  </si>
  <si>
    <t>Sec. Comunicación</t>
  </si>
  <si>
    <t>Bienvenidos a la Secretaría de Comunicación Institucional - Presidencia de la República Oriental del Uruguay Norma de convivencia: https://t.co/Dy6AbUjzrb</t>
  </si>
  <si>
    <t>Tue Sep 27 14:31:51 +0000 2011</t>
  </si>
  <si>
    <t>Montevideo, Uruguay</t>
  </si>
  <si>
    <t>@SCpresidenciauy</t>
  </si>
  <si>
    <t>https://twitter.com/SCpresidenciauy</t>
  </si>
  <si>
    <t>https://twitter.com/SCpresidenciauy/moments</t>
  </si>
  <si>
    <t>EPN, TabareVazquez</t>
  </si>
  <si>
    <t>CanadaFP, CanadaPE, CancilleriaEc, CancilleriaPeru, CancilleriaPma, CancilleriaVE, Itamaraty_EN, Itamaraty_ES, MIREXRD, MeGovernment, MichelTemer, MinexGt, Minrel_Chile, SweMFA, cancilleriacrc, cancilleriasv, eucopresident, infopresidencia, pcmperu, prensapalacio, presidencia_cl</t>
  </si>
  <si>
    <t>CancilleriaARG, ItamaratyGovBr, PresidenciaPy, presidenciacr, sanchezceren</t>
  </si>
  <si>
    <t>https://periscope.tv/Scpresidenciauy</t>
  </si>
  <si>
    <t>President Tabare Vazquez</t>
  </si>
  <si>
    <t>TabareVazquez</t>
  </si>
  <si>
    <t>https://twitter.com/TabareVazquez</t>
  </si>
  <si>
    <t>Tabare Vazquez</t>
  </si>
  <si>
    <t>Presidente de la Republica Oriental del Uruguay</t>
  </si>
  <si>
    <t>Fri Mar 20 15:10:31 +0000 2009</t>
  </si>
  <si>
    <t>Montevideo, Uruguay.</t>
  </si>
  <si>
    <t>Dormant since 20.03.2009</t>
  </si>
  <si>
    <t>@TabareVazquez</t>
  </si>
  <si>
    <t>https://twitter.com/TabareVazquez/moments</t>
  </si>
  <si>
    <t>CancilleriaEc, MIREXRD, MichelTemer, SCpresidenciauy, jaarreaza</t>
  </si>
  <si>
    <t>https://periscope.tv/TabareVazquez</t>
  </si>
  <si>
    <t>Venezuela</t>
  </si>
  <si>
    <t>President Nicolás Maduro</t>
  </si>
  <si>
    <t>NicolasMaduro</t>
  </si>
  <si>
    <t>https://twitter.com/NicolasMaduro</t>
  </si>
  <si>
    <t>Nicolás Maduro</t>
  </si>
  <si>
    <t>Presidente de la República Bolivariana de Venezuela. Hijo de Chávez. Construyendo junto al Pueblo una Patria de Futuro, porque juntos todo es posible.</t>
  </si>
  <si>
    <t>Fri Mar 08 21:19:10 +0000 2013</t>
  </si>
  <si>
    <t>@NicolasMaduro</t>
  </si>
  <si>
    <t>https://twitter.com/NicolasMaduro/lists</t>
  </si>
  <si>
    <t>https://twitter.com/NicolasMaduro/moments</t>
  </si>
  <si>
    <t>Pontifex_es, maduro_ar, maduro_cmn, maduro_en</t>
  </si>
  <si>
    <t>CanadaFP, CancilleriaEc, CancilleriaPeru, CubaMINREX, DFAPHL, HashimThaciRKS, ItamaratyGovBr, Itamaraty_EN, Itamaraty_ES, JC_Varela, JuanManSantos, MID_RF, MIREXRD, MRE_Bolivia, MinPresidencia, MindeGobierno, MinexGt, Prensa_Palacio, PresidenciaPma, PresidencySrb, PrimatureHT, PrimeministerGR, SRE_mx, SkerritR, SweMFA, USEmbalo, VladaRH, eucopresident, francediplo_ES, maduro_ru, mae_rusia, mfa_russia, nyamitwe, predsednikrs, sanchezceren</t>
  </si>
  <si>
    <t>CancilleriaVE, PresidencialVen, evoespueblo, jaarreaza, maduro_fr, maduro_pt</t>
  </si>
  <si>
    <t>https://periscope.tv/NicolasMaduro</t>
  </si>
  <si>
    <t>maduro_pt</t>
  </si>
  <si>
    <t>https://twitter.com/maduro_pt</t>
  </si>
  <si>
    <t>Presidente da República Bolivariana da Venezuela. Filho do Chávez. Construindo a Pátria com eficiência revolucionária. Tradução de Português de @NicolasMaduro</t>
  </si>
  <si>
    <t>Sat Aug 10 17:53:41 +0000 2013</t>
  </si>
  <si>
    <t>@maduro_pt</t>
  </si>
  <si>
    <t>https://twitter.com/maduro_pt/lists</t>
  </si>
  <si>
    <t>https://twitter.com/maduro_pt/moments</t>
  </si>
  <si>
    <t>PresidencialVen, jaarreaza</t>
  </si>
  <si>
    <t>CancilleriaVE, MiguelVargasM</t>
  </si>
  <si>
    <t>NicolasMaduro, maduro_ar, maduro_en, maduro_fr</t>
  </si>
  <si>
    <t>https://periscope.tv/maduro_pt</t>
  </si>
  <si>
    <t>maduro_en</t>
  </si>
  <si>
    <t>https://twitter.com/maduro_en</t>
  </si>
  <si>
    <t>President of the Bolivarian Republic of Venezuela. Son of Chávez. Building the Homeland with revolutionary efficiency. English translation of @NicolasMaduro</t>
  </si>
  <si>
    <t>Sat Aug 10 16:16:58 +0000 2013</t>
  </si>
  <si>
    <t>@maduro_en</t>
  </si>
  <si>
    <t>https://twitter.com/maduro_en/lists</t>
  </si>
  <si>
    <t>https://twitter.com/maduro_en/moments</t>
  </si>
  <si>
    <t>evoespueblo, maduro_fr</t>
  </si>
  <si>
    <t>CancilleriaVE, MIREXRD, MiguelVargasM, NicolasMaduro, VladaRH</t>
  </si>
  <si>
    <t>jaarreaza, maduro_ar, maduro_pt</t>
  </si>
  <si>
    <t>https://periscope.tv/maduro_en</t>
  </si>
  <si>
    <t>maduro_fr</t>
  </si>
  <si>
    <t>https://twitter.com/maduro_fr</t>
  </si>
  <si>
    <t>Président de la République Bolivarienne du Venezuela. Fils de Chavez. Nous construisons la patrie avec une efficacité révolutionnaire.Traduit de @NicolasMaduro</t>
  </si>
  <si>
    <t>Sat Aug 10 18:18:54 +0000 2013</t>
  </si>
  <si>
    <t>@maduro_fr</t>
  </si>
  <si>
    <t>https://twitter.com/maduro_fr/lists</t>
  </si>
  <si>
    <t>https://twitter.com/maduro_fr/moments</t>
  </si>
  <si>
    <t>maduro_cmn, maduro_zh</t>
  </si>
  <si>
    <t>CancilleriaVE, maduro_en</t>
  </si>
  <si>
    <t>NicolasMaduro, jaarreaza, maduro_ar, maduro_pt</t>
  </si>
  <si>
    <t>https://periscope.tv/maduro_fr</t>
  </si>
  <si>
    <t>maduro_ar</t>
  </si>
  <si>
    <t>https://twitter.com/maduro_ar</t>
  </si>
  <si>
    <t>رئيس جمهورية فنزويلا البوليفارية. ابن تشافيز. نبني الوطن بكفاءة ثورية.@NicolasMaduro</t>
  </si>
  <si>
    <t>Sat Aug 10 18:56:35 +0000 2013</t>
  </si>
  <si>
    <t>@maduro_ar</t>
  </si>
  <si>
    <t>https://twitter.com/maduro_ar/lists</t>
  </si>
  <si>
    <t>https://twitter.com/maduro_ar/moments</t>
  </si>
  <si>
    <t>jaarreaza</t>
  </si>
  <si>
    <t>CancilleriaVE, NicolasMaduro, maduro_cmn</t>
  </si>
  <si>
    <t>maduro_en, maduro_fr, maduro_pt</t>
  </si>
  <si>
    <t>https://periscope.tv/maduro_ar</t>
  </si>
  <si>
    <t>PresidencialVen</t>
  </si>
  <si>
    <t>https://twitter.com/PresidencialVen</t>
  </si>
  <si>
    <t>Prensa Presidencial</t>
  </si>
  <si>
    <t>Cuenta oficial de la Sala de Redacción periodística de la Presidencia de la República Bolivariana de Venezuela, al servicio del Presidente @NicolasMaduro</t>
  </si>
  <si>
    <t>Fri Apr 30 23:46:35 +0000 2010</t>
  </si>
  <si>
    <t>Caracas, Venezuela</t>
  </si>
  <si>
    <t>@PresidencialVen</t>
  </si>
  <si>
    <t>https://twitter.com/PresidencialVen/lists</t>
  </si>
  <si>
    <t>https://twitter.com/PresidencialVen/moments</t>
  </si>
  <si>
    <t>AndrewHolnessJM, DaniloMedina, evoespueblo</t>
  </si>
  <si>
    <t>CanadaFP, CancilleriaPeru, DFAPHL, DiplomatieRdc, ItamaratyGovBr, MFAEcuador, MIREXRD, MinPresidencia, MindeGobierno, Prensa_Palacio, SkerritR, SweMFA, VladaRH, maduro_pt, mae_rusia, presidencia_sv, presidenciacr, sanchezceren</t>
  </si>
  <si>
    <t>CancilleriaEc, CancilleriaVE, CubaMINREX, NicolasMaduro, jaarreaza</t>
  </si>
  <si>
    <t>https://periscope.tv/PresidencialVen</t>
  </si>
  <si>
    <t>Foreign Minister Jorge Arreaza Montserrat</t>
  </si>
  <si>
    <t>https://twitter.com/jaarreaza</t>
  </si>
  <si>
    <t>Jorge Arreaza M</t>
  </si>
  <si>
    <t>Militante Socialista-Chavista-Bolivariano. ¡Patriota! Ministro del Poder Popular para  Relaciones Exteriores. ¡Siempre Venceremos!</t>
  </si>
  <si>
    <t>Wed Apr 28 23:13:59 +0000 2010</t>
  </si>
  <si>
    <t>Caracas, cuna de Bolívar</t>
  </si>
  <si>
    <t>@jaarreaza</t>
  </si>
  <si>
    <t>https://twitter.com/jaarreaza/lists</t>
  </si>
  <si>
    <t>https://twitter.com/jaarreaza/moments</t>
  </si>
  <si>
    <t>10DowningStreet, AlfonsoDastisQ, AlphaBarry20, AndrewHolnessJM, CanadaFP, CancilleriaARG, CancilleriaCol, CarlosAlvQ, CasaRosada, DaniloMedina, EPN, EmmanuelMacron, FedericaMog, GISDominica, GeoffreyOnyeama, GobiernodeChile, HassanRouhani, Horacio_Cartes, JC_Varela, JZarif, JorgeFaurie, JuanManSantos, JustinTrudeau, KremlinRussia_E, Lenin, MAECgob, MEAIndia, MRE_Bolivia, Macky_Sall, MaritoAbdo, MartinVizcarraC, MedvedevRussiaE, MevlutCavusoglu, MichelTemer, MinCanadaFA, MinexGt, Minrel_Chile, PMOIndia, POTUS, Pontifex_es, PresidenciaMX, Presidencia_Ec, PrimeministerGR, PutinRF_Eng, RT_Erdogan, SRECIHonduras, SaintLuciaGov, SkerritR, StateDept, TabareVazquez, USAenEspanol, WhiteHouse, atsipras, cafreeland, evoespueblo, foreignoffice, jimmymoralesgt, kaminajsmith, marianorajoy, mauriciomacri, mfespinosaEC, moisejovenel, mreparaguay, narendramodi, pmharriskn, presidencia_sv, presidentaz, realDonaldTrump, rochkaborepf, sebastianpinera, tcbestepe_fr, theresa_may, trpresidency, tsipras_eu</t>
  </si>
  <si>
    <t>AlgeriaMFA, BelarusMID, DiplomatieRdc, Prensa_Palacio, francediplo_ES, maduro_ar, maduro_pt, mae_rusia, ministerBlok, nyamitwe</t>
  </si>
  <si>
    <t>BelarusMFA, CancilleriaEc, CancilleriaVE, CubaMINREX, DanishMFA, DutchMFA, IsabelStMalo, MFABelize, MIREXRD, MiguelVargasM, MinPresidencia, NicolasMaduro, PresidencialVen, cancilleriasv, maduro_en, maduro_fr, sanchezceren</t>
  </si>
  <si>
    <t>https://periscope.tv/jaarreaza</t>
  </si>
  <si>
    <t>https://twitter.com/cancilleriave</t>
  </si>
  <si>
    <t>Cancillería 🇻🇪</t>
  </si>
  <si>
    <t>Ministerio del Poder Popular para Relaciones Exteriores de la República Bolivariana de Venezuela 🇻🇪</t>
  </si>
  <si>
    <t>Sun Aug 08 15:53:57 +0000 2010</t>
  </si>
  <si>
    <t>@CancilleriaVE</t>
  </si>
  <si>
    <t>https://twitter.com/vencancilleria/lists</t>
  </si>
  <si>
    <t>https://twitter.com/vencancilleria/moments</t>
  </si>
  <si>
    <t>AlfonsoDastisQ, AndrewHolnessJM, AzerbaijanMFA, DaniloMedina, EmmanuelMacron, GobSV_Comunica, GovernmentRF, HassanRouhani, JY_LeDrian, JZarif, KremlinRussia_E, Lenin, MFATurkey, MOFAMyanmar, MevlutCavusoglu, MinPresidencia, MofaNepal, PMOIndia, Pontifex_es, PrimeministerGR, RT_Erdogan, SCpresidenciauy, azpresident, evoespueblo, foreignoffice, jimmymoralesgt, maduro_ar, maduro_cmn, maduro_en, maduro_fr, maduro_pt, maduro_ru, mfaethiopia, mfespinosaEC, moisejovenel, narendramodi, presidentaz, trpresidency, tsipras_eu</t>
  </si>
  <si>
    <t>AlgeriaMFA, AuswaertigesAmt, BelarusMID, CRcancilleria, ChileMFA, DanishMFA, Diplomacy_RM, DiplomatieRdc, DutchMFA, GermanyDiplo, GudlaugurThor, IsraelMFA, Itamaraty_EN, Itamaraty_ES, Latvian_MFA, LithuaniaMFA, MAECHaiti, MEAIndia, MFAEcuador, MFAIceland, MFA_Ukraine, MID_RF, MOFAVietNam, SRECIHonduras, SlovakiaMFA, SpainMFA, VNGovtPortal, eu_eeas, francediplo, francediplo_ES, mreparaguay, nyamitwe, presidencia_sv</t>
  </si>
  <si>
    <t>BelarusMFA, CancilleriaARG, CancilleriaCol, CancilleriaEc, CancilleriaPeru, CancilleriaPma, CubaMINREX, GreeceMFA, ItamaratyGovBr, MAECgob, MFABelize, MFA_KZ, MIREXRD, MRE_Bolivia, Minrel_Chile, NicolasMaduro, PresidencialVen, SkerritR, cancilleriasv, jaarreaza, mae_rusia, mfa_russia, sanchezceren</t>
  </si>
  <si>
    <t>https://periscope.tv/CancilleriaVE</t>
  </si>
  <si>
    <t>maduro_cmn</t>
  </si>
  <si>
    <t>https://twitter.com/maduro_cmn</t>
  </si>
  <si>
    <t>委內瑞拉玻利瓦爾共和國的總統。 查韋斯的兒子。 正以革命性的高效率在建設这个國家。</t>
  </si>
  <si>
    <t>Tue Sep 03 13:02:01 +0000 2013</t>
  </si>
  <si>
    <t>Dormant since 22.04.2014</t>
  </si>
  <si>
    <t>@maduro_cmn</t>
  </si>
  <si>
    <t>https://twitter.com/maduro_cmn/lists</t>
  </si>
  <si>
    <t>https://twitter.com/maduro_cmn/moments</t>
  </si>
  <si>
    <t>CancilleriaVE, NicolasMaduro, maduro_fr</t>
  </si>
  <si>
    <t>maduro_be, maduro_de, maduro_hi</t>
  </si>
  <si>
    <t>https://periscope.tv/maduro_cmn</t>
  </si>
  <si>
    <t>maduro_zh</t>
  </si>
  <si>
    <t>https://twitter.com/maduro_zh</t>
  </si>
  <si>
    <t>Sat Aug 17 15:27:00 +0000 2013</t>
  </si>
  <si>
    <t>@maduro_zh</t>
  </si>
  <si>
    <t>https://twitter.com/maduro_zh/lists</t>
  </si>
  <si>
    <t>https://twitter.com/maduro_zh/moments</t>
  </si>
  <si>
    <t>maduro_hi, maduro_pl</t>
  </si>
  <si>
    <t>maduro_be, maduro_fr</t>
  </si>
  <si>
    <t>maduro_cn, maduro_de, maduro_it, maduro_ja, maduro_ru</t>
  </si>
  <si>
    <t>https://periscope.tv/maduro_zh</t>
  </si>
  <si>
    <t>maduro_ru</t>
  </si>
  <si>
    <t>https://twitter.com/maduro_ru</t>
  </si>
  <si>
    <t>Николас Мадуро</t>
  </si>
  <si>
    <t>Президент Боливарианской Республики Венесуэла. Сын Чавеса. Создавая родину по революционным принципам.</t>
  </si>
  <si>
    <t>Sat Aug 10 17:38:45 +0000 2013</t>
  </si>
  <si>
    <t>Венесуэла</t>
  </si>
  <si>
    <t>@maduro_ru</t>
  </si>
  <si>
    <t>https://twitter.com/maduro_ru/lists</t>
  </si>
  <si>
    <t>https://twitter.com/maduro_ru/moments</t>
  </si>
  <si>
    <t>NicolasMaduro, maduro_hi, maduro_pl</t>
  </si>
  <si>
    <t>maduro_be, maduro_cn, maduro_de, maduro_it, maduro_ja, maduro_zh</t>
  </si>
  <si>
    <t>https://periscope.tv/maduro_ru</t>
  </si>
  <si>
    <t>maduro_be</t>
  </si>
  <si>
    <t>https://twitter.com/maduro_be</t>
  </si>
  <si>
    <t>Fri Aug 16 03:07:02 +0000 2013</t>
  </si>
  <si>
    <t>@maduro_be</t>
  </si>
  <si>
    <t>https://twitter.com/maduro_be/lists</t>
  </si>
  <si>
    <t>https://twitter.com/maduro_be/moments</t>
  </si>
  <si>
    <t>maduro_cmn, maduro_cn, maduro_de, maduro_hi, maduro_it, maduro_ja, maduro_pl, maduro_ru</t>
  </si>
  <si>
    <t>https://periscope.tv/maduro_be</t>
  </si>
  <si>
    <t>maduro_cn</t>
  </si>
  <si>
    <t>https://twitter.com/maduro_cn</t>
  </si>
  <si>
    <t>Sat Aug 10 17:07:13 +0000 2013</t>
  </si>
  <si>
    <t>@maduro_cn</t>
  </si>
  <si>
    <t>https://twitter.com/maduro_cn/lists</t>
  </si>
  <si>
    <t>https://twitter.com/maduro_cn/moments</t>
  </si>
  <si>
    <t>VladaRH, maduro_it</t>
  </si>
  <si>
    <t>maduro_be, maduro_de, maduro_hi, maduro_ja, maduro_pl, maduro_ru, maduro_zh</t>
  </si>
  <si>
    <t>https://periscope.tv/maduro_cn</t>
  </si>
  <si>
    <t>maduro_de</t>
  </si>
  <si>
    <t>https://twitter.com/maduro_de</t>
  </si>
  <si>
    <t>Sat Aug 10 19:02:45 +0000 2013</t>
  </si>
  <si>
    <t>@maduro_de</t>
  </si>
  <si>
    <t>https://twitter.com/maduro_de/lists</t>
  </si>
  <si>
    <t>https://twitter.com/maduro_de/moments</t>
  </si>
  <si>
    <t>maduro_it</t>
  </si>
  <si>
    <t>maduro_be, maduro_cmn, maduro_cn, maduro_hi, maduro_ja, maduro_pl, maduro_ru, maduro_zh</t>
  </si>
  <si>
    <t>https://periscope.tv/maduro_de</t>
  </si>
  <si>
    <t>maduro_hi</t>
  </si>
  <si>
    <t>https://twitter.com/maduro_hi</t>
  </si>
  <si>
    <t>Sat Aug 17 16:24:01 +0000 2013</t>
  </si>
  <si>
    <t>hi</t>
  </si>
  <si>
    <t>@maduro_hi</t>
  </si>
  <si>
    <t>https://twitter.com/maduro_hi/lists</t>
  </si>
  <si>
    <t>https://twitter.com/maduro_hi/moments</t>
  </si>
  <si>
    <t>maduro_ru, maduro_zh</t>
  </si>
  <si>
    <t>maduro_be, maduro_cmn, maduro_cn, maduro_de, maduro_it, maduro_ja, maduro_pl</t>
  </si>
  <si>
    <t>https://periscope.tv/maduro_hi</t>
  </si>
  <si>
    <t>https://twitter.com/maduro_it</t>
  </si>
  <si>
    <t>Sat Aug 10 18:50:41 +0000 2013</t>
  </si>
  <si>
    <t>@maduro_it</t>
  </si>
  <si>
    <t>https://twitter.com/maduro_it/lists</t>
  </si>
  <si>
    <t>https://twitter.com/maduro_it/moments</t>
  </si>
  <si>
    <t>maduro_cn, maduro_de</t>
  </si>
  <si>
    <t>maduro_be, maduro_hi, maduro_ja, maduro_pl, maduro_ru, maduro_zh</t>
  </si>
  <si>
    <t>https://periscope.tv/maduro_it</t>
  </si>
  <si>
    <t>maduro_ja</t>
  </si>
  <si>
    <t>https://twitter.com/maduro_ja</t>
  </si>
  <si>
    <t>Sat Aug 17 16:34:38 +0000 2013</t>
  </si>
  <si>
    <t xml:space="preserve">Nicolás Maduro </t>
  </si>
  <si>
    <t>@maduro_ja</t>
  </si>
  <si>
    <t>https://twitter.com/maduro_ja/lists</t>
  </si>
  <si>
    <t>https://twitter.com/maduro_ja/moments</t>
  </si>
  <si>
    <t>maduro_be, maduro_cn, maduro_de, maduro_hi, maduro_it, maduro_pl, maduro_ru, maduro_zh</t>
  </si>
  <si>
    <t>https://periscope.tv/maduro_ja</t>
  </si>
  <si>
    <t>maduro_pl</t>
  </si>
  <si>
    <t>https://twitter.com/maduro_pl</t>
  </si>
  <si>
    <t>Sat Aug 17 20:21:48 +0000 2013</t>
  </si>
  <si>
    <t>@maduro_pl</t>
  </si>
  <si>
    <t>https://twitter.com/maduro_pl/lists</t>
  </si>
  <si>
    <t>https://twitter.com/maduro_pl/moments</t>
  </si>
  <si>
    <t>maduro_be, maduro_cn, maduro_de, maduro_hi, maduro_it, maduro_ja</t>
  </si>
  <si>
    <t>https://periscope.tv/maduro_pl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</si>
</sst>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4"/>
      <color rgb="FF000000"/>
      <name val="Arial"/>
      <family val="2"/>
    </font>
    <font>
      <sz val="14"/>
      <color rgb="FF000000"/>
      <name val="Arial"/>
      <family val="2"/>
    </font>
    <font>
      <b/>
      <sz val="12"/>
      <color rgb="FF000000"/>
      <name val="Arial"/>
      <family val="2"/>
    </font>
    <font>
      <sz val="12"/>
      <color rgb="FF000000"/>
      <name val="Arial"/>
      <family val="2"/>
    </font>
    <font>
      <b/>
      <sz val="14"/>
      <color rgb="FF000000"/>
      <name val="Calibri"/>
      <family val="2"/>
    </font>
    <font>
      <b/>
      <sz val="12"/>
      <color rgb="FF000000"/>
      <name val="Calibri"/>
      <family val="2"/>
    </font>
    <font>
      <sz val="12"/>
      <color rgb="FF000000"/>
      <name val="Calibri"/>
      <family val="2"/>
    </font>
    <font>
      <b/>
      <sz val="12"/>
      <color theme="1"/>
      <name val="Calibri"/>
      <family val="2"/>
      <scheme val="minor"/>
    </font>
    <font>
      <sz val="12"/>
      <name val="Calibri"/>
      <family val="2"/>
    </font>
    <font>
      <u/>
      <sz val="12"/>
      <color rgb="FF0000FF"/>
      <name val="Calibri"/>
      <family val="2"/>
    </font>
    <font>
      <u/>
      <sz val="12"/>
      <color theme="10"/>
      <name val="Calibri"/>
      <family val="2"/>
    </font>
    <font>
      <u/>
      <sz val="12"/>
      <color rgb="FF000000"/>
      <name val="Calibri"/>
      <family val="2"/>
    </font>
    <font>
      <u/>
      <sz val="12"/>
      <name val="Calibri"/>
      <family val="2"/>
    </font>
    <font>
      <sz val="12"/>
      <color theme="1"/>
      <name val="Calibri"/>
      <family val="2"/>
    </font>
    <font>
      <i/>
      <sz val="12"/>
      <name val="Calibri"/>
      <family val="2"/>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137">
    <xf numFmtId="0" fontId="0" fillId="0" borderId="0" xfId="0"/>
    <xf numFmtId="0" fontId="3" fillId="0" borderId="1" xfId="0" applyFont="1" applyFill="1" applyBorder="1" applyAlignment="1"/>
    <xf numFmtId="0" fontId="5" fillId="0" borderId="2" xfId="0" applyFont="1" applyFill="1" applyBorder="1" applyAlignment="1"/>
    <xf numFmtId="0" fontId="6" fillId="0" borderId="2" xfId="0" applyFont="1" applyFill="1" applyBorder="1" applyAlignment="1"/>
    <xf numFmtId="0" fontId="7" fillId="0" borderId="2" xfId="0" applyFont="1" applyFill="1" applyBorder="1" applyAlignment="1"/>
    <xf numFmtId="3" fontId="8" fillId="0" borderId="2" xfId="0" applyNumberFormat="1" applyFont="1" applyFill="1" applyBorder="1" applyAlignment="1"/>
    <xf numFmtId="0" fontId="8" fillId="0" borderId="2" xfId="0" applyFont="1" applyFill="1" applyBorder="1" applyAlignment="1"/>
    <xf numFmtId="3" fontId="7" fillId="0" borderId="2" xfId="0" applyNumberFormat="1" applyFont="1" applyFill="1" applyBorder="1" applyAlignment="1"/>
    <xf numFmtId="0" fontId="0" fillId="0" borderId="2" xfId="0" applyFont="1" applyFill="1" applyBorder="1" applyAlignment="1"/>
    <xf numFmtId="0" fontId="9" fillId="0" borderId="2" xfId="0" applyFont="1" applyFill="1" applyBorder="1" applyAlignment="1"/>
    <xf numFmtId="3" fontId="5" fillId="0" borderId="2" xfId="0" applyNumberFormat="1" applyFont="1" applyFill="1" applyBorder="1" applyAlignment="1">
      <alignment horizontal="right"/>
    </xf>
    <xf numFmtId="3" fontId="5" fillId="0" borderId="2" xfId="0" applyNumberFormat="1" applyFont="1" applyFill="1" applyBorder="1" applyAlignment="1"/>
    <xf numFmtId="4" fontId="5" fillId="0" borderId="3" xfId="0" applyNumberFormat="1" applyFont="1" applyFill="1" applyBorder="1" applyAlignment="1"/>
    <xf numFmtId="0" fontId="8" fillId="0" borderId="4" xfId="0" applyFont="1" applyFill="1" applyBorder="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xf numFmtId="0" fontId="8" fillId="0" borderId="0" xfId="0" applyFont="1" applyFill="1" applyBorder="1"/>
    <xf numFmtId="3" fontId="8" fillId="0" borderId="0" xfId="0" applyNumberFormat="1" applyFont="1" applyFill="1" applyBorder="1"/>
    <xf numFmtId="0" fontId="10" fillId="0" borderId="0" xfId="0" applyFont="1" applyFill="1" applyBorder="1"/>
    <xf numFmtId="0" fontId="8" fillId="0" borderId="0" xfId="0" applyFont="1" applyFill="1" applyBorder="1" applyAlignment="1"/>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4" fontId="8" fillId="0" borderId="5" xfId="0" applyNumberFormat="1"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2" fillId="0" borderId="7" xfId="0" applyFont="1" applyFill="1" applyBorder="1" applyAlignment="1">
      <alignment horizontal="left" vertical="center"/>
    </xf>
    <xf numFmtId="0" fontId="0" fillId="0" borderId="7" xfId="0" applyFill="1" applyBorder="1"/>
    <xf numFmtId="0" fontId="2" fillId="0" borderId="7" xfId="1" applyFill="1" applyBorder="1" applyAlignment="1">
      <alignment vertical="center"/>
    </xf>
    <xf numFmtId="3" fontId="0" fillId="0" borderId="7" xfId="0" applyNumberFormat="1" applyFill="1" applyBorder="1"/>
    <xf numFmtId="0" fontId="0" fillId="0" borderId="7" xfId="0" applyFont="1" applyFill="1" applyBorder="1" applyAlignment="1"/>
    <xf numFmtId="10" fontId="0" fillId="0" borderId="7" xfId="0" applyNumberFormat="1" applyFont="1" applyFill="1" applyBorder="1" applyAlignment="1"/>
    <xf numFmtId="10" fontId="0" fillId="0" borderId="7" xfId="0" applyNumberFormat="1" applyFill="1" applyBorder="1"/>
    <xf numFmtId="0" fontId="9" fillId="0" borderId="7" xfId="0" applyFont="1" applyFill="1" applyBorder="1"/>
    <xf numFmtId="0" fontId="1" fillId="0" borderId="7" xfId="2" applyFill="1" applyBorder="1"/>
    <xf numFmtId="3" fontId="2" fillId="0" borderId="7" xfId="1" applyNumberFormat="1" applyFill="1" applyBorder="1" applyAlignment="1">
      <alignment horizontal="left" vertical="center"/>
    </xf>
    <xf numFmtId="3" fontId="9" fillId="0" borderId="7" xfId="0" applyNumberFormat="1" applyFont="1" applyFill="1" applyBorder="1" applyAlignment="1">
      <alignment horizontal="right" vertical="center"/>
    </xf>
    <xf numFmtId="3" fontId="11" fillId="0" borderId="7" xfId="0" applyNumberFormat="1" applyFont="1" applyFill="1" applyBorder="1" applyAlignment="1">
      <alignment vertical="center"/>
    </xf>
    <xf numFmtId="4" fontId="11" fillId="0" borderId="8" xfId="0" applyNumberFormat="1"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2" fillId="0" borderId="10" xfId="0" applyFont="1" applyFill="1" applyBorder="1" applyAlignment="1">
      <alignment horizontal="left" vertical="center"/>
    </xf>
    <xf numFmtId="0" fontId="0" fillId="0" borderId="10" xfId="0" applyFill="1" applyBorder="1"/>
    <xf numFmtId="0" fontId="2" fillId="0" borderId="10" xfId="1" applyFill="1" applyBorder="1"/>
    <xf numFmtId="3" fontId="0" fillId="0" borderId="10" xfId="0" applyNumberFormat="1" applyFill="1" applyBorder="1"/>
    <xf numFmtId="0" fontId="11" fillId="0" borderId="10" xfId="0" applyFont="1" applyFill="1" applyBorder="1" applyAlignment="1">
      <alignment horizontal="left" vertical="center"/>
    </xf>
    <xf numFmtId="0" fontId="0" fillId="0" borderId="10" xfId="0" applyFont="1" applyFill="1" applyBorder="1" applyAlignment="1"/>
    <xf numFmtId="10" fontId="0" fillId="0" borderId="10" xfId="0" applyNumberFormat="1" applyFont="1" applyFill="1" applyBorder="1" applyAlignment="1"/>
    <xf numFmtId="10" fontId="0" fillId="0" borderId="10" xfId="0" applyNumberFormat="1" applyFill="1" applyBorder="1"/>
    <xf numFmtId="0" fontId="2" fillId="0" borderId="10" xfId="1" applyFill="1" applyBorder="1" applyAlignment="1">
      <alignment vertical="center"/>
    </xf>
    <xf numFmtId="0" fontId="9" fillId="0" borderId="10" xfId="0" applyFont="1" applyFill="1" applyBorder="1"/>
    <xf numFmtId="0" fontId="1" fillId="0" borderId="10" xfId="2" applyFill="1" applyBorder="1"/>
    <xf numFmtId="3" fontId="2" fillId="0" borderId="10" xfId="1" applyNumberFormat="1" applyFill="1" applyBorder="1" applyAlignment="1">
      <alignment horizontal="left" vertical="center"/>
    </xf>
    <xf numFmtId="3" fontId="9" fillId="0" borderId="10" xfId="0" applyNumberFormat="1" applyFont="1" applyFill="1" applyBorder="1" applyAlignment="1">
      <alignment horizontal="right" vertical="center"/>
    </xf>
    <xf numFmtId="3" fontId="11" fillId="0" borderId="10" xfId="0" applyNumberFormat="1" applyFont="1" applyFill="1" applyBorder="1" applyAlignment="1">
      <alignment vertical="center"/>
    </xf>
    <xf numFmtId="4" fontId="11" fillId="0" borderId="11" xfId="0" applyNumberFormat="1" applyFont="1" applyFill="1" applyBorder="1" applyAlignment="1">
      <alignment vertical="center"/>
    </xf>
    <xf numFmtId="9" fontId="0" fillId="0" borderId="10" xfId="0" applyNumberFormat="1" applyFill="1" applyBorder="1"/>
    <xf numFmtId="0" fontId="2" fillId="0" borderId="10" xfId="1" applyFill="1" applyBorder="1" applyAlignment="1">
      <alignment horizontal="left" vertical="center"/>
    </xf>
    <xf numFmtId="3" fontId="9" fillId="0" borderId="10" xfId="0" applyNumberFormat="1" applyFont="1" applyFill="1" applyBorder="1" applyAlignment="1">
      <alignment vertical="center"/>
    </xf>
    <xf numFmtId="4" fontId="9" fillId="0" borderId="11" xfId="0" applyNumberFormat="1" applyFont="1" applyFill="1" applyBorder="1" applyAlignment="1">
      <alignment vertical="center"/>
    </xf>
    <xf numFmtId="0" fontId="13" fillId="0" borderId="10" xfId="1" applyFont="1" applyFill="1" applyBorder="1"/>
    <xf numFmtId="1" fontId="9" fillId="0" borderId="9" xfId="0" applyNumberFormat="1" applyFont="1" applyFill="1" applyBorder="1" applyAlignment="1"/>
    <xf numFmtId="1" fontId="9" fillId="0" borderId="10" xfId="0" applyNumberFormat="1" applyFont="1" applyFill="1" applyBorder="1" applyAlignment="1"/>
    <xf numFmtId="0" fontId="14" fillId="0" borderId="10" xfId="0" applyFont="1" applyFill="1" applyBorder="1" applyAlignment="1"/>
    <xf numFmtId="1" fontId="2" fillId="0" borderId="10" xfId="1" applyNumberFormat="1" applyFill="1" applyBorder="1" applyAlignment="1"/>
    <xf numFmtId="0" fontId="9" fillId="0" borderId="10" xfId="0" applyFont="1" applyFill="1" applyBorder="1" applyAlignment="1">
      <alignment horizontal="right"/>
    </xf>
    <xf numFmtId="0" fontId="9" fillId="0" borderId="9" xfId="0" applyFont="1" applyFill="1" applyBorder="1" applyAlignment="1">
      <alignment vertical="center"/>
    </xf>
    <xf numFmtId="0" fontId="12" fillId="0" borderId="10" xfId="0" applyFont="1" applyFill="1" applyBorder="1" applyAlignment="1">
      <alignment vertical="center"/>
    </xf>
    <xf numFmtId="1" fontId="13" fillId="0" borderId="10" xfId="1" applyNumberFormat="1" applyFont="1" applyFill="1" applyBorder="1" applyAlignment="1"/>
    <xf numFmtId="0" fontId="9" fillId="0" borderId="10" xfId="0" applyFont="1" applyFill="1" applyBorder="1" applyAlignment="1"/>
    <xf numFmtId="164" fontId="9" fillId="0" borderId="10" xfId="0" applyNumberFormat="1" applyFont="1" applyFill="1" applyBorder="1" applyAlignment="1">
      <alignment vertical="center"/>
    </xf>
    <xf numFmtId="0" fontId="9" fillId="0" borderId="9" xfId="0" applyFont="1" applyFill="1" applyBorder="1" applyAlignment="1"/>
    <xf numFmtId="0" fontId="12" fillId="0" borderId="10" xfId="0" applyFont="1" applyFill="1" applyBorder="1" applyAlignment="1"/>
    <xf numFmtId="0" fontId="13" fillId="0" borderId="10" xfId="1" applyFont="1" applyFill="1" applyBorder="1" applyAlignment="1">
      <alignment vertical="center"/>
    </xf>
    <xf numFmtId="3" fontId="12" fillId="0" borderId="10" xfId="0" applyNumberFormat="1" applyFont="1" applyFill="1" applyBorder="1" applyAlignment="1">
      <alignment vertical="center"/>
    </xf>
    <xf numFmtId="4" fontId="12" fillId="0" borderId="11" xfId="0" applyNumberFormat="1" applyFont="1" applyFill="1" applyBorder="1" applyAlignment="1">
      <alignment vertical="center"/>
    </xf>
    <xf numFmtId="3" fontId="0" fillId="0" borderId="10" xfId="0" applyNumberFormat="1" applyFont="1" applyFill="1" applyBorder="1" applyAlignment="1"/>
    <xf numFmtId="0" fontId="13" fillId="0" borderId="10" xfId="1" applyFont="1" applyFill="1" applyBorder="1" applyAlignment="1">
      <alignment horizontal="left" vertical="center"/>
    </xf>
    <xf numFmtId="3" fontId="11" fillId="0" borderId="10"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0" fontId="2" fillId="0" borderId="10" xfId="1" applyFill="1" applyBorder="1" applyAlignment="1"/>
    <xf numFmtId="1" fontId="2" fillId="0" borderId="10" xfId="1" applyNumberFormat="1" applyFill="1" applyBorder="1" applyAlignment="1">
      <alignment horizontal="left"/>
    </xf>
    <xf numFmtId="3" fontId="9" fillId="0" borderId="10" xfId="0" applyNumberFormat="1" applyFont="1" applyFill="1" applyBorder="1" applyAlignment="1">
      <alignment horizontal="right"/>
    </xf>
    <xf numFmtId="3" fontId="9" fillId="0" borderId="10" xfId="0" applyNumberFormat="1" applyFont="1" applyFill="1" applyBorder="1" applyAlignment="1"/>
    <xf numFmtId="0" fontId="11" fillId="0" borderId="10" xfId="0" applyFont="1" applyFill="1" applyBorder="1" applyAlignment="1"/>
    <xf numFmtId="4" fontId="9" fillId="0" borderId="11" xfId="0" applyNumberFormat="1" applyFont="1" applyFill="1" applyBorder="1" applyAlignment="1"/>
    <xf numFmtId="0" fontId="11" fillId="0" borderId="10" xfId="0" applyFont="1" applyFill="1" applyBorder="1" applyAlignment="1">
      <alignment horizontal="left"/>
    </xf>
    <xf numFmtId="22" fontId="2" fillId="0" borderId="10" xfId="1" applyNumberFormat="1" applyFill="1" applyBorder="1" applyAlignment="1">
      <alignment vertical="center"/>
    </xf>
    <xf numFmtId="0" fontId="9" fillId="0" borderId="10" xfId="0" applyFont="1" applyFill="1" applyBorder="1" applyAlignment="1">
      <alignment vertical="center"/>
    </xf>
    <xf numFmtId="0" fontId="11" fillId="0" borderId="9" xfId="0" applyFont="1" applyFill="1" applyBorder="1" applyAlignment="1"/>
    <xf numFmtId="0" fontId="15" fillId="0" borderId="10" xfId="0" applyFont="1" applyFill="1" applyBorder="1" applyAlignment="1"/>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right" vertical="center"/>
    </xf>
    <xf numFmtId="0" fontId="9" fillId="0" borderId="9" xfId="0" applyFont="1" applyFill="1" applyBorder="1" applyAlignment="1">
      <alignment horizontal="left"/>
    </xf>
    <xf numFmtId="0" fontId="9" fillId="0" borderId="10" xfId="0" applyFont="1" applyFill="1" applyBorder="1" applyAlignment="1">
      <alignment horizontal="left"/>
    </xf>
    <xf numFmtId="164" fontId="11" fillId="0" borderId="10" xfId="0" applyNumberFormat="1" applyFont="1" applyFill="1" applyBorder="1" applyAlignment="1">
      <alignment horizontal="left" vertical="center"/>
    </xf>
    <xf numFmtId="0" fontId="15" fillId="0" borderId="10" xfId="0" applyFont="1" applyFill="1" applyBorder="1" applyAlignment="1">
      <alignment vertical="center"/>
    </xf>
    <xf numFmtId="0" fontId="2" fillId="0" borderId="10" xfId="1" applyFill="1" applyBorder="1" applyAlignment="1">
      <alignment horizontal="left"/>
    </xf>
    <xf numFmtId="3" fontId="13" fillId="0" borderId="10" xfId="1" applyNumberFormat="1" applyFont="1" applyFill="1" applyBorder="1" applyAlignment="1">
      <alignment vertical="center"/>
    </xf>
    <xf numFmtId="4" fontId="13" fillId="0" borderId="11" xfId="1" applyNumberFormat="1" applyFont="1" applyFill="1" applyBorder="1" applyAlignment="1">
      <alignment vertical="center"/>
    </xf>
    <xf numFmtId="49" fontId="2" fillId="0" borderId="10" xfId="1" applyNumberFormat="1" applyFill="1" applyBorder="1" applyAlignment="1">
      <alignment vertical="top"/>
    </xf>
    <xf numFmtId="49" fontId="0" fillId="0" borderId="10" xfId="0" applyNumberFormat="1" applyFont="1" applyFill="1" applyBorder="1" applyAlignment="1">
      <alignment vertical="top"/>
    </xf>
    <xf numFmtId="3" fontId="12" fillId="0" borderId="10" xfId="0" applyNumberFormat="1" applyFont="1" applyFill="1" applyBorder="1" applyAlignment="1">
      <alignment horizontal="right" vertical="center"/>
    </xf>
    <xf numFmtId="3" fontId="13" fillId="0" borderId="10" xfId="1" applyNumberFormat="1" applyFont="1" applyFill="1" applyBorder="1" applyAlignment="1">
      <alignment horizontal="right" vertical="center"/>
    </xf>
    <xf numFmtId="9" fontId="9" fillId="0" borderId="10" xfId="0" applyNumberFormat="1" applyFont="1" applyFill="1" applyBorder="1" applyAlignment="1">
      <alignment vertical="center"/>
    </xf>
    <xf numFmtId="0" fontId="13" fillId="0" borderId="10" xfId="1" applyFont="1" applyFill="1" applyBorder="1" applyAlignment="1"/>
    <xf numFmtId="3" fontId="16" fillId="0" borderId="10" xfId="0" applyNumberFormat="1" applyFont="1" applyFill="1" applyBorder="1" applyAlignment="1">
      <alignment horizontal="right"/>
    </xf>
    <xf numFmtId="3" fontId="16" fillId="0" borderId="10" xfId="0" applyNumberFormat="1" applyFont="1" applyFill="1" applyBorder="1"/>
    <xf numFmtId="4" fontId="16" fillId="0" borderId="11" xfId="0" applyNumberFormat="1" applyFont="1" applyFill="1" applyBorder="1"/>
    <xf numFmtId="49" fontId="11" fillId="0" borderId="10" xfId="0" applyNumberFormat="1" applyFont="1" applyFill="1" applyBorder="1" applyAlignment="1">
      <alignment vertical="center"/>
    </xf>
    <xf numFmtId="3" fontId="9" fillId="0" borderId="10" xfId="0" applyNumberFormat="1" applyFont="1" applyFill="1" applyBorder="1" applyAlignment="1">
      <alignment horizontal="left" vertical="center"/>
    </xf>
    <xf numFmtId="3" fontId="9" fillId="0" borderId="11" xfId="0" applyNumberFormat="1" applyFont="1" applyFill="1" applyBorder="1" applyAlignment="1">
      <alignment vertical="center"/>
    </xf>
    <xf numFmtId="0" fontId="11" fillId="0" borderId="10" xfId="0" applyFont="1" applyFill="1" applyBorder="1"/>
    <xf numFmtId="49" fontId="9" fillId="0" borderId="10" xfId="0" applyNumberFormat="1" applyFont="1" applyFill="1" applyBorder="1" applyAlignment="1">
      <alignment vertical="top"/>
    </xf>
    <xf numFmtId="0" fontId="0" fillId="0" borderId="10" xfId="0" applyFill="1" applyBorder="1" applyAlignment="1">
      <alignment vertical="center"/>
    </xf>
    <xf numFmtId="9" fontId="2" fillId="0" borderId="10" xfId="1" applyNumberFormat="1" applyFill="1" applyBorder="1"/>
    <xf numFmtId="0" fontId="2" fillId="0" borderId="10" xfId="1" applyFill="1" applyBorder="1" applyAlignment="1">
      <alignment horizontal="left" vertical="top" wrapText="1"/>
    </xf>
    <xf numFmtId="3" fontId="9" fillId="0" borderId="10" xfId="0" applyNumberFormat="1" applyFont="1" applyFill="1" applyBorder="1" applyAlignment="1">
      <alignment horizontal="right" wrapText="1"/>
    </xf>
    <xf numFmtId="3" fontId="9" fillId="0" borderId="10" xfId="0" applyNumberFormat="1" applyFont="1" applyFill="1" applyBorder="1" applyAlignment="1">
      <alignment wrapText="1"/>
    </xf>
    <xf numFmtId="0" fontId="1" fillId="0" borderId="10" xfId="2" applyFont="1" applyFill="1" applyBorder="1"/>
    <xf numFmtId="49" fontId="17" fillId="0" borderId="10" xfId="0" applyNumberFormat="1" applyFont="1" applyFill="1" applyBorder="1" applyAlignment="1"/>
    <xf numFmtId="1" fontId="16" fillId="0" borderId="10" xfId="0" applyNumberFormat="1" applyFont="1" applyFill="1" applyBorder="1" applyAlignment="1"/>
    <xf numFmtId="0" fontId="11" fillId="0" borderId="12" xfId="0" applyFont="1" applyFill="1" applyBorder="1" applyAlignment="1">
      <alignment vertical="center"/>
    </xf>
    <xf numFmtId="0" fontId="11" fillId="0" borderId="13" xfId="0" applyFont="1" applyFill="1" applyBorder="1" applyAlignment="1">
      <alignment vertical="center"/>
    </xf>
    <xf numFmtId="0" fontId="12" fillId="0" borderId="13" xfId="0" applyFont="1" applyFill="1" applyBorder="1" applyAlignment="1">
      <alignment vertical="center"/>
    </xf>
    <xf numFmtId="0" fontId="0" fillId="0" borderId="13" xfId="0" applyFill="1" applyBorder="1"/>
    <xf numFmtId="0" fontId="2" fillId="0" borderId="13" xfId="1" applyFill="1" applyBorder="1" applyAlignment="1">
      <alignment vertical="center"/>
    </xf>
    <xf numFmtId="3" fontId="0" fillId="0" borderId="13" xfId="0" applyNumberFormat="1" applyFill="1" applyBorder="1"/>
    <xf numFmtId="0" fontId="0" fillId="0" borderId="13" xfId="0" applyFont="1" applyFill="1" applyBorder="1" applyAlignment="1"/>
    <xf numFmtId="10" fontId="0" fillId="0" borderId="13" xfId="0" applyNumberFormat="1" applyFont="1" applyFill="1" applyBorder="1" applyAlignment="1"/>
    <xf numFmtId="10" fontId="0" fillId="0" borderId="13" xfId="0" applyNumberFormat="1" applyFill="1" applyBorder="1"/>
    <xf numFmtId="0" fontId="9" fillId="0" borderId="13" xfId="0" applyFont="1" applyFill="1" applyBorder="1" applyAlignment="1">
      <alignment horizontal="right"/>
    </xf>
    <xf numFmtId="0" fontId="1" fillId="0" borderId="13" xfId="2" applyFill="1" applyBorder="1"/>
    <xf numFmtId="3" fontId="2" fillId="0" borderId="13" xfId="1" applyNumberFormat="1" applyFill="1" applyBorder="1" applyAlignment="1">
      <alignment horizontal="left" vertical="center"/>
    </xf>
    <xf numFmtId="3" fontId="9" fillId="0" borderId="13" xfId="0" applyNumberFormat="1" applyFont="1" applyFill="1" applyBorder="1" applyAlignment="1">
      <alignment horizontal="right" vertical="center"/>
    </xf>
    <xf numFmtId="3" fontId="9" fillId="0" borderId="13" xfId="0" applyNumberFormat="1" applyFont="1" applyFill="1" applyBorder="1" applyAlignment="1">
      <alignment vertical="center"/>
    </xf>
    <xf numFmtId="4" fontId="9" fillId="0" borderId="14" xfId="0" applyNumberFormat="1" applyFont="1" applyFill="1" applyBorder="1" applyAlignment="1">
      <alignment vertical="center"/>
    </xf>
  </cellXfs>
  <cellStyles count="3">
    <cellStyle name="Hyperlink"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witter.com/MOFAGambia/moments" TargetMode="External"/><Relationship Id="rId3182" Type="http://schemas.openxmlformats.org/officeDocument/2006/relationships/hyperlink" Target="https://twitter.com/MAECgob/moments" TargetMode="External"/><Relationship Id="rId4026" Type="http://schemas.openxmlformats.org/officeDocument/2006/relationships/hyperlink" Target="https://periscope.tv/ThomasThabane" TargetMode="External"/><Relationship Id="rId4233" Type="http://schemas.openxmlformats.org/officeDocument/2006/relationships/hyperlink" Target="https://periscope.tv/DanishMFA" TargetMode="External"/><Relationship Id="rId4440" Type="http://schemas.openxmlformats.org/officeDocument/2006/relationships/hyperlink" Target="https://periscope.tv/foreignMV" TargetMode="External"/><Relationship Id="rId3042" Type="http://schemas.openxmlformats.org/officeDocument/2006/relationships/hyperlink" Target="https://twitter.com/marianorajoy" TargetMode="External"/><Relationship Id="rId3999" Type="http://schemas.openxmlformats.org/officeDocument/2006/relationships/hyperlink" Target="https://periscope.tv/AndrejBabis" TargetMode="External"/><Relationship Id="rId4300" Type="http://schemas.openxmlformats.org/officeDocument/2006/relationships/hyperlink" Target="https://periscope.tv/govgr" TargetMode="External"/><Relationship Id="rId170" Type="http://schemas.openxmlformats.org/officeDocument/2006/relationships/hyperlink" Target="https://twitter.com/PMOBhutan/lists" TargetMode="External"/><Relationship Id="rId3859" Type="http://schemas.openxmlformats.org/officeDocument/2006/relationships/hyperlink" Target="https://twitter.com/PresidentAM_arm/lists" TargetMode="External"/><Relationship Id="rId987" Type="http://schemas.openxmlformats.org/officeDocument/2006/relationships/hyperlink" Target="http://twiplomacy.com/info/europe/Turkey" TargetMode="External"/><Relationship Id="rId2668" Type="http://schemas.openxmlformats.org/officeDocument/2006/relationships/hyperlink" Target="https://twitter.com/PresDGranger/moments" TargetMode="External"/><Relationship Id="rId2875" Type="http://schemas.openxmlformats.org/officeDocument/2006/relationships/hyperlink" Target="https://twitter.com/RashtrapatiBhvn" TargetMode="External"/><Relationship Id="rId3719" Type="http://schemas.openxmlformats.org/officeDocument/2006/relationships/hyperlink" Target="https://twitter.com/foreignMV/lists" TargetMode="External"/><Relationship Id="rId3926" Type="http://schemas.openxmlformats.org/officeDocument/2006/relationships/hyperlink" Target="https://twitter.com/maduro_hi/lists" TargetMode="External"/><Relationship Id="rId4090" Type="http://schemas.openxmlformats.org/officeDocument/2006/relationships/hyperlink" Target="https://periscope.tv/BarrowPresident" TargetMode="External"/><Relationship Id="rId847" Type="http://schemas.openxmlformats.org/officeDocument/2006/relationships/hyperlink" Target="http://twiplomacy.com/info/south-america/Venezuela" TargetMode="External"/><Relationship Id="rId1477" Type="http://schemas.openxmlformats.org/officeDocument/2006/relationships/hyperlink" Target="https://twitter.com/PresidenciaPy/moments" TargetMode="External"/><Relationship Id="rId1684" Type="http://schemas.openxmlformats.org/officeDocument/2006/relationships/hyperlink" Target="https://twitter.com/Kiribati_Govt/lists" TargetMode="External"/><Relationship Id="rId1891" Type="http://schemas.openxmlformats.org/officeDocument/2006/relationships/hyperlink" Target="http://twiplomacy.com/info/europe/Switzerland" TargetMode="External"/><Relationship Id="rId2528" Type="http://schemas.openxmlformats.org/officeDocument/2006/relationships/hyperlink" Target="https://twitter.com/cidiplomatie/moments" TargetMode="External"/><Relationship Id="rId2735" Type="http://schemas.openxmlformats.org/officeDocument/2006/relationships/hyperlink" Target="https://twitter.com/KarimMassimov_E/moments" TargetMode="External"/><Relationship Id="rId2942" Type="http://schemas.openxmlformats.org/officeDocument/2006/relationships/hyperlink" Target="https://twitter.com/presstj" TargetMode="External"/><Relationship Id="rId707" Type="http://schemas.openxmlformats.org/officeDocument/2006/relationships/hyperlink" Target="http://twiplomacy.com/info/north-america/El-Salvador" TargetMode="External"/><Relationship Id="rId914" Type="http://schemas.openxmlformats.org/officeDocument/2006/relationships/hyperlink" Target="https://twitter.com/MinCanadaAE/lists" TargetMode="External"/><Relationship Id="rId1337" Type="http://schemas.openxmlformats.org/officeDocument/2006/relationships/hyperlink" Target="https://twitter.com/Bouterse2015" TargetMode="External"/><Relationship Id="rId1544" Type="http://schemas.openxmlformats.org/officeDocument/2006/relationships/hyperlink" Target="https://periscope.tv/strakovka" TargetMode="External"/><Relationship Id="rId1751" Type="http://schemas.openxmlformats.org/officeDocument/2006/relationships/hyperlink" Target="https://twitter.com/hisseint/moments" TargetMode="External"/><Relationship Id="rId2802" Type="http://schemas.openxmlformats.org/officeDocument/2006/relationships/hyperlink" Target="https://twitter.com/TuvaluGov/moments" TargetMode="External"/><Relationship Id="rId43" Type="http://schemas.openxmlformats.org/officeDocument/2006/relationships/hyperlink" Target="http://twiplomacy.com/info/africa/Ivory-Coast" TargetMode="External"/><Relationship Id="rId1404" Type="http://schemas.openxmlformats.org/officeDocument/2006/relationships/hyperlink" Target="https://periscope.tv/CanadianPM" TargetMode="External"/><Relationship Id="rId1611" Type="http://schemas.openxmlformats.org/officeDocument/2006/relationships/hyperlink" Target="https://periscope.tv/NDimitrovMK" TargetMode="External"/><Relationship Id="rId3369" Type="http://schemas.openxmlformats.org/officeDocument/2006/relationships/hyperlink" Target="https://twitter.com/LafontantGuy/moments" TargetMode="External"/><Relationship Id="rId3576" Type="http://schemas.openxmlformats.org/officeDocument/2006/relationships/hyperlink" Target="https://twitter.com/Russia/moments" TargetMode="External"/><Relationship Id="rId4627" Type="http://schemas.openxmlformats.org/officeDocument/2006/relationships/hyperlink" Target="https://periscope.tv/Al_Kasbah" TargetMode="External"/><Relationship Id="rId497" Type="http://schemas.openxmlformats.org/officeDocument/2006/relationships/hyperlink" Target="http://twiplomacy.com/info/europe/Latvia" TargetMode="External"/><Relationship Id="rId2178" Type="http://schemas.openxmlformats.org/officeDocument/2006/relationships/hyperlink" Target="https://twitter.com/MFAupdate" TargetMode="External"/><Relationship Id="rId2385" Type="http://schemas.openxmlformats.org/officeDocument/2006/relationships/hyperlink" Target="https://twitter.com/MOFABahamas" TargetMode="External"/><Relationship Id="rId3229" Type="http://schemas.openxmlformats.org/officeDocument/2006/relationships/hyperlink" Target="https://twitter.com/CancilleriaARG/moments" TargetMode="External"/><Relationship Id="rId3783" Type="http://schemas.openxmlformats.org/officeDocument/2006/relationships/hyperlink" Target="https://twitter.com/maduro_pt/lists" TargetMode="External"/><Relationship Id="rId3990" Type="http://schemas.openxmlformats.org/officeDocument/2006/relationships/hyperlink" Target="https://periscope.tv/GobiernodeChile" TargetMode="External"/><Relationship Id="rId357" Type="http://schemas.openxmlformats.org/officeDocument/2006/relationships/hyperlink" Target="http://twiplomacy.com/info/europe/Albania" TargetMode="External"/><Relationship Id="rId1194" Type="http://schemas.openxmlformats.org/officeDocument/2006/relationships/hyperlink" Target="http://twiplomacy.com/info/africa/Tunisia" TargetMode="External"/><Relationship Id="rId2038" Type="http://schemas.openxmlformats.org/officeDocument/2006/relationships/hyperlink" Target="https://twitter.com/VivianBala" TargetMode="External"/><Relationship Id="rId2592" Type="http://schemas.openxmlformats.org/officeDocument/2006/relationships/hyperlink" Target="https://twitter.com/pmc_gov_au/moments" TargetMode="External"/><Relationship Id="rId3436" Type="http://schemas.openxmlformats.org/officeDocument/2006/relationships/hyperlink" Target="https://twitter.com/MinAECHT/moments" TargetMode="External"/><Relationship Id="rId3643" Type="http://schemas.openxmlformats.org/officeDocument/2006/relationships/hyperlink" Target="https://twitter.com/vanderbellen/moments" TargetMode="External"/><Relationship Id="rId3850" Type="http://schemas.openxmlformats.org/officeDocument/2006/relationships/hyperlink" Target="https://twitter.com/cancilleriacrc/lists" TargetMode="External"/><Relationship Id="rId217" Type="http://schemas.openxmlformats.org/officeDocument/2006/relationships/hyperlink" Target="http://twiplomacy.com/info/asia/Israel" TargetMode="External"/><Relationship Id="rId564" Type="http://schemas.openxmlformats.org/officeDocument/2006/relationships/hyperlink" Target="http://twiplomacy.com/info/europe/Russia" TargetMode="External"/><Relationship Id="rId771" Type="http://schemas.openxmlformats.org/officeDocument/2006/relationships/hyperlink" Target="http://twiplomacy.com/info/north-america/United-States" TargetMode="External"/><Relationship Id="rId2245" Type="http://schemas.openxmlformats.org/officeDocument/2006/relationships/hyperlink" Target="https://twitter.com/eu_eeas" TargetMode="External"/><Relationship Id="rId2452" Type="http://schemas.openxmlformats.org/officeDocument/2006/relationships/hyperlink" Target="https://twitter.com/konotaromp/lists" TargetMode="External"/><Relationship Id="rId3503" Type="http://schemas.openxmlformats.org/officeDocument/2006/relationships/hyperlink" Target="https://twitter.com/Pontifex_ln/moments" TargetMode="External"/><Relationship Id="rId3710" Type="http://schemas.openxmlformats.org/officeDocument/2006/relationships/hyperlink" Target="https://twitter.com/emansionliberia/lists" TargetMode="External"/><Relationship Id="rId424" Type="http://schemas.openxmlformats.org/officeDocument/2006/relationships/hyperlink" Target="http://twiplomacy.com/info/europe/Finland" TargetMode="External"/><Relationship Id="rId631" Type="http://schemas.openxmlformats.org/officeDocument/2006/relationships/hyperlink" Target="https://twitter.com/ByegmENG/lists" TargetMode="External"/><Relationship Id="rId1054" Type="http://schemas.openxmlformats.org/officeDocument/2006/relationships/hyperlink" Target="https://periscope.tv/EUCouncilTVNews" TargetMode="External"/><Relationship Id="rId1261" Type="http://schemas.openxmlformats.org/officeDocument/2006/relationships/hyperlink" Target="https://twitter.com/PMTunisie" TargetMode="External"/><Relationship Id="rId2105" Type="http://schemas.openxmlformats.org/officeDocument/2006/relationships/hyperlink" Target="https://twitter.com/EgyPresidency" TargetMode="External"/><Relationship Id="rId2312" Type="http://schemas.openxmlformats.org/officeDocument/2006/relationships/hyperlink" Target="https://twitter.com/mfaethiopia" TargetMode="External"/><Relationship Id="rId1121" Type="http://schemas.openxmlformats.org/officeDocument/2006/relationships/hyperlink" Target="http://twiplomacy.com/info/europe/Turkey" TargetMode="External"/><Relationship Id="rId4277" Type="http://schemas.openxmlformats.org/officeDocument/2006/relationships/hyperlink" Target="https://periscope.tv/statsradet" TargetMode="External"/><Relationship Id="rId4484" Type="http://schemas.openxmlformats.org/officeDocument/2006/relationships/hyperlink" Target="https://periscope.tv/PresidenceNiger" TargetMode="External"/><Relationship Id="rId4691" Type="http://schemas.openxmlformats.org/officeDocument/2006/relationships/hyperlink" Target="https://periscope.tv/Pontifex_ln" TargetMode="External"/><Relationship Id="rId3086" Type="http://schemas.openxmlformats.org/officeDocument/2006/relationships/hyperlink" Target="https://twitter.com/JuanOrlandoH" TargetMode="External"/><Relationship Id="rId3293" Type="http://schemas.openxmlformats.org/officeDocument/2006/relationships/hyperlink" Target="https://twitter.com/GouvGN/moments" TargetMode="External"/><Relationship Id="rId4137" Type="http://schemas.openxmlformats.org/officeDocument/2006/relationships/hyperlink" Target="https://periscope.tv/PresidentAM_rus" TargetMode="External"/><Relationship Id="rId4344" Type="http://schemas.openxmlformats.org/officeDocument/2006/relationships/hyperlink" Target="https://periscope.tv/HaiderAlAbadi" TargetMode="External"/><Relationship Id="rId4551" Type="http://schemas.openxmlformats.org/officeDocument/2006/relationships/hyperlink" Target="https://periscope.tv/vladaOCDrs" TargetMode="External"/><Relationship Id="rId1938" Type="http://schemas.openxmlformats.org/officeDocument/2006/relationships/hyperlink" Target="http://twiplomacy.com/info/africa/Rwanda" TargetMode="External"/><Relationship Id="rId3153" Type="http://schemas.openxmlformats.org/officeDocument/2006/relationships/hyperlink" Target="http://twiplomacy.com/info/north-america/Costa-Rica" TargetMode="External"/><Relationship Id="rId3360" Type="http://schemas.openxmlformats.org/officeDocument/2006/relationships/hyperlink" Target="https://twitter.com/kolindagk/moments" TargetMode="External"/><Relationship Id="rId4204" Type="http://schemas.openxmlformats.org/officeDocument/2006/relationships/hyperlink" Target="https://periscope.tv/PresidenciaCV" TargetMode="External"/><Relationship Id="rId281" Type="http://schemas.openxmlformats.org/officeDocument/2006/relationships/hyperlink" Target="http://twiplomacy.com/info/asia/Nepal" TargetMode="External"/><Relationship Id="rId3013" Type="http://schemas.openxmlformats.org/officeDocument/2006/relationships/hyperlink" Target="https://twitter.com/Diplomacy_RM" TargetMode="External"/><Relationship Id="rId4411" Type="http://schemas.openxmlformats.org/officeDocument/2006/relationships/hyperlink" Target="https://periscope.tv/regierung_fl" TargetMode="External"/><Relationship Id="rId141" Type="http://schemas.openxmlformats.org/officeDocument/2006/relationships/hyperlink" Target="http://twiplomacy.com/info/africa/Zambia" TargetMode="External"/><Relationship Id="rId3220" Type="http://schemas.openxmlformats.org/officeDocument/2006/relationships/hyperlink" Target="https://twitter.com/brunei_pmo/moments" TargetMode="External"/><Relationship Id="rId7" Type="http://schemas.openxmlformats.org/officeDocument/2006/relationships/hyperlink" Target="http://twiplomacy.com/info/africa/Burundi" TargetMode="External"/><Relationship Id="rId2779" Type="http://schemas.openxmlformats.org/officeDocument/2006/relationships/hyperlink" Target="https://twitter.com/APUkraine/moments" TargetMode="External"/><Relationship Id="rId2986" Type="http://schemas.openxmlformats.org/officeDocument/2006/relationships/hyperlink" Target="https://twitter.com/PrimeministerGR" TargetMode="External"/><Relationship Id="rId958" Type="http://schemas.openxmlformats.org/officeDocument/2006/relationships/hyperlink" Target="https://twitter.com/GuvernulRM/lists" TargetMode="External"/><Relationship Id="rId1588" Type="http://schemas.openxmlformats.org/officeDocument/2006/relationships/hyperlink" Target="http://twiplomacy.com/info/oceania/Kiribati" TargetMode="External"/><Relationship Id="rId1795" Type="http://schemas.openxmlformats.org/officeDocument/2006/relationships/hyperlink" Target="https://twitter.com/totisova/moments" TargetMode="External"/><Relationship Id="rId2639" Type="http://schemas.openxmlformats.org/officeDocument/2006/relationships/hyperlink" Target="https://twitter.com/press_president/moments" TargetMode="External"/><Relationship Id="rId2846" Type="http://schemas.openxmlformats.org/officeDocument/2006/relationships/hyperlink" Target="https://twitter.com/StateHouseSey" TargetMode="External"/><Relationship Id="rId87" Type="http://schemas.openxmlformats.org/officeDocument/2006/relationships/hyperlink" Target="http://twiplomacy.com/info/africa/Rwanda" TargetMode="External"/><Relationship Id="rId818" Type="http://schemas.openxmlformats.org/officeDocument/2006/relationships/hyperlink" Target="http://twiplomacy.com/info/south-america/Ecuador" TargetMode="External"/><Relationship Id="rId1448" Type="http://schemas.openxmlformats.org/officeDocument/2006/relationships/hyperlink" Target="https://twitter.com/cancilleriasv/moments" TargetMode="External"/><Relationship Id="rId1655" Type="http://schemas.openxmlformats.org/officeDocument/2006/relationships/hyperlink" Target="https://twitter.com/AmadouGon/lists" TargetMode="External"/><Relationship Id="rId2706" Type="http://schemas.openxmlformats.org/officeDocument/2006/relationships/hyperlink" Target="https://twitter.com/IEmbassy/moments" TargetMode="External"/><Relationship Id="rId4061" Type="http://schemas.openxmlformats.org/officeDocument/2006/relationships/hyperlink" Target="https://periscope.tv/TamimBinHamad" TargetMode="External"/><Relationship Id="rId1308" Type="http://schemas.openxmlformats.org/officeDocument/2006/relationships/hyperlink" Target="https://twitter.com/Arlietas" TargetMode="External"/><Relationship Id="rId1862" Type="http://schemas.openxmlformats.org/officeDocument/2006/relationships/hyperlink" Target="https://twitter.com/jaarreaza/lists" TargetMode="External"/><Relationship Id="rId2913" Type="http://schemas.openxmlformats.org/officeDocument/2006/relationships/hyperlink" Target="https://twitter.com/Gebran_Bassil" TargetMode="External"/><Relationship Id="rId1515" Type="http://schemas.openxmlformats.org/officeDocument/2006/relationships/hyperlink" Target="https://periscope.tv/MRE_Bolivia" TargetMode="External"/><Relationship Id="rId1722" Type="http://schemas.openxmlformats.org/officeDocument/2006/relationships/hyperlink" Target="https://twitter.com/ygaraad/lists" TargetMode="External"/><Relationship Id="rId14" Type="http://schemas.openxmlformats.org/officeDocument/2006/relationships/hyperlink" Target="http://twiplomacy.com/info/africa/Chad" TargetMode="External"/><Relationship Id="rId3687" Type="http://schemas.openxmlformats.org/officeDocument/2006/relationships/hyperlink" Target="https://twitter.com/B_Izetbegovic/lists" TargetMode="External"/><Relationship Id="rId3894" Type="http://schemas.openxmlformats.org/officeDocument/2006/relationships/hyperlink" Target="https://twitter.com/tcbestepe/lists" TargetMode="External"/><Relationship Id="rId2289" Type="http://schemas.openxmlformats.org/officeDocument/2006/relationships/hyperlink" Target="https://twitter.com/GvtMonaco" TargetMode="External"/><Relationship Id="rId2496" Type="http://schemas.openxmlformats.org/officeDocument/2006/relationships/hyperlink" Target="https://twitter.com/Mdaguero17/lists" TargetMode="External"/><Relationship Id="rId3547" Type="http://schemas.openxmlformats.org/officeDocument/2006/relationships/hyperlink" Target="https://twitter.com/PrimeministerGR/moments" TargetMode="External"/><Relationship Id="rId3754" Type="http://schemas.openxmlformats.org/officeDocument/2006/relationships/hyperlink" Target="https://twitter.com/JC_Varela/lists" TargetMode="External"/><Relationship Id="rId3961" Type="http://schemas.openxmlformats.org/officeDocument/2006/relationships/hyperlink" Target="https://twitter.com/epsycampbell/lists" TargetMode="External"/><Relationship Id="rId468" Type="http://schemas.openxmlformats.org/officeDocument/2006/relationships/hyperlink" Target="https://twitter.com/MFAIceland/lists" TargetMode="External"/><Relationship Id="rId675" Type="http://schemas.openxmlformats.org/officeDocument/2006/relationships/hyperlink" Target="http://twiplomacy.com/info/north-america/Belize" TargetMode="External"/><Relationship Id="rId882" Type="http://schemas.openxmlformats.org/officeDocument/2006/relationships/hyperlink" Target="http://twiplomacy.com/info/asia/Maldives" TargetMode="External"/><Relationship Id="rId1098" Type="http://schemas.openxmlformats.org/officeDocument/2006/relationships/hyperlink" Target="https://twitter.com/MIREXRD/lists" TargetMode="External"/><Relationship Id="rId2149" Type="http://schemas.openxmlformats.org/officeDocument/2006/relationships/hyperlink" Target="https://twitter.com/maduro_zh" TargetMode="External"/><Relationship Id="rId2356" Type="http://schemas.openxmlformats.org/officeDocument/2006/relationships/hyperlink" Target="https://twitter.com/govgr" TargetMode="External"/><Relationship Id="rId2563" Type="http://schemas.openxmlformats.org/officeDocument/2006/relationships/hyperlink" Target="https://twitter.com/EZaharievaMFA/moments" TargetMode="External"/><Relationship Id="rId2770" Type="http://schemas.openxmlformats.org/officeDocument/2006/relationships/hyperlink" Target="https://twitter.com/AmericaGovFr/moments" TargetMode="External"/><Relationship Id="rId3407" Type="http://schemas.openxmlformats.org/officeDocument/2006/relationships/hyperlink" Target="https://twitter.com/MFA_Afghanistan/moments" TargetMode="External"/><Relationship Id="rId3614" Type="http://schemas.openxmlformats.org/officeDocument/2006/relationships/hyperlink" Target="https://twitter.com/TerzaLoggia/moments" TargetMode="External"/><Relationship Id="rId3821" Type="http://schemas.openxmlformats.org/officeDocument/2006/relationships/hyperlink" Target="https://twitter.com/OPMJamaica/lists" TargetMode="External"/><Relationship Id="rId328" Type="http://schemas.openxmlformats.org/officeDocument/2006/relationships/hyperlink" Target="https://twitter.com/MFA_SriLanka/lists" TargetMode="External"/><Relationship Id="rId535" Type="http://schemas.openxmlformats.org/officeDocument/2006/relationships/hyperlink" Target="https://twitter.com/DutchMFA/lists" TargetMode="External"/><Relationship Id="rId742" Type="http://schemas.openxmlformats.org/officeDocument/2006/relationships/hyperlink" Target="https://twitter.com/fortalezapr/lists" TargetMode="External"/><Relationship Id="rId1165" Type="http://schemas.openxmlformats.org/officeDocument/2006/relationships/hyperlink" Target="http://twiplomacy.com/info/south-america/Chile" TargetMode="External"/><Relationship Id="rId1372" Type="http://schemas.openxmlformats.org/officeDocument/2006/relationships/hyperlink" Target="http://twiplomacy.com/info/africa/Algeria" TargetMode="External"/><Relationship Id="rId2009" Type="http://schemas.openxmlformats.org/officeDocument/2006/relationships/hyperlink" Target="http://twiplomacy.com/info/africa/Comores" TargetMode="External"/><Relationship Id="rId2216" Type="http://schemas.openxmlformats.org/officeDocument/2006/relationships/hyperlink" Target="https://twitter.com/OkmotKG" TargetMode="External"/><Relationship Id="rId2423" Type="http://schemas.openxmlformats.org/officeDocument/2006/relationships/hyperlink" Target="https://twitter.com/MINIREXBDI/lists" TargetMode="External"/><Relationship Id="rId2630" Type="http://schemas.openxmlformats.org/officeDocument/2006/relationships/hyperlink" Target="https://twitter.com/maduro_cn/moments" TargetMode="External"/><Relationship Id="rId602" Type="http://schemas.openxmlformats.org/officeDocument/2006/relationships/hyperlink" Target="http://twiplomacy.com/info/europe/Spain" TargetMode="External"/><Relationship Id="rId1025" Type="http://schemas.openxmlformats.org/officeDocument/2006/relationships/hyperlink" Target="https://periscope.tv/narendramodi" TargetMode="External"/><Relationship Id="rId1232" Type="http://schemas.openxmlformats.org/officeDocument/2006/relationships/hyperlink" Target="https://twitter.com/svenmikser/lists" TargetMode="External"/><Relationship Id="rId4388" Type="http://schemas.openxmlformats.org/officeDocument/2006/relationships/hyperlink" Target="https://periscope.tv/MFA_KZ" TargetMode="External"/><Relationship Id="rId4595" Type="http://schemas.openxmlformats.org/officeDocument/2006/relationships/hyperlink" Target="https://periscope.tv/MFA_analysis" TargetMode="External"/><Relationship Id="rId3197" Type="http://schemas.openxmlformats.org/officeDocument/2006/relationships/hyperlink" Target="https://twitter.com/PMcanadien/moments" TargetMode="External"/><Relationship Id="rId4248" Type="http://schemas.openxmlformats.org/officeDocument/2006/relationships/hyperlink" Target="https://periscope.tv/PMTunisie" TargetMode="External"/><Relationship Id="rId3057" Type="http://schemas.openxmlformats.org/officeDocument/2006/relationships/hyperlink" Target="https://twitter.com/Vgroysman" TargetMode="External"/><Relationship Id="rId4108" Type="http://schemas.openxmlformats.org/officeDocument/2006/relationships/hyperlink" Target="https://periscope.tv/PrimatureRwanda" TargetMode="External"/><Relationship Id="rId4455" Type="http://schemas.openxmlformats.org/officeDocument/2006/relationships/hyperlink" Target="https://periscope.tv/dodon_igor" TargetMode="External"/><Relationship Id="rId4662" Type="http://schemas.openxmlformats.org/officeDocument/2006/relationships/hyperlink" Target="https://periscope.tv/BorisJohnson" TargetMode="External"/><Relationship Id="rId185" Type="http://schemas.openxmlformats.org/officeDocument/2006/relationships/hyperlink" Target="http://twiplomacy.com/info/asia/India" TargetMode="External"/><Relationship Id="rId1909" Type="http://schemas.openxmlformats.org/officeDocument/2006/relationships/hyperlink" Target="https://twitter.com/KSAMOFA/lists" TargetMode="External"/><Relationship Id="rId3264" Type="http://schemas.openxmlformats.org/officeDocument/2006/relationships/hyperlink" Target="https://twitter.com/FedericaMog/moments" TargetMode="External"/><Relationship Id="rId3471" Type="http://schemas.openxmlformats.org/officeDocument/2006/relationships/hyperlink" Target="https://twitter.com/NicolasMaduro/moments" TargetMode="External"/><Relationship Id="rId4315" Type="http://schemas.openxmlformats.org/officeDocument/2006/relationships/hyperlink" Target="https://periscope.tv/mfaguyana" TargetMode="External"/><Relationship Id="rId4522" Type="http://schemas.openxmlformats.org/officeDocument/2006/relationships/hyperlink" Target="https://periscope.tv/KremlinRussia" TargetMode="External"/><Relationship Id="rId392" Type="http://schemas.openxmlformats.org/officeDocument/2006/relationships/hyperlink" Target="http://twiplomacy.com/info/europe/Estonia" TargetMode="External"/><Relationship Id="rId2073" Type="http://schemas.openxmlformats.org/officeDocument/2006/relationships/hyperlink" Target="https://twitter.com/NDimitrovMK" TargetMode="External"/><Relationship Id="rId2280" Type="http://schemas.openxmlformats.org/officeDocument/2006/relationships/hyperlink" Target="https://twitter.com/ChileMFA" TargetMode="External"/><Relationship Id="rId3124" Type="http://schemas.openxmlformats.org/officeDocument/2006/relationships/hyperlink" Target="https://twitter.com/MindeGobierno" TargetMode="External"/><Relationship Id="rId3331" Type="http://schemas.openxmlformats.org/officeDocument/2006/relationships/hyperlink" Target="https://twitter.com/IsraeliPM_Rus/moments" TargetMode="External"/><Relationship Id="rId252" Type="http://schemas.openxmlformats.org/officeDocument/2006/relationships/hyperlink" Target="http://twiplomacy.com/info/asia/Kuwait" TargetMode="External"/><Relationship Id="rId2140" Type="http://schemas.openxmlformats.org/officeDocument/2006/relationships/hyperlink" Target="https://twitter.com/GuvernulRM" TargetMode="External"/><Relationship Id="rId112" Type="http://schemas.openxmlformats.org/officeDocument/2006/relationships/hyperlink" Target="http://twiplomacy.com/info/africa/South-Africa" TargetMode="External"/><Relationship Id="rId1699" Type="http://schemas.openxmlformats.org/officeDocument/2006/relationships/hyperlink" Target="https://twitter.com/mreparaguay_en/lists" TargetMode="External"/><Relationship Id="rId2000" Type="http://schemas.openxmlformats.org/officeDocument/2006/relationships/hyperlink" Target="http://twiplomacy.com/info/north-america/Australia" TargetMode="External"/><Relationship Id="rId2957" Type="http://schemas.openxmlformats.org/officeDocument/2006/relationships/hyperlink" Target="https://twitter.com/KolindaGK" TargetMode="External"/><Relationship Id="rId4172" Type="http://schemas.openxmlformats.org/officeDocument/2006/relationships/hyperlink" Target="https://periscope.tv/Dragan_Covic" TargetMode="External"/><Relationship Id="rId929" Type="http://schemas.openxmlformats.org/officeDocument/2006/relationships/hyperlink" Target="http://twiplomacy.com/info/europe/Moldova" TargetMode="External"/><Relationship Id="rId1559" Type="http://schemas.openxmlformats.org/officeDocument/2006/relationships/hyperlink" Target="https://twitter.com/SRECIHonduras/moments" TargetMode="External"/><Relationship Id="rId1766" Type="http://schemas.openxmlformats.org/officeDocument/2006/relationships/hyperlink" Target="https://twitter.com/markbrantley3/moments" TargetMode="External"/><Relationship Id="rId1973" Type="http://schemas.openxmlformats.org/officeDocument/2006/relationships/hyperlink" Target="https://twitter.com/MFATgovtNZ/lists/mfat-on-twitter" TargetMode="External"/><Relationship Id="rId2817" Type="http://schemas.openxmlformats.org/officeDocument/2006/relationships/hyperlink" Target="https://twitter.com/IsmailOguelleh" TargetMode="External"/><Relationship Id="rId4032" Type="http://schemas.openxmlformats.org/officeDocument/2006/relationships/hyperlink" Target="https://periscope.tv/MohamedMohamedAsim_mdv" TargetMode="External"/><Relationship Id="rId58" Type="http://schemas.openxmlformats.org/officeDocument/2006/relationships/hyperlink" Target="http://twiplomacy.com/info/africa/Malawi" TargetMode="External"/><Relationship Id="rId1419" Type="http://schemas.openxmlformats.org/officeDocument/2006/relationships/hyperlink" Target="https://periscope.tv/FCOArabic" TargetMode="External"/><Relationship Id="rId1626" Type="http://schemas.openxmlformats.org/officeDocument/2006/relationships/hyperlink" Target="https://twitter.com/IraqMFA" TargetMode="External"/><Relationship Id="rId1833" Type="http://schemas.openxmlformats.org/officeDocument/2006/relationships/hyperlink" Target="https://twitter.com/AzerbaijanMFA/lists" TargetMode="External"/><Relationship Id="rId1900" Type="http://schemas.openxmlformats.org/officeDocument/2006/relationships/hyperlink" Target="https://periscope.tv/sebastianpinera" TargetMode="External"/><Relationship Id="rId3798" Type="http://schemas.openxmlformats.org/officeDocument/2006/relationships/hyperlink" Target="https://twitter.com/MFAThai_Pol/lists" TargetMode="External"/><Relationship Id="rId3658" Type="http://schemas.openxmlformats.org/officeDocument/2006/relationships/hyperlink" Target="https://twitter.com/SpainMFA/moments" TargetMode="External"/><Relationship Id="rId3865" Type="http://schemas.openxmlformats.org/officeDocument/2006/relationships/hyperlink" Target="https://twitter.com/PrimatureRDC/lists" TargetMode="External"/><Relationship Id="rId4709" Type="http://schemas.openxmlformats.org/officeDocument/2006/relationships/hyperlink" Target="https://periscope.tv/maduro_zh" TargetMode="External"/><Relationship Id="rId579" Type="http://schemas.openxmlformats.org/officeDocument/2006/relationships/hyperlink" Target="http://twiplomacy.com/info/europe/Serbia" TargetMode="External"/><Relationship Id="rId786" Type="http://schemas.openxmlformats.org/officeDocument/2006/relationships/hyperlink" Target="http://twiplomacy.com/info/oceania/Palau" TargetMode="External"/><Relationship Id="rId993" Type="http://schemas.openxmlformats.org/officeDocument/2006/relationships/hyperlink" Target="https://periscope.tv/prensa_palacio" TargetMode="External"/><Relationship Id="rId2467" Type="http://schemas.openxmlformats.org/officeDocument/2006/relationships/hyperlink" Target="https://twitter.com/bka_at/lists" TargetMode="External"/><Relationship Id="rId2674" Type="http://schemas.openxmlformats.org/officeDocument/2006/relationships/hyperlink" Target="https://twitter.com/Pr_Alpha_Conde/moments" TargetMode="External"/><Relationship Id="rId3518" Type="http://schemas.openxmlformats.org/officeDocument/2006/relationships/hyperlink" Target="https://twitter.com/PresidenceGA/moments" TargetMode="External"/><Relationship Id="rId439" Type="http://schemas.openxmlformats.org/officeDocument/2006/relationships/hyperlink" Target="https://twitter.com/francediplo_EN/lists" TargetMode="External"/><Relationship Id="rId646" Type="http://schemas.openxmlformats.org/officeDocument/2006/relationships/hyperlink" Target="http://twiplomacy.com/info/europe/Ukraine" TargetMode="External"/><Relationship Id="rId1069" Type="http://schemas.openxmlformats.org/officeDocument/2006/relationships/hyperlink" Target="https://periscope.tv/presidencia_cl" TargetMode="External"/><Relationship Id="rId1276" Type="http://schemas.openxmlformats.org/officeDocument/2006/relationships/hyperlink" Target="https://twitter.com/ABLPGastonbrown" TargetMode="External"/><Relationship Id="rId1483" Type="http://schemas.openxmlformats.org/officeDocument/2006/relationships/hyperlink" Target="https://twitter.com/CasaReal/moments" TargetMode="External"/><Relationship Id="rId2327" Type="http://schemas.openxmlformats.org/officeDocument/2006/relationships/hyperlink" Target="https://twitter.com/dodon_igor" TargetMode="External"/><Relationship Id="rId2881" Type="http://schemas.openxmlformats.org/officeDocument/2006/relationships/hyperlink" Target="https://twitter.com/Kemlu_RI" TargetMode="External"/><Relationship Id="rId3725" Type="http://schemas.openxmlformats.org/officeDocument/2006/relationships/hyperlink" Target="https://twitter.com/Gouvci/lists" TargetMode="External"/><Relationship Id="rId3932" Type="http://schemas.openxmlformats.org/officeDocument/2006/relationships/hyperlink" Target="https://twitter.com/PresidentAM_eng/lists" TargetMode="External"/><Relationship Id="rId506" Type="http://schemas.openxmlformats.org/officeDocument/2006/relationships/hyperlink" Target="http://twiplomacy.com/info/europe/Lithuania" TargetMode="External"/><Relationship Id="rId853" Type="http://schemas.openxmlformats.org/officeDocument/2006/relationships/hyperlink" Target="http://twiplomacy.com/info/south-america/Venezuela" TargetMode="External"/><Relationship Id="rId1136" Type="http://schemas.openxmlformats.org/officeDocument/2006/relationships/hyperlink" Target="https://twitter.com/AllenChastanet/lists" TargetMode="External"/><Relationship Id="rId1690" Type="http://schemas.openxmlformats.org/officeDocument/2006/relationships/hyperlink" Target="https://twitter.com/markbrantley3/lists" TargetMode="External"/><Relationship Id="rId2534" Type="http://schemas.openxmlformats.org/officeDocument/2006/relationships/hyperlink" Target="https://twitter.com/Sboubeye/moments" TargetMode="External"/><Relationship Id="rId2741" Type="http://schemas.openxmlformats.org/officeDocument/2006/relationships/hyperlink" Target="https://twitter.com/Bouterse2015/moments" TargetMode="External"/><Relationship Id="rId713" Type="http://schemas.openxmlformats.org/officeDocument/2006/relationships/hyperlink" Target="http://twiplomacy.com/info/north-america/Guatemala" TargetMode="External"/><Relationship Id="rId920" Type="http://schemas.openxmlformats.org/officeDocument/2006/relationships/hyperlink" Target="https://twitter.com/RuhakanaR/lists" TargetMode="External"/><Relationship Id="rId1343" Type="http://schemas.openxmlformats.org/officeDocument/2006/relationships/hyperlink" Target="https://twitter.com/BWGovernment" TargetMode="External"/><Relationship Id="rId1550" Type="http://schemas.openxmlformats.org/officeDocument/2006/relationships/hyperlink" Target="https://periscope.tv/USAenFrancais" TargetMode="External"/><Relationship Id="rId2601" Type="http://schemas.openxmlformats.org/officeDocument/2006/relationships/hyperlink" Target="https://twitter.com/huanacuni_m/moments" TargetMode="External"/><Relationship Id="rId4499" Type="http://schemas.openxmlformats.org/officeDocument/2006/relationships/hyperlink" Target="https://periscope.tv/JC_Varela" TargetMode="External"/><Relationship Id="rId1203" Type="http://schemas.openxmlformats.org/officeDocument/2006/relationships/hyperlink" Target="https://twitter.com/PrimeMinisterEn/lists" TargetMode="External"/><Relationship Id="rId1410" Type="http://schemas.openxmlformats.org/officeDocument/2006/relationships/hyperlink" Target="https://periscope.tv/DeptEstadoPR" TargetMode="External"/><Relationship Id="rId4359" Type="http://schemas.openxmlformats.org/officeDocument/2006/relationships/hyperlink" Target="https://periscope.tv/IsraeliPM_heb" TargetMode="External"/><Relationship Id="rId4566" Type="http://schemas.openxmlformats.org/officeDocument/2006/relationships/hyperlink" Target="https://periscope.tv/TheVillaSomalia" TargetMode="External"/><Relationship Id="rId3168" Type="http://schemas.openxmlformats.org/officeDocument/2006/relationships/hyperlink" Target="https://twitter.com/RCA_Renaissance/lists" TargetMode="External"/><Relationship Id="rId3375" Type="http://schemas.openxmlformats.org/officeDocument/2006/relationships/hyperlink" Target="https://twitter.com/LithuaniaMFA/moments" TargetMode="External"/><Relationship Id="rId3582" Type="http://schemas.openxmlformats.org/officeDocument/2006/relationships/hyperlink" Target="https://twitter.com/SaintLuciaGov/moments" TargetMode="External"/><Relationship Id="rId4219" Type="http://schemas.openxmlformats.org/officeDocument/2006/relationships/hyperlink" Target="https://periscope.tv/MVEP_hr" TargetMode="External"/><Relationship Id="rId4426" Type="http://schemas.openxmlformats.org/officeDocument/2006/relationships/hyperlink" Target="https://periscope.tv/le_rendezvous" TargetMode="External"/><Relationship Id="rId4633" Type="http://schemas.openxmlformats.org/officeDocument/2006/relationships/hyperlink" Target="https://periscope.tv/TC_Disisleri" TargetMode="External"/><Relationship Id="rId296" Type="http://schemas.openxmlformats.org/officeDocument/2006/relationships/hyperlink" Target="http://twiplomacy.com/info/asia/Philippines" TargetMode="External"/><Relationship Id="rId2184" Type="http://schemas.openxmlformats.org/officeDocument/2006/relationships/hyperlink" Target="https://twitter.com/StateHousePress" TargetMode="External"/><Relationship Id="rId2391" Type="http://schemas.openxmlformats.org/officeDocument/2006/relationships/hyperlink" Target="https://twitter.com/MyanmarSC" TargetMode="External"/><Relationship Id="rId3028" Type="http://schemas.openxmlformats.org/officeDocument/2006/relationships/hyperlink" Target="https://twitter.com/guv_ro" TargetMode="External"/><Relationship Id="rId3235" Type="http://schemas.openxmlformats.org/officeDocument/2006/relationships/hyperlink" Target="https://twitter.com/ComunicadosHN/moments" TargetMode="External"/><Relationship Id="rId3442" Type="http://schemas.openxmlformats.org/officeDocument/2006/relationships/hyperlink" Target="https://twitter.com/MIREXRD/moments" TargetMode="External"/><Relationship Id="rId156" Type="http://schemas.openxmlformats.org/officeDocument/2006/relationships/hyperlink" Target="http://twiplomacy.com/info/asia/Azerbaijan" TargetMode="External"/><Relationship Id="rId363" Type="http://schemas.openxmlformats.org/officeDocument/2006/relationships/hyperlink" Target="http://twiplomacy.com/info/europe/Belarus" TargetMode="External"/><Relationship Id="rId570" Type="http://schemas.openxmlformats.org/officeDocument/2006/relationships/hyperlink" Target="http://twiplomacy.com/info/europe/Russia" TargetMode="External"/><Relationship Id="rId2044" Type="http://schemas.openxmlformats.org/officeDocument/2006/relationships/hyperlink" Target="https://twitter.com/kpsharmaoli" TargetMode="External"/><Relationship Id="rId2251" Type="http://schemas.openxmlformats.org/officeDocument/2006/relationships/hyperlink" Target="https://twitter.com/mae_rusia" TargetMode="External"/><Relationship Id="rId3302" Type="http://schemas.openxmlformats.org/officeDocument/2006/relationships/hyperlink" Target="https://twitter.com/govgr/moments" TargetMode="External"/><Relationship Id="rId4700" Type="http://schemas.openxmlformats.org/officeDocument/2006/relationships/hyperlink" Target="https://periscope.tv/maduro_be" TargetMode="External"/><Relationship Id="rId223" Type="http://schemas.openxmlformats.org/officeDocument/2006/relationships/hyperlink" Target="https://twitter.com/Israel/lists" TargetMode="External"/><Relationship Id="rId430" Type="http://schemas.openxmlformats.org/officeDocument/2006/relationships/hyperlink" Target="http://twiplomacy.com/info/europe/Finland" TargetMode="External"/><Relationship Id="rId1060" Type="http://schemas.openxmlformats.org/officeDocument/2006/relationships/hyperlink" Target="https://periscope.tv/CancilleriaPma" TargetMode="External"/><Relationship Id="rId2111" Type="http://schemas.openxmlformats.org/officeDocument/2006/relationships/hyperlink" Target="https://twitter.com/KarimMassimov_E" TargetMode="External"/><Relationship Id="rId4076" Type="http://schemas.openxmlformats.org/officeDocument/2006/relationships/hyperlink" Target="https://periscope.tv/kassim_majaliwa" TargetMode="External"/><Relationship Id="rId1877" Type="http://schemas.openxmlformats.org/officeDocument/2006/relationships/hyperlink" Target="http://twiplomacy.com/info/africa/Algeria" TargetMode="External"/><Relationship Id="rId2928" Type="http://schemas.openxmlformats.org/officeDocument/2006/relationships/hyperlink" Target="https://twitter.com/HukoomiQatar" TargetMode="External"/><Relationship Id="rId4283" Type="http://schemas.openxmlformats.org/officeDocument/2006/relationships/hyperlink" Target="https://periscope.tv/E_IssozeNgondet" TargetMode="External"/><Relationship Id="rId4490" Type="http://schemas.openxmlformats.org/officeDocument/2006/relationships/hyperlink" Target="https://periscope.tv/Utenriksdept" TargetMode="External"/><Relationship Id="rId1737" Type="http://schemas.openxmlformats.org/officeDocument/2006/relationships/hyperlink" Target="https://twitter.com/BurkinaMae/moments" TargetMode="External"/><Relationship Id="rId1944" Type="http://schemas.openxmlformats.org/officeDocument/2006/relationships/hyperlink" Target="http://twiplomacy.com/info/africa/Madagascar" TargetMode="External"/><Relationship Id="rId3092" Type="http://schemas.openxmlformats.org/officeDocument/2006/relationships/hyperlink" Target="https://twitter.com/SRE_mx" TargetMode="External"/><Relationship Id="rId4143" Type="http://schemas.openxmlformats.org/officeDocument/2006/relationships/hyperlink" Target="https://periscope.tv/sebastiankurz" TargetMode="External"/><Relationship Id="rId4350" Type="http://schemas.openxmlformats.org/officeDocument/2006/relationships/hyperlink" Target="https://periscope.tv/md_higgins" TargetMode="External"/><Relationship Id="rId29" Type="http://schemas.openxmlformats.org/officeDocument/2006/relationships/hyperlink" Target="http://twiplomacy.com/info/africa/Ethiopia" TargetMode="External"/><Relationship Id="rId4003" Type="http://schemas.openxmlformats.org/officeDocument/2006/relationships/hyperlink" Target="https://periscope.tv/mfespinosaec" TargetMode="External"/><Relationship Id="rId4210" Type="http://schemas.openxmlformats.org/officeDocument/2006/relationships/hyperlink" Target="https://periscope.tv/ChileMFA" TargetMode="External"/><Relationship Id="rId1804" Type="http://schemas.openxmlformats.org/officeDocument/2006/relationships/hyperlink" Target="https://twitter.com/A2IBangladesh/moments" TargetMode="External"/><Relationship Id="rId3769" Type="http://schemas.openxmlformats.org/officeDocument/2006/relationships/hyperlink" Target="https://twitter.com/koninklijkhuis/lists" TargetMode="External"/><Relationship Id="rId3976" Type="http://schemas.openxmlformats.org/officeDocument/2006/relationships/hyperlink" Target="https://periscope.tv/pmc_gov_au" TargetMode="External"/><Relationship Id="rId897" Type="http://schemas.openxmlformats.org/officeDocument/2006/relationships/hyperlink" Target="https://twitter.com/PMofTimorLeste/lists" TargetMode="External"/><Relationship Id="rId2578" Type="http://schemas.openxmlformats.org/officeDocument/2006/relationships/hyperlink" Target="https://twitter.com/mae_rusia/moments" TargetMode="External"/><Relationship Id="rId2785" Type="http://schemas.openxmlformats.org/officeDocument/2006/relationships/hyperlink" Target="https://twitter.com/tsipras_eu/moments" TargetMode="External"/><Relationship Id="rId2992" Type="http://schemas.openxmlformats.org/officeDocument/2006/relationships/hyperlink" Target="https://twitter.com/HashimThaciRKS" TargetMode="External"/><Relationship Id="rId3629" Type="http://schemas.openxmlformats.org/officeDocument/2006/relationships/hyperlink" Target="https://twitter.com/UKenyatta/moments" TargetMode="External"/><Relationship Id="rId3836" Type="http://schemas.openxmlformats.org/officeDocument/2006/relationships/hyperlink" Target="https://twitter.com/Pontifex_it/lists" TargetMode="External"/><Relationship Id="rId757" Type="http://schemas.openxmlformats.org/officeDocument/2006/relationships/hyperlink" Target="http://twiplomacy.com/info/north-america/United-States" TargetMode="External"/><Relationship Id="rId964" Type="http://schemas.openxmlformats.org/officeDocument/2006/relationships/hyperlink" Target="http://twiplomacy.com/info/north-america/Jamaica" TargetMode="External"/><Relationship Id="rId1387" Type="http://schemas.openxmlformats.org/officeDocument/2006/relationships/hyperlink" Target="https://twitter.com/Jhinaoui_MAE" TargetMode="External"/><Relationship Id="rId1594" Type="http://schemas.openxmlformats.org/officeDocument/2006/relationships/hyperlink" Target="http://twiplomacy.com/info/europe/Switzerland" TargetMode="External"/><Relationship Id="rId2438" Type="http://schemas.openxmlformats.org/officeDocument/2006/relationships/hyperlink" Target="https://twitter.com/FaiezSerraj/lists" TargetMode="External"/><Relationship Id="rId2645" Type="http://schemas.openxmlformats.org/officeDocument/2006/relationships/hyperlink" Target="https://twitter.com/ortcomkzE/moments" TargetMode="External"/><Relationship Id="rId2852" Type="http://schemas.openxmlformats.org/officeDocument/2006/relationships/hyperlink" Target="https://twitter.com/MofaSomalia" TargetMode="External"/><Relationship Id="rId3903" Type="http://schemas.openxmlformats.org/officeDocument/2006/relationships/hyperlink" Target="https://twitter.com/TunisieDiplo/lists" TargetMode="External"/><Relationship Id="rId93" Type="http://schemas.openxmlformats.org/officeDocument/2006/relationships/hyperlink" Target="https://twitter.com/macky_sall/lists" TargetMode="External"/><Relationship Id="rId617" Type="http://schemas.openxmlformats.org/officeDocument/2006/relationships/hyperlink" Target="https://twitter.com/SweMFA/swedish-embassies/members" TargetMode="External"/><Relationship Id="rId824" Type="http://schemas.openxmlformats.org/officeDocument/2006/relationships/hyperlink" Target="http://twiplomacy.com/info/south-america/Guyana" TargetMode="External"/><Relationship Id="rId1247" Type="http://schemas.openxmlformats.org/officeDocument/2006/relationships/hyperlink" Target="https://twitter.com/thepmo/lists" TargetMode="External"/><Relationship Id="rId1454" Type="http://schemas.openxmlformats.org/officeDocument/2006/relationships/hyperlink" Target="https://twitter.com/edgarsrinkevics/moments" TargetMode="External"/><Relationship Id="rId1661" Type="http://schemas.openxmlformats.org/officeDocument/2006/relationships/hyperlink" Target="https://twitter.com/BrunoTshibala/lists" TargetMode="External"/><Relationship Id="rId2505" Type="http://schemas.openxmlformats.org/officeDocument/2006/relationships/hyperlink" Target="https://twitter.com/GobiernodeChile/lists" TargetMode="External"/><Relationship Id="rId2712" Type="http://schemas.openxmlformats.org/officeDocument/2006/relationships/hyperlink" Target="https://twitter.com/Viktor_Orban/moments" TargetMode="External"/><Relationship Id="rId1107" Type="http://schemas.openxmlformats.org/officeDocument/2006/relationships/hyperlink" Target="https://twitter.com/AlphaBarry20/lists" TargetMode="External"/><Relationship Id="rId1314" Type="http://schemas.openxmlformats.org/officeDocument/2006/relationships/hyperlink" Target="https://twitter.com/avucic" TargetMode="External"/><Relationship Id="rId1521" Type="http://schemas.openxmlformats.org/officeDocument/2006/relationships/hyperlink" Target="https://periscope.tv/nyamitwe" TargetMode="External"/><Relationship Id="rId4677" Type="http://schemas.openxmlformats.org/officeDocument/2006/relationships/hyperlink" Target="https://periscope.tv/USAbilAraby" TargetMode="External"/><Relationship Id="rId3279" Type="http://schemas.openxmlformats.org/officeDocument/2006/relationships/hyperlink" Target="https://twitter.com/gastonbrowne/moments" TargetMode="External"/><Relationship Id="rId3486" Type="http://schemas.openxmlformats.org/officeDocument/2006/relationships/hyperlink" Target="https://twitter.com/PM_GOV_PG/moments" TargetMode="External"/><Relationship Id="rId3693" Type="http://schemas.openxmlformats.org/officeDocument/2006/relationships/hyperlink" Target="https://twitter.com/Cabinet/lists" TargetMode="External"/><Relationship Id="rId4537" Type="http://schemas.openxmlformats.org/officeDocument/2006/relationships/hyperlink" Target="https://periscope.tv/samoagovt" TargetMode="External"/><Relationship Id="rId20" Type="http://schemas.openxmlformats.org/officeDocument/2006/relationships/hyperlink" Target="https://twitter.com/DjibPrimature/lists" TargetMode="External"/><Relationship Id="rId2088" Type="http://schemas.openxmlformats.org/officeDocument/2006/relationships/hyperlink" Target="https://twitter.com/sanchezceren" TargetMode="External"/><Relationship Id="rId2295" Type="http://schemas.openxmlformats.org/officeDocument/2006/relationships/hyperlink" Target="https://twitter.com/campaignforleo" TargetMode="External"/><Relationship Id="rId3139" Type="http://schemas.openxmlformats.org/officeDocument/2006/relationships/hyperlink" Target="https://twitter.com/Scpresidenciauy" TargetMode="External"/><Relationship Id="rId3346" Type="http://schemas.openxmlformats.org/officeDocument/2006/relationships/hyperlink" Target="https://twitter.com/Kabmin_UA/moments" TargetMode="External"/><Relationship Id="rId267" Type="http://schemas.openxmlformats.org/officeDocument/2006/relationships/hyperlink" Target="http://twiplomacy.com/info/asia/Malaysia" TargetMode="External"/><Relationship Id="rId474" Type="http://schemas.openxmlformats.org/officeDocument/2006/relationships/hyperlink" Target="https://twitter.com/merrionstreet/lists" TargetMode="External"/><Relationship Id="rId2155" Type="http://schemas.openxmlformats.org/officeDocument/2006/relationships/hyperlink" Target="https://twitter.com/maduro_pl" TargetMode="External"/><Relationship Id="rId3553" Type="http://schemas.openxmlformats.org/officeDocument/2006/relationships/hyperlink" Target="https://twitter.com/PutinRF/moments" TargetMode="External"/><Relationship Id="rId3760" Type="http://schemas.openxmlformats.org/officeDocument/2006/relationships/hyperlink" Target="https://twitter.com/Kabmin_UA_e/lists" TargetMode="External"/><Relationship Id="rId4604" Type="http://schemas.openxmlformats.org/officeDocument/2006/relationships/hyperlink" Target="https://periscope.tv/foreigntanzania" TargetMode="External"/><Relationship Id="rId127" Type="http://schemas.openxmlformats.org/officeDocument/2006/relationships/hyperlink" Target="https://twitter.com/togodiplomatie/lists" TargetMode="External"/><Relationship Id="rId681" Type="http://schemas.openxmlformats.org/officeDocument/2006/relationships/hyperlink" Target="http://twiplomacy.com/info/north-america/Canada" TargetMode="External"/><Relationship Id="rId2362" Type="http://schemas.openxmlformats.org/officeDocument/2006/relationships/hyperlink" Target="https://twitter.com/MinAECHT" TargetMode="External"/><Relationship Id="rId3206" Type="http://schemas.openxmlformats.org/officeDocument/2006/relationships/hyperlink" Target="https://twitter.com/Itamaraty_EN/moments" TargetMode="External"/><Relationship Id="rId3413" Type="http://schemas.openxmlformats.org/officeDocument/2006/relationships/hyperlink" Target="https://twitter.com/mfa_russia/moments" TargetMode="External"/><Relationship Id="rId3620" Type="http://schemas.openxmlformats.org/officeDocument/2006/relationships/hyperlink" Target="https://twitter.com/PDTurkeyArabic/moments" TargetMode="External"/><Relationship Id="rId334" Type="http://schemas.openxmlformats.org/officeDocument/2006/relationships/hyperlink" Target="http://twiplomacy.com/info/asia/Tajikistan" TargetMode="External"/><Relationship Id="rId541" Type="http://schemas.openxmlformats.org/officeDocument/2006/relationships/hyperlink" Target="http://twiplomacy.com/info/europe/Norway" TargetMode="External"/><Relationship Id="rId1171" Type="http://schemas.openxmlformats.org/officeDocument/2006/relationships/hyperlink" Target="https://twitter.com/MinPresidencia/lists" TargetMode="External"/><Relationship Id="rId2015" Type="http://schemas.openxmlformats.org/officeDocument/2006/relationships/hyperlink" Target="https://twitter.com/SomaliPM" TargetMode="External"/><Relationship Id="rId2222" Type="http://schemas.openxmlformats.org/officeDocument/2006/relationships/hyperlink" Target="https://twitter.com/tcbestepe_es" TargetMode="External"/><Relationship Id="rId401" Type="http://schemas.openxmlformats.org/officeDocument/2006/relationships/hyperlink" Target="https://twitter.com/eucopresident/lists" TargetMode="External"/><Relationship Id="rId1031" Type="http://schemas.openxmlformats.org/officeDocument/2006/relationships/hyperlink" Target="https://periscope.tv/mfarighana" TargetMode="External"/><Relationship Id="rId1988" Type="http://schemas.openxmlformats.org/officeDocument/2006/relationships/hyperlink" Target="http://twiplomacy.com/info/africa/Madagascar" TargetMode="External"/><Relationship Id="rId4187" Type="http://schemas.openxmlformats.org/officeDocument/2006/relationships/hyperlink" Target="https://periscope.tv/PresidentOfBg" TargetMode="External"/><Relationship Id="rId4394" Type="http://schemas.openxmlformats.org/officeDocument/2006/relationships/hyperlink" Target="https://periscope.tv/HashimThaciRKS" TargetMode="External"/><Relationship Id="rId4047" Type="http://schemas.openxmlformats.org/officeDocument/2006/relationships/hyperlink" Target="https://periscope.tv/ministerBlok" TargetMode="External"/><Relationship Id="rId4254" Type="http://schemas.openxmlformats.org/officeDocument/2006/relationships/hyperlink" Target="https://periscope.tv/KerstiKaljulaid" TargetMode="External"/><Relationship Id="rId4461" Type="http://schemas.openxmlformats.org/officeDocument/2006/relationships/hyperlink" Target="https://periscope.tv/GvtMonaco" TargetMode="External"/><Relationship Id="rId1848" Type="http://schemas.openxmlformats.org/officeDocument/2006/relationships/hyperlink" Target="http://twiplomacy.com/info/europe/Kosovo" TargetMode="External"/><Relationship Id="rId3063" Type="http://schemas.openxmlformats.org/officeDocument/2006/relationships/hyperlink" Target="https://twitter.com/Pontifex_ar" TargetMode="External"/><Relationship Id="rId3270" Type="http://schemas.openxmlformats.org/officeDocument/2006/relationships/hyperlink" Target="https://twitter.com/ForeignOfficeKE/moments" TargetMode="External"/><Relationship Id="rId4114" Type="http://schemas.openxmlformats.org/officeDocument/2006/relationships/hyperlink" Target="https://periscope.tv/MFA_SriLanka" TargetMode="External"/><Relationship Id="rId4321" Type="http://schemas.openxmlformats.org/officeDocument/2006/relationships/hyperlink" Target="https://periscope.tv/MAE_Haiti" TargetMode="External"/><Relationship Id="rId191" Type="http://schemas.openxmlformats.org/officeDocument/2006/relationships/hyperlink" Target="http://twiplomacy.com/info/asia/Indonesia" TargetMode="External"/><Relationship Id="rId1708" Type="http://schemas.openxmlformats.org/officeDocument/2006/relationships/hyperlink" Target="https://twitter.com/RavikOfficial/lists" TargetMode="External"/><Relationship Id="rId1915" Type="http://schemas.openxmlformats.org/officeDocument/2006/relationships/hyperlink" Target="https://twitter.com/MofaQatar_EN/lists/qatar-missions-abroad/members" TargetMode="External"/><Relationship Id="rId3130" Type="http://schemas.openxmlformats.org/officeDocument/2006/relationships/hyperlink" Target="https://twitter.com/Presidencia_Ec" TargetMode="External"/><Relationship Id="rId2689" Type="http://schemas.openxmlformats.org/officeDocument/2006/relationships/hyperlink" Target="https://twitter.com/LankaMFA/moments" TargetMode="External"/><Relationship Id="rId2896" Type="http://schemas.openxmlformats.org/officeDocument/2006/relationships/hyperlink" Target="https://twitter.com/kantei" TargetMode="External"/><Relationship Id="rId3947" Type="http://schemas.openxmlformats.org/officeDocument/2006/relationships/hyperlink" Target="https://twitter.com/AmericaGovEsp/lists/embajadas-ee-uu/members" TargetMode="External"/><Relationship Id="rId868" Type="http://schemas.openxmlformats.org/officeDocument/2006/relationships/hyperlink" Target="https://twitter.com/RepdemCongo/lists" TargetMode="External"/><Relationship Id="rId1498" Type="http://schemas.openxmlformats.org/officeDocument/2006/relationships/hyperlink" Target="https://periscope.tv/LT_MFA_Stratcom" TargetMode="External"/><Relationship Id="rId2549" Type="http://schemas.openxmlformats.org/officeDocument/2006/relationships/hyperlink" Target="https://twitter.com/Ukhurelsukh/moments" TargetMode="External"/><Relationship Id="rId2756" Type="http://schemas.openxmlformats.org/officeDocument/2006/relationships/hyperlink" Target="https://twitter.com/AbeShinzo/moments" TargetMode="External"/><Relationship Id="rId2963" Type="http://schemas.openxmlformats.org/officeDocument/2006/relationships/hyperlink" Target="https://twitter.com/mzvcr" TargetMode="External"/><Relationship Id="rId3807" Type="http://schemas.openxmlformats.org/officeDocument/2006/relationships/hyperlink" Target="https://twitter.com/MofaJapan_en/lists" TargetMode="External"/><Relationship Id="rId728" Type="http://schemas.openxmlformats.org/officeDocument/2006/relationships/hyperlink" Target="http://twiplomacy.com/info/north-america/Mexico" TargetMode="External"/><Relationship Id="rId935" Type="http://schemas.openxmlformats.org/officeDocument/2006/relationships/hyperlink" Target="http://twiplomacy.com/info/europe/sweden/" TargetMode="External"/><Relationship Id="rId1358" Type="http://schemas.openxmlformats.org/officeDocument/2006/relationships/hyperlink" Target="https://twitter.com/CancilleriaEc" TargetMode="External"/><Relationship Id="rId1565" Type="http://schemas.openxmlformats.org/officeDocument/2006/relationships/hyperlink" Target="http://twiplomacy.com/info/europe/Andorra" TargetMode="External"/><Relationship Id="rId1772" Type="http://schemas.openxmlformats.org/officeDocument/2006/relationships/hyperlink" Target="https://twitter.com/MOFA_RL/moments" TargetMode="External"/><Relationship Id="rId2409" Type="http://schemas.openxmlformats.org/officeDocument/2006/relationships/hyperlink" Target="https://twitter.com/tcbestepe_ru" TargetMode="External"/><Relationship Id="rId2616" Type="http://schemas.openxmlformats.org/officeDocument/2006/relationships/hyperlink" Target="https://twitter.com/MFAUZB/moments" TargetMode="External"/><Relationship Id="rId64" Type="http://schemas.openxmlformats.org/officeDocument/2006/relationships/hyperlink" Target="http://twiplomacy.com/info/africa/Morrocco" TargetMode="External"/><Relationship Id="rId1218" Type="http://schemas.openxmlformats.org/officeDocument/2006/relationships/hyperlink" Target="http://twiplomacy.com/info/north-america/Mexico" TargetMode="External"/><Relationship Id="rId1425" Type="http://schemas.openxmlformats.org/officeDocument/2006/relationships/hyperlink" Target="https://periscope.tv/gouvernementFR" TargetMode="External"/><Relationship Id="rId2823" Type="http://schemas.openxmlformats.org/officeDocument/2006/relationships/hyperlink" Target="https://twitter.com/USEmbalo" TargetMode="External"/><Relationship Id="rId1632" Type="http://schemas.openxmlformats.org/officeDocument/2006/relationships/hyperlink" Target="http://twiplomacy.com/info/africa/Madagascar" TargetMode="External"/><Relationship Id="rId2199" Type="http://schemas.openxmlformats.org/officeDocument/2006/relationships/hyperlink" Target="https://twitter.com/president_nepal" TargetMode="External"/><Relationship Id="rId3597" Type="http://schemas.openxmlformats.org/officeDocument/2006/relationships/hyperlink" Target="https://twitter.com/StateHouseKenya/moments" TargetMode="External"/><Relationship Id="rId4648" Type="http://schemas.openxmlformats.org/officeDocument/2006/relationships/hyperlink" Target="https://periscope.tv/APUkraine" TargetMode="External"/><Relationship Id="rId3457" Type="http://schemas.openxmlformats.org/officeDocument/2006/relationships/hyperlink" Target="https://twitter.com/MonarchieBe/moments" TargetMode="External"/><Relationship Id="rId3664" Type="http://schemas.openxmlformats.org/officeDocument/2006/relationships/hyperlink" Target="https://twitter.com/AlbanianDiplo/lists" TargetMode="External"/><Relationship Id="rId3871" Type="http://schemas.openxmlformats.org/officeDocument/2006/relationships/hyperlink" Target="https://twitter.com/Rouhani_ir/lists" TargetMode="External"/><Relationship Id="rId4508" Type="http://schemas.openxmlformats.org/officeDocument/2006/relationships/hyperlink" Target="https://periscope.tv/DFAPHL" TargetMode="External"/><Relationship Id="rId4715" Type="http://schemas.openxmlformats.org/officeDocument/2006/relationships/hyperlink" Target="https://periscope.tv/HonEdgarCLungu" TargetMode="External"/><Relationship Id="rId378" Type="http://schemas.openxmlformats.org/officeDocument/2006/relationships/hyperlink" Target="http://twiplomacy.com/info/europe/Croatia" TargetMode="External"/><Relationship Id="rId585" Type="http://schemas.openxmlformats.org/officeDocument/2006/relationships/hyperlink" Target="http://twiplomacy.com/info/europe/Slovakia" TargetMode="External"/><Relationship Id="rId792" Type="http://schemas.openxmlformats.org/officeDocument/2006/relationships/hyperlink" Target="https://twitter.com/mauriciomacri/lists" TargetMode="External"/><Relationship Id="rId2059" Type="http://schemas.openxmlformats.org/officeDocument/2006/relationships/hyperlink" Target="https://twitter.com/filip_pavel" TargetMode="External"/><Relationship Id="rId2266" Type="http://schemas.openxmlformats.org/officeDocument/2006/relationships/hyperlink" Target="https://twitter.com/skngov" TargetMode="External"/><Relationship Id="rId2473" Type="http://schemas.openxmlformats.org/officeDocument/2006/relationships/hyperlink" Target="https://twitter.com/stropnickym/lists" TargetMode="External"/><Relationship Id="rId2680" Type="http://schemas.openxmlformats.org/officeDocument/2006/relationships/hyperlink" Target="https://twitter.com/PRIMATURERCA/moments" TargetMode="External"/><Relationship Id="rId3317" Type="http://schemas.openxmlformats.org/officeDocument/2006/relationships/hyperlink" Target="https://twitter.com/HaiderAlAbadi/moments" TargetMode="External"/><Relationship Id="rId3524" Type="http://schemas.openxmlformats.org/officeDocument/2006/relationships/hyperlink" Target="https://twitter.com/Presidencia_Ec/moments" TargetMode="External"/><Relationship Id="rId3731" Type="http://schemas.openxmlformats.org/officeDocument/2006/relationships/hyperlink" Target="https://twitter.com/govgr/lists" TargetMode="External"/><Relationship Id="rId238" Type="http://schemas.openxmlformats.org/officeDocument/2006/relationships/hyperlink" Target="http://twiplomacy.com/info/asia/Jordan" TargetMode="External"/><Relationship Id="rId445" Type="http://schemas.openxmlformats.org/officeDocument/2006/relationships/hyperlink" Target="http://twiplomacy.com/info/europe/France" TargetMode="External"/><Relationship Id="rId652" Type="http://schemas.openxmlformats.org/officeDocument/2006/relationships/hyperlink" Target="https://twitter.com/cabinetofficeuk/lists" TargetMode="External"/><Relationship Id="rId1075" Type="http://schemas.openxmlformats.org/officeDocument/2006/relationships/hyperlink" Target="https://periscope.tv/MichelTemer" TargetMode="External"/><Relationship Id="rId1282" Type="http://schemas.openxmlformats.org/officeDocument/2006/relationships/hyperlink" Target="https://twitter.com/aguribfakim" TargetMode="External"/><Relationship Id="rId2126" Type="http://schemas.openxmlformats.org/officeDocument/2006/relationships/hyperlink" Target="https://twitter.com/FijiMFA" TargetMode="External"/><Relationship Id="rId2333" Type="http://schemas.openxmlformats.org/officeDocument/2006/relationships/hyperlink" Target="https://twitter.com/israelipm_farsi" TargetMode="External"/><Relationship Id="rId2540" Type="http://schemas.openxmlformats.org/officeDocument/2006/relationships/hyperlink" Target="https://twitter.com/CyrilRamaphosa/moments" TargetMode="External"/><Relationship Id="rId305" Type="http://schemas.openxmlformats.org/officeDocument/2006/relationships/hyperlink" Target="https://twitter.com/Saudiegov/lists" TargetMode="External"/><Relationship Id="rId512" Type="http://schemas.openxmlformats.org/officeDocument/2006/relationships/hyperlink" Target="http://twiplomacy.com/info/europe/Luxembourg" TargetMode="External"/><Relationship Id="rId1142" Type="http://schemas.openxmlformats.org/officeDocument/2006/relationships/hyperlink" Target="https://twitter.com/AureliaFrick/lists" TargetMode="External"/><Relationship Id="rId2400" Type="http://schemas.openxmlformats.org/officeDocument/2006/relationships/hyperlink" Target="https://twitter.com/gouvkm" TargetMode="External"/><Relationship Id="rId4298" Type="http://schemas.openxmlformats.org/officeDocument/2006/relationships/hyperlink" Target="https://periscope.tv/tsipras_eu" TargetMode="External"/><Relationship Id="rId1002" Type="http://schemas.openxmlformats.org/officeDocument/2006/relationships/hyperlink" Target="https://periscope.tv/USAenEspanol" TargetMode="External"/><Relationship Id="rId4158" Type="http://schemas.openxmlformats.org/officeDocument/2006/relationships/hyperlink" Target="https://periscope.tv/BarrowDean" TargetMode="External"/><Relationship Id="rId4365" Type="http://schemas.openxmlformats.org/officeDocument/2006/relationships/hyperlink" Target="https://periscope.tv/PaoloGentiloni" TargetMode="External"/><Relationship Id="rId1959" Type="http://schemas.openxmlformats.org/officeDocument/2006/relationships/hyperlink" Target="http://twiplomacy.com/info/africa/South-Africa" TargetMode="External"/><Relationship Id="rId3174" Type="http://schemas.openxmlformats.org/officeDocument/2006/relationships/hyperlink" Target="https://twitter.com/kassim_majaliwa/moments" TargetMode="External"/><Relationship Id="rId4018" Type="http://schemas.openxmlformats.org/officeDocument/2006/relationships/hyperlink" Target="https://periscope.tv/Menlu_RI" TargetMode="External"/><Relationship Id="rId4572" Type="http://schemas.openxmlformats.org/officeDocument/2006/relationships/hyperlink" Target="https://periscope.tv/PresidencyZA" TargetMode="External"/><Relationship Id="rId1819" Type="http://schemas.openxmlformats.org/officeDocument/2006/relationships/hyperlink" Target="https://twitter.com/presidencia_sv/moments" TargetMode="External"/><Relationship Id="rId3381" Type="http://schemas.openxmlformats.org/officeDocument/2006/relationships/hyperlink" Target="https://twitter.com/maduro_ar/moments" TargetMode="External"/><Relationship Id="rId4225" Type="http://schemas.openxmlformats.org/officeDocument/2006/relationships/hyperlink" Target="https://periscope.tv/mzvcr" TargetMode="External"/><Relationship Id="rId4432" Type="http://schemas.openxmlformats.org/officeDocument/2006/relationships/hyperlink" Target="https://periscope.tv/PMOMalaysia" TargetMode="External"/><Relationship Id="rId2190" Type="http://schemas.openxmlformats.org/officeDocument/2006/relationships/hyperlink" Target="https://twitter.com/PresidentYameen" TargetMode="External"/><Relationship Id="rId3034" Type="http://schemas.openxmlformats.org/officeDocument/2006/relationships/hyperlink" Target="https://twitter.com/Pravitelstvo_RF" TargetMode="External"/><Relationship Id="rId3241" Type="http://schemas.openxmlformats.org/officeDocument/2006/relationships/hyperlink" Target="https://twitter.com/DannyFaure/moments" TargetMode="External"/><Relationship Id="rId162" Type="http://schemas.openxmlformats.org/officeDocument/2006/relationships/hyperlink" Target="http://twiplomacy.com/info/asia/Bahrain" TargetMode="External"/><Relationship Id="rId2050" Type="http://schemas.openxmlformats.org/officeDocument/2006/relationships/hyperlink" Target="https://twitter.com/UgandaMFA" TargetMode="External"/><Relationship Id="rId3101" Type="http://schemas.openxmlformats.org/officeDocument/2006/relationships/hyperlink" Target="https://twitter.com/realDonaldTrump" TargetMode="External"/><Relationship Id="rId979" Type="http://schemas.openxmlformats.org/officeDocument/2006/relationships/hyperlink" Target="https://twitter.com/frankjosh156/lists" TargetMode="External"/><Relationship Id="rId839" Type="http://schemas.openxmlformats.org/officeDocument/2006/relationships/hyperlink" Target="https://twitter.com/SCpresidenciauy/lists" TargetMode="External"/><Relationship Id="rId1469" Type="http://schemas.openxmlformats.org/officeDocument/2006/relationships/hyperlink" Target="https://twitter.com/Elysee/moments" TargetMode="External"/><Relationship Id="rId2867" Type="http://schemas.openxmlformats.org/officeDocument/2006/relationships/hyperlink" Target="https://twitter.com/PMBhutan" TargetMode="External"/><Relationship Id="rId3918" Type="http://schemas.openxmlformats.org/officeDocument/2006/relationships/hyperlink" Target="https://twitter.com/Xavier_Bettel/lists" TargetMode="External"/><Relationship Id="rId4082" Type="http://schemas.openxmlformats.org/officeDocument/2006/relationships/hyperlink" Target="https://periscope.tv/tcbestepe_ru" TargetMode="External"/><Relationship Id="rId1676" Type="http://schemas.openxmlformats.org/officeDocument/2006/relationships/hyperlink" Target="https://twitter.com/hunsencambodia/lists" TargetMode="External"/><Relationship Id="rId1883" Type="http://schemas.openxmlformats.org/officeDocument/2006/relationships/hyperlink" Target="http://twiplomacy.com/info/asia/japan/" TargetMode="External"/><Relationship Id="rId2727" Type="http://schemas.openxmlformats.org/officeDocument/2006/relationships/hyperlink" Target="https://twitter.com/govgd/moments" TargetMode="External"/><Relationship Id="rId2934" Type="http://schemas.openxmlformats.org/officeDocument/2006/relationships/hyperlink" Target="https://twitter.com/moonriver365" TargetMode="External"/><Relationship Id="rId906" Type="http://schemas.openxmlformats.org/officeDocument/2006/relationships/hyperlink" Target="http://twiplomacy.com/info/asia/Philippines" TargetMode="External"/><Relationship Id="rId1329" Type="http://schemas.openxmlformats.org/officeDocument/2006/relationships/hyperlink" Target="https://twitter.com/BelarusMID" TargetMode="External"/><Relationship Id="rId1536" Type="http://schemas.openxmlformats.org/officeDocument/2006/relationships/hyperlink" Target="https://periscope.tv/RHCJO" TargetMode="External"/><Relationship Id="rId1743" Type="http://schemas.openxmlformats.org/officeDocument/2006/relationships/hyperlink" Target="https://twitter.com/DOTArabic/moments" TargetMode="External"/><Relationship Id="rId1950" Type="http://schemas.openxmlformats.org/officeDocument/2006/relationships/hyperlink" Target="https://twitter.com/francediplo" TargetMode="External"/><Relationship Id="rId35" Type="http://schemas.openxmlformats.org/officeDocument/2006/relationships/hyperlink" Target="http://twiplomacy.com/info/africa/Gabon" TargetMode="External"/><Relationship Id="rId1603" Type="http://schemas.openxmlformats.org/officeDocument/2006/relationships/hyperlink" Target="https://periscope.tv/moonriver365" TargetMode="External"/><Relationship Id="rId1810" Type="http://schemas.openxmlformats.org/officeDocument/2006/relationships/hyperlink" Target="https://twitter.com/MFAofArmenia/moments" TargetMode="External"/><Relationship Id="rId3568" Type="http://schemas.openxmlformats.org/officeDocument/2006/relationships/hyperlink" Target="https://twitter.com/Rijksoverheid/moments" TargetMode="External"/><Relationship Id="rId3775" Type="http://schemas.openxmlformats.org/officeDocument/2006/relationships/hyperlink" Target="https://twitter.com/leehsienloong/lists" TargetMode="External"/><Relationship Id="rId3982" Type="http://schemas.openxmlformats.org/officeDocument/2006/relationships/hyperlink" Target="https://periscope.tv/govby" TargetMode="External"/><Relationship Id="rId4619" Type="http://schemas.openxmlformats.org/officeDocument/2006/relationships/hyperlink" Target="https://periscope.tv/micwebTonga" TargetMode="External"/><Relationship Id="rId489" Type="http://schemas.openxmlformats.org/officeDocument/2006/relationships/hyperlink" Target="http://twiplomacy.com/info/europe/Latvia" TargetMode="External"/><Relationship Id="rId696" Type="http://schemas.openxmlformats.org/officeDocument/2006/relationships/hyperlink" Target="http://twiplomacy.com/info/north-america/Cuba" TargetMode="External"/><Relationship Id="rId2377" Type="http://schemas.openxmlformats.org/officeDocument/2006/relationships/hyperlink" Target="https://twitter.com/forsaetisradun" TargetMode="External"/><Relationship Id="rId2584" Type="http://schemas.openxmlformats.org/officeDocument/2006/relationships/hyperlink" Target="https://twitter.com/tcbestepe_ar/moments" TargetMode="External"/><Relationship Id="rId2791" Type="http://schemas.openxmlformats.org/officeDocument/2006/relationships/hyperlink" Target="https://twitter.com/bahdiplomatic/moments" TargetMode="External"/><Relationship Id="rId3428" Type="http://schemas.openxmlformats.org/officeDocument/2006/relationships/hyperlink" Target="https://twitter.com/MFASriLanka/moments" TargetMode="External"/><Relationship Id="rId3635" Type="http://schemas.openxmlformats.org/officeDocument/2006/relationships/hyperlink" Target="https://twitter.com/USAemPortugues/moments" TargetMode="External"/><Relationship Id="rId349" Type="http://schemas.openxmlformats.org/officeDocument/2006/relationships/hyperlink" Target="https://twitter.com/HHShkMohd/lists" TargetMode="External"/><Relationship Id="rId556" Type="http://schemas.openxmlformats.org/officeDocument/2006/relationships/hyperlink" Target="http://twiplomacy.com/info/europe/Romania" TargetMode="External"/><Relationship Id="rId763" Type="http://schemas.openxmlformats.org/officeDocument/2006/relationships/hyperlink" Target="http://twiplomacy.com/info/north-america/United-States" TargetMode="External"/><Relationship Id="rId1186" Type="http://schemas.openxmlformats.org/officeDocument/2006/relationships/hyperlink" Target="https://twitter.com/prc_cellcom/lists" TargetMode="External"/><Relationship Id="rId1393" Type="http://schemas.openxmlformats.org/officeDocument/2006/relationships/hyperlink" Target="https://periscope.tv/almekhlafi52" TargetMode="External"/><Relationship Id="rId2237" Type="http://schemas.openxmlformats.org/officeDocument/2006/relationships/hyperlink" Target="https://twitter.com/presidencia_sv" TargetMode="External"/><Relationship Id="rId2444" Type="http://schemas.openxmlformats.org/officeDocument/2006/relationships/hyperlink" Target="https://twitter.com/kallaankourao/lists" TargetMode="External"/><Relationship Id="rId3842" Type="http://schemas.openxmlformats.org/officeDocument/2006/relationships/hyperlink" Target="https://twitter.com/prdthailand/lists" TargetMode="External"/><Relationship Id="rId209" Type="http://schemas.openxmlformats.org/officeDocument/2006/relationships/hyperlink" Target="http://twiplomacy.com/info/asia/Iraq" TargetMode="External"/><Relationship Id="rId416" Type="http://schemas.openxmlformats.org/officeDocument/2006/relationships/hyperlink" Target="http://twiplomacy.com/info/europe/Europe" TargetMode="External"/><Relationship Id="rId970" Type="http://schemas.openxmlformats.org/officeDocument/2006/relationships/hyperlink" Target="https://twitter.com/ByegmRU/lists" TargetMode="External"/><Relationship Id="rId1046" Type="http://schemas.openxmlformats.org/officeDocument/2006/relationships/hyperlink" Target="https://periscope.tv/ItamaratyGovBr" TargetMode="External"/><Relationship Id="rId1253" Type="http://schemas.openxmlformats.org/officeDocument/2006/relationships/hyperlink" Target="http://twiplomacy.com/info/asia/Jordan" TargetMode="External"/><Relationship Id="rId2651" Type="http://schemas.openxmlformats.org/officeDocument/2006/relationships/hyperlink" Target="https://twitter.com/StateHousePress/moments" TargetMode="External"/><Relationship Id="rId3702" Type="http://schemas.openxmlformats.org/officeDocument/2006/relationships/hyperlink" Target="https://twitter.com/CYpresidency/lists" TargetMode="External"/><Relationship Id="rId623" Type="http://schemas.openxmlformats.org/officeDocument/2006/relationships/hyperlink" Target="http://twiplomacy.com/info/europe/Turkey" TargetMode="External"/><Relationship Id="rId830" Type="http://schemas.openxmlformats.org/officeDocument/2006/relationships/hyperlink" Target="http://twiplomacy.com/info/south-america/Peru" TargetMode="External"/><Relationship Id="rId1460" Type="http://schemas.openxmlformats.org/officeDocument/2006/relationships/hyperlink" Target="https://twitter.com/HHShkMohd/moments" TargetMode="External"/><Relationship Id="rId2304" Type="http://schemas.openxmlformats.org/officeDocument/2006/relationships/hyperlink" Target="https://twitter.com/dfatirl" TargetMode="External"/><Relationship Id="rId2511" Type="http://schemas.openxmlformats.org/officeDocument/2006/relationships/hyperlink" Target="https://twitter.com/ForeignAff_Sur/lists" TargetMode="External"/><Relationship Id="rId1113" Type="http://schemas.openxmlformats.org/officeDocument/2006/relationships/hyperlink" Target="https://twitter.com/GouvCongoBrazza/lists" TargetMode="External"/><Relationship Id="rId1320" Type="http://schemas.openxmlformats.org/officeDocument/2006/relationships/hyperlink" Target="https://twitter.com/B_Izetbegovic" TargetMode="External"/><Relationship Id="rId4269" Type="http://schemas.openxmlformats.org/officeDocument/2006/relationships/hyperlink" Target="https://periscope.tv/PresidentFiji" TargetMode="External"/><Relationship Id="rId4476" Type="http://schemas.openxmlformats.org/officeDocument/2006/relationships/hyperlink" Target="https://periscope.tv/PM_Nepal" TargetMode="External"/><Relationship Id="rId4683" Type="http://schemas.openxmlformats.org/officeDocument/2006/relationships/hyperlink" Target="https://periscope.tv/GOVuz" TargetMode="External"/><Relationship Id="rId3078" Type="http://schemas.openxmlformats.org/officeDocument/2006/relationships/hyperlink" Target="https://twitter.com/GISDominica" TargetMode="External"/><Relationship Id="rId3285" Type="http://schemas.openxmlformats.org/officeDocument/2006/relationships/hyperlink" Target="https://twitter.com/gisbarbados/moments" TargetMode="External"/><Relationship Id="rId3492" Type="http://schemas.openxmlformats.org/officeDocument/2006/relationships/hyperlink" Target="https://twitter.com/pmoffice_mn/moments" TargetMode="External"/><Relationship Id="rId4129" Type="http://schemas.openxmlformats.org/officeDocument/2006/relationships/hyperlink" Target="https://periscope.tv/Messahel_MAE" TargetMode="External"/><Relationship Id="rId4336" Type="http://schemas.openxmlformats.org/officeDocument/2006/relationships/hyperlink" Target="https://periscope.tv/deplu" TargetMode="External"/><Relationship Id="rId4543" Type="http://schemas.openxmlformats.org/officeDocument/2006/relationships/hyperlink" Target="https://periscope.tv/PR_Senegal" TargetMode="External"/><Relationship Id="rId2094" Type="http://schemas.openxmlformats.org/officeDocument/2006/relationships/hyperlink" Target="https://twitter.com/MiguelVargasM" TargetMode="External"/><Relationship Id="rId3145" Type="http://schemas.openxmlformats.org/officeDocument/2006/relationships/hyperlink" Target="https://twitter.com/maduro_ru" TargetMode="External"/><Relationship Id="rId3352" Type="http://schemas.openxmlformats.org/officeDocument/2006/relationships/hyperlink" Target="https://twitter.com/Kantei_Saigai/moments" TargetMode="External"/><Relationship Id="rId4403" Type="http://schemas.openxmlformats.org/officeDocument/2006/relationships/hyperlink" Target="https://periscope.tv/MarisKucinskis" TargetMode="External"/><Relationship Id="rId4610" Type="http://schemas.openxmlformats.org/officeDocument/2006/relationships/hyperlink" Target="https://periscope.tv/MFAupdate" TargetMode="External"/><Relationship Id="rId273" Type="http://schemas.openxmlformats.org/officeDocument/2006/relationships/hyperlink" Target="http://twiplomacy.com/info/asia/Mongolia" TargetMode="External"/><Relationship Id="rId480" Type="http://schemas.openxmlformats.org/officeDocument/2006/relationships/hyperlink" Target="http://twiplomacy.com/info/europe/Italy" TargetMode="External"/><Relationship Id="rId2161" Type="http://schemas.openxmlformats.org/officeDocument/2006/relationships/hyperlink" Target="https://twitter.com/MladenIvanic" TargetMode="External"/><Relationship Id="rId3005" Type="http://schemas.openxmlformats.org/officeDocument/2006/relationships/hyperlink" Target="https://twitter.com/gouv_lu" TargetMode="External"/><Relationship Id="rId3212" Type="http://schemas.openxmlformats.org/officeDocument/2006/relationships/hyperlink" Target="https://twitter.com/Palazzo_Chigi/moments" TargetMode="External"/><Relationship Id="rId133" Type="http://schemas.openxmlformats.org/officeDocument/2006/relationships/hyperlink" Target="https://twitter.com/Al_Kasbah/lists" TargetMode="External"/><Relationship Id="rId340" Type="http://schemas.openxmlformats.org/officeDocument/2006/relationships/hyperlink" Target="https://twitter.com/ThaiKhuFah/lists" TargetMode="External"/><Relationship Id="rId2021" Type="http://schemas.openxmlformats.org/officeDocument/2006/relationships/hyperlink" Target="https://twitter.com/AbelaCarmelo" TargetMode="External"/><Relationship Id="rId200" Type="http://schemas.openxmlformats.org/officeDocument/2006/relationships/hyperlink" Target="http://twiplomacy.com/info/asia/Iran" TargetMode="External"/><Relationship Id="rId2978" Type="http://schemas.openxmlformats.org/officeDocument/2006/relationships/hyperlink" Target="https://twitter.com/valtioneuvosto" TargetMode="External"/><Relationship Id="rId4193" Type="http://schemas.openxmlformats.org/officeDocument/2006/relationships/hyperlink" Target="https://periscope.tv/sigbf" TargetMode="External"/><Relationship Id="rId1787" Type="http://schemas.openxmlformats.org/officeDocument/2006/relationships/hyperlink" Target="https://twitter.com/SegrEsteriRsm/moments" TargetMode="External"/><Relationship Id="rId1994" Type="http://schemas.openxmlformats.org/officeDocument/2006/relationships/hyperlink" Target="http://twiplomacy.com/info/asia/Syria" TargetMode="External"/><Relationship Id="rId2838" Type="http://schemas.openxmlformats.org/officeDocument/2006/relationships/hyperlink" Target="https://twitter.com/Issoufoumhm" TargetMode="External"/><Relationship Id="rId79" Type="http://schemas.openxmlformats.org/officeDocument/2006/relationships/hyperlink" Target="http://twiplomacy.com/info/africa/Nigeria" TargetMode="External"/><Relationship Id="rId1647" Type="http://schemas.openxmlformats.org/officeDocument/2006/relationships/hyperlink" Target="http://twiplomacy.com/info/oceania/MarshallIslands" TargetMode="External"/><Relationship Id="rId1854" Type="http://schemas.openxmlformats.org/officeDocument/2006/relationships/hyperlink" Target="https://twitter.com/pacollibehgjet/moments" TargetMode="External"/><Relationship Id="rId2905" Type="http://schemas.openxmlformats.org/officeDocument/2006/relationships/hyperlink" Target="https://twitter.com/primeministerkz" TargetMode="External"/><Relationship Id="rId4053" Type="http://schemas.openxmlformats.org/officeDocument/2006/relationships/hyperlink" Target="https://periscope.tv/maritoabdo" TargetMode="External"/><Relationship Id="rId4260" Type="http://schemas.openxmlformats.org/officeDocument/2006/relationships/hyperlink" Target="https://periscope.tv/Gcao2014" TargetMode="External"/><Relationship Id="rId1507" Type="http://schemas.openxmlformats.org/officeDocument/2006/relationships/hyperlink" Target="https://periscope.tv/MFA_Ukraine" TargetMode="External"/><Relationship Id="rId1714" Type="http://schemas.openxmlformats.org/officeDocument/2006/relationships/hyperlink" Target="https://twitter.com/simoncoveney/lists" TargetMode="External"/><Relationship Id="rId4120" Type="http://schemas.openxmlformats.org/officeDocument/2006/relationships/hyperlink" Target="https://periscope.tv/afgexecutive" TargetMode="External"/><Relationship Id="rId1921" Type="http://schemas.openxmlformats.org/officeDocument/2006/relationships/hyperlink" Target="http://twiplomacy.com/info/europe/Switzerland" TargetMode="External"/><Relationship Id="rId3679" Type="http://schemas.openxmlformats.org/officeDocument/2006/relationships/hyperlink" Target="https://twitter.com/al_jaffaary/lists" TargetMode="External"/><Relationship Id="rId2488" Type="http://schemas.openxmlformats.org/officeDocument/2006/relationships/hyperlink" Target="https://twitter.com/Wthurnherr/lists" TargetMode="External"/><Relationship Id="rId3886" Type="http://schemas.openxmlformats.org/officeDocument/2006/relationships/hyperlink" Target="https://twitter.com/StateHouseKenya/lists" TargetMode="External"/><Relationship Id="rId1297" Type="http://schemas.openxmlformats.org/officeDocument/2006/relationships/hyperlink" Target="https://twitter.com/Andrej_Kiska" TargetMode="External"/><Relationship Id="rId2695" Type="http://schemas.openxmlformats.org/officeDocument/2006/relationships/hyperlink" Target="https://twitter.com/RepSouthSudan/moments" TargetMode="External"/><Relationship Id="rId3539" Type="http://schemas.openxmlformats.org/officeDocument/2006/relationships/hyperlink" Target="https://twitter.com/presstj/moments" TargetMode="External"/><Relationship Id="rId3746" Type="http://schemas.openxmlformats.org/officeDocument/2006/relationships/hyperlink" Target="https://twitter.com/IBK_2013/lists" TargetMode="External"/><Relationship Id="rId3953" Type="http://schemas.openxmlformats.org/officeDocument/2006/relationships/hyperlink" Target="https://twitter.com/chedetofficial/lists" TargetMode="External"/><Relationship Id="rId667" Type="http://schemas.openxmlformats.org/officeDocument/2006/relationships/hyperlink" Target="http://twiplomacy.com/info/north-america/Antigua-and-Barbuda" TargetMode="External"/><Relationship Id="rId874" Type="http://schemas.openxmlformats.org/officeDocument/2006/relationships/hyperlink" Target="https://twitter.com/ComgovTn/lists" TargetMode="External"/><Relationship Id="rId2348" Type="http://schemas.openxmlformats.org/officeDocument/2006/relationships/hyperlink" Target="https://twitter.com/IsabelStMalo" TargetMode="External"/><Relationship Id="rId2555" Type="http://schemas.openxmlformats.org/officeDocument/2006/relationships/hyperlink" Target="https://twitter.com/pcoogov/moments" TargetMode="External"/><Relationship Id="rId2762" Type="http://schemas.openxmlformats.org/officeDocument/2006/relationships/hyperlink" Target="https://twitter.com/aguribfakim/moments" TargetMode="External"/><Relationship Id="rId3606" Type="http://schemas.openxmlformats.org/officeDocument/2006/relationships/hyperlink" Target="https://twitter.com/strakovka/moments" TargetMode="External"/><Relationship Id="rId3813" Type="http://schemas.openxmlformats.org/officeDocument/2006/relationships/hyperlink" Target="https://twitter.com/narendramodi/lists" TargetMode="External"/><Relationship Id="rId527" Type="http://schemas.openxmlformats.org/officeDocument/2006/relationships/hyperlink" Target="http://twiplomacy.com/info/europe/Montenegro" TargetMode="External"/><Relationship Id="rId734" Type="http://schemas.openxmlformats.org/officeDocument/2006/relationships/hyperlink" Target="http://twiplomacy.com/info/north-america/Panama" TargetMode="External"/><Relationship Id="rId941" Type="http://schemas.openxmlformats.org/officeDocument/2006/relationships/hyperlink" Target="http://twiplomacy.com/info/asia/Georgia" TargetMode="External"/><Relationship Id="rId1157" Type="http://schemas.openxmlformats.org/officeDocument/2006/relationships/hyperlink" Target="http://twiplomacy.com/info/africa/Somalia" TargetMode="External"/><Relationship Id="rId1364" Type="http://schemas.openxmlformats.org/officeDocument/2006/relationships/hyperlink" Target="https://twitter.com/casacivilbr" TargetMode="External"/><Relationship Id="rId1571" Type="http://schemas.openxmlformats.org/officeDocument/2006/relationships/hyperlink" Target="http://twiplomacy.com/info/africa/Burkina-Faso" TargetMode="External"/><Relationship Id="rId2208" Type="http://schemas.openxmlformats.org/officeDocument/2006/relationships/hyperlink" Target="https://twitter.com/zasagmn" TargetMode="External"/><Relationship Id="rId2415" Type="http://schemas.openxmlformats.org/officeDocument/2006/relationships/hyperlink" Target="https://twitter.com/Sboubeye" TargetMode="External"/><Relationship Id="rId2622" Type="http://schemas.openxmlformats.org/officeDocument/2006/relationships/hyperlink" Target="https://twitter.com/AureliaFrick/moments" TargetMode="External"/><Relationship Id="rId70" Type="http://schemas.openxmlformats.org/officeDocument/2006/relationships/hyperlink" Target="https://twitter.com/hagegeingob/lists" TargetMode="External"/><Relationship Id="rId801" Type="http://schemas.openxmlformats.org/officeDocument/2006/relationships/hyperlink" Target="https://twitter.com/imprensaPR/lists" TargetMode="External"/><Relationship Id="rId1017" Type="http://schemas.openxmlformats.org/officeDocument/2006/relationships/hyperlink" Target="https://periscope.tv/PresidenciaPma" TargetMode="External"/><Relationship Id="rId1224" Type="http://schemas.openxmlformats.org/officeDocument/2006/relationships/hyperlink" Target="http://twiplomacy.com/info/europe/Bulgaria" TargetMode="External"/><Relationship Id="rId1431" Type="http://schemas.openxmlformats.org/officeDocument/2006/relationships/hyperlink" Target="https://periscope.tv/Israel" TargetMode="External"/><Relationship Id="rId4587" Type="http://schemas.openxmlformats.org/officeDocument/2006/relationships/hyperlink" Target="https://periscope.tv/LankaMFA" TargetMode="External"/><Relationship Id="rId3189" Type="http://schemas.openxmlformats.org/officeDocument/2006/relationships/hyperlink" Target="https://twitter.com/MaltaGov/moments" TargetMode="External"/><Relationship Id="rId3396" Type="http://schemas.openxmlformats.org/officeDocument/2006/relationships/hyperlink" Target="https://twitter.com/Matignon/moments" TargetMode="External"/><Relationship Id="rId4447" Type="http://schemas.openxmlformats.org/officeDocument/2006/relationships/hyperlink" Target="https://periscope.tv/DOImalta" TargetMode="External"/><Relationship Id="rId4654" Type="http://schemas.openxmlformats.org/officeDocument/2006/relationships/hyperlink" Target="https://periscope.tv/PavloKlimkin" TargetMode="External"/><Relationship Id="rId3049" Type="http://schemas.openxmlformats.org/officeDocument/2006/relationships/hyperlink" Target="https://twitter.com/rterdogan_ar" TargetMode="External"/><Relationship Id="rId3256" Type="http://schemas.openxmlformats.org/officeDocument/2006/relationships/hyperlink" Target="https://twitter.com/EmomaliRahmon/moments" TargetMode="External"/><Relationship Id="rId3463" Type="http://schemas.openxmlformats.org/officeDocument/2006/relationships/hyperlink" Target="https://twitter.com/MZZRS/moments" TargetMode="External"/><Relationship Id="rId4307" Type="http://schemas.openxmlformats.org/officeDocument/2006/relationships/hyperlink" Target="https://periscope.tv/votealpha2015" TargetMode="External"/><Relationship Id="rId177" Type="http://schemas.openxmlformats.org/officeDocument/2006/relationships/hyperlink" Target="http://twiplomacy.com/info/asia/Georgia" TargetMode="External"/><Relationship Id="rId384" Type="http://schemas.openxmlformats.org/officeDocument/2006/relationships/hyperlink" Target="http://twiplomacy.com/info/europe/Czech-Republic" TargetMode="External"/><Relationship Id="rId591" Type="http://schemas.openxmlformats.org/officeDocument/2006/relationships/hyperlink" Target="https://twitter.com/MiroCerar/lists" TargetMode="External"/><Relationship Id="rId2065" Type="http://schemas.openxmlformats.org/officeDocument/2006/relationships/hyperlink" Target="https://twitter.com/haradinajramush" TargetMode="External"/><Relationship Id="rId2272" Type="http://schemas.openxmlformats.org/officeDocument/2006/relationships/hyperlink" Target="https://twitter.com/SRECIHonduras" TargetMode="External"/><Relationship Id="rId3116" Type="http://schemas.openxmlformats.org/officeDocument/2006/relationships/hyperlink" Target="https://twitter.com/MFATgovtNZ" TargetMode="External"/><Relationship Id="rId3670" Type="http://schemas.openxmlformats.org/officeDocument/2006/relationships/hyperlink" Target="https://twitter.com/USApoRusski/lists" TargetMode="External"/><Relationship Id="rId4514" Type="http://schemas.openxmlformats.org/officeDocument/2006/relationships/hyperlink" Target="https://periscope.tv/CostaPS2015" TargetMode="External"/><Relationship Id="rId244" Type="http://schemas.openxmlformats.org/officeDocument/2006/relationships/hyperlink" Target="http://twiplomacy.com/info/asia/Jordan" TargetMode="External"/><Relationship Id="rId1081" Type="http://schemas.openxmlformats.org/officeDocument/2006/relationships/hyperlink" Target="https://twitter.com/MeGovernment/lists" TargetMode="External"/><Relationship Id="rId3323" Type="http://schemas.openxmlformats.org/officeDocument/2006/relationships/hyperlink" Target="https://twitter.com/iGABahrain/moments" TargetMode="External"/><Relationship Id="rId3530" Type="http://schemas.openxmlformats.org/officeDocument/2006/relationships/hyperlink" Target="https://twitter.com/presidencymv/moments" TargetMode="External"/><Relationship Id="rId451" Type="http://schemas.openxmlformats.org/officeDocument/2006/relationships/hyperlink" Target="https://twitter.com/RegSprecher/lists" TargetMode="External"/><Relationship Id="rId2132" Type="http://schemas.openxmlformats.org/officeDocument/2006/relationships/hyperlink" Target="https://twitter.com/CommsUnitSL" TargetMode="External"/><Relationship Id="rId104" Type="http://schemas.openxmlformats.org/officeDocument/2006/relationships/hyperlink" Target="https://twitter.com/PMOComms/lists" TargetMode="External"/><Relationship Id="rId311" Type="http://schemas.openxmlformats.org/officeDocument/2006/relationships/hyperlink" Target="http://twiplomacy.com/info/asia/Singapore" TargetMode="External"/><Relationship Id="rId1898" Type="http://schemas.openxmlformats.org/officeDocument/2006/relationships/hyperlink" Target="http://twiplomacy.com/info/south-america/Ecuador" TargetMode="External"/><Relationship Id="rId2949" Type="http://schemas.openxmlformats.org/officeDocument/2006/relationships/hyperlink" Target="https://twitter.com/GovernAndorra" TargetMode="External"/><Relationship Id="rId4097" Type="http://schemas.openxmlformats.org/officeDocument/2006/relationships/hyperlink" Target="https://periscope.tv/AnastasiadesCY" TargetMode="External"/><Relationship Id="rId1758" Type="http://schemas.openxmlformats.org/officeDocument/2006/relationships/hyperlink" Target="https://twitter.com/JY_LeDrian/moments" TargetMode="External"/><Relationship Id="rId2809" Type="http://schemas.openxmlformats.org/officeDocument/2006/relationships/hyperlink" Target="https://twitter.com/presidencebf" TargetMode="External"/><Relationship Id="rId4164" Type="http://schemas.openxmlformats.org/officeDocument/2006/relationships/hyperlink" Target="https://periscope.tv/aurelagbenonci" TargetMode="External"/><Relationship Id="rId4371" Type="http://schemas.openxmlformats.org/officeDocument/2006/relationships/hyperlink" Target="https://periscope.tv/japan" TargetMode="External"/><Relationship Id="rId1965" Type="http://schemas.openxmlformats.org/officeDocument/2006/relationships/hyperlink" Target="https://twitter.com/USAenFrancais" TargetMode="External"/><Relationship Id="rId3180" Type="http://schemas.openxmlformats.org/officeDocument/2006/relationships/hyperlink" Target="https://twitter.com/TOUADERA2015/moments" TargetMode="External"/><Relationship Id="rId4024" Type="http://schemas.openxmlformats.org/officeDocument/2006/relationships/hyperlink" Target="https://periscope.tv/konotaromp" TargetMode="External"/><Relationship Id="rId4231" Type="http://schemas.openxmlformats.org/officeDocument/2006/relationships/hyperlink" Target="https://periscope.tv/SheLeonard" TargetMode="External"/><Relationship Id="rId1618" Type="http://schemas.openxmlformats.org/officeDocument/2006/relationships/hyperlink" Target="http://twiplomacy.com/info/north-america/Saint-Kitts-and-Nevis" TargetMode="External"/><Relationship Id="rId1825" Type="http://schemas.openxmlformats.org/officeDocument/2006/relationships/hyperlink" Target="https://twitter.com/Secradjib/moments" TargetMode="External"/><Relationship Id="rId3040" Type="http://schemas.openxmlformats.org/officeDocument/2006/relationships/hyperlink" Target="https://twitter.com/SlovakiaMFA" TargetMode="External"/><Relationship Id="rId3997" Type="http://schemas.openxmlformats.org/officeDocument/2006/relationships/hyperlink" Target="https://periscope.tv/epsycampbell" TargetMode="External"/><Relationship Id="rId2599" Type="http://schemas.openxmlformats.org/officeDocument/2006/relationships/hyperlink" Target="https://twitter.com/GobiernodeChile/moments" TargetMode="External"/><Relationship Id="rId3857" Type="http://schemas.openxmlformats.org/officeDocument/2006/relationships/hyperlink" Target="https://twitter.com/PresidencySrb/lists" TargetMode="External"/><Relationship Id="rId778" Type="http://schemas.openxmlformats.org/officeDocument/2006/relationships/hyperlink" Target="https://twitter.com/dfat/lists" TargetMode="External"/><Relationship Id="rId985" Type="http://schemas.openxmlformats.org/officeDocument/2006/relationships/hyperlink" Target="http://twiplomacy.com/info/asia/Israel" TargetMode="External"/><Relationship Id="rId2459" Type="http://schemas.openxmlformats.org/officeDocument/2006/relationships/hyperlink" Target="https://twitter.com/MyanmarSC/lists" TargetMode="External"/><Relationship Id="rId2666" Type="http://schemas.openxmlformats.org/officeDocument/2006/relationships/hyperlink" Target="https://twitter.com/Al_Kasbah/moments" TargetMode="External"/><Relationship Id="rId2873" Type="http://schemas.openxmlformats.org/officeDocument/2006/relationships/hyperlink" Target="https://twitter.com/GovernmentGeo" TargetMode="External"/><Relationship Id="rId3717" Type="http://schemas.openxmlformats.org/officeDocument/2006/relationships/hyperlink" Target="https://twitter.com/FijiRepublic/lists" TargetMode="External"/><Relationship Id="rId3924" Type="http://schemas.openxmlformats.org/officeDocument/2006/relationships/hyperlink" Target="https://twitter.com/maduro_cn/lists" TargetMode="External"/><Relationship Id="rId638" Type="http://schemas.openxmlformats.org/officeDocument/2006/relationships/hyperlink" Target="https://twitter.com/poroshenko/lists" TargetMode="External"/><Relationship Id="rId845" Type="http://schemas.openxmlformats.org/officeDocument/2006/relationships/hyperlink" Target="http://twiplomacy.com/info/south-america/Venezuela" TargetMode="External"/><Relationship Id="rId1268" Type="http://schemas.openxmlformats.org/officeDocument/2006/relationships/hyperlink" Target="https://twitter.com/gabonprimature/lists" TargetMode="External"/><Relationship Id="rId1475" Type="http://schemas.openxmlformats.org/officeDocument/2006/relationships/hyperlink" Target="https://twitter.com/10DowningStreet/moments" TargetMode="External"/><Relationship Id="rId1682" Type="http://schemas.openxmlformats.org/officeDocument/2006/relationships/hyperlink" Target="https://twitter.com/JY_LeDrian/lists" TargetMode="External"/><Relationship Id="rId2319" Type="http://schemas.openxmlformats.org/officeDocument/2006/relationships/hyperlink" Target="https://twitter.com/pcoogov" TargetMode="External"/><Relationship Id="rId2526" Type="http://schemas.openxmlformats.org/officeDocument/2006/relationships/hyperlink" Target="https://twitter.com/GhanaPresidency/moments" TargetMode="External"/><Relationship Id="rId2733" Type="http://schemas.openxmlformats.org/officeDocument/2006/relationships/hyperlink" Target="https://twitter.com/sagnaritari/moments" TargetMode="External"/><Relationship Id="rId705" Type="http://schemas.openxmlformats.org/officeDocument/2006/relationships/hyperlink" Target="http://twiplomacy.com/info/north-america/El-Salvador" TargetMode="External"/><Relationship Id="rId1128" Type="http://schemas.openxmlformats.org/officeDocument/2006/relationships/hyperlink" Target="https://twitter.com/VGroysman/lists" TargetMode="External"/><Relationship Id="rId1335" Type="http://schemas.openxmlformats.org/officeDocument/2006/relationships/hyperlink" Target="https://twitter.com/BorisJohnson" TargetMode="External"/><Relationship Id="rId1542" Type="http://schemas.openxmlformats.org/officeDocument/2006/relationships/hyperlink" Target="https://periscope.tv/skngov" TargetMode="External"/><Relationship Id="rId2940" Type="http://schemas.openxmlformats.org/officeDocument/2006/relationships/hyperlink" Target="https://twitter.com/RW_UNP" TargetMode="External"/><Relationship Id="rId4698" Type="http://schemas.openxmlformats.org/officeDocument/2006/relationships/hyperlink" Target="https://periscope.tv/maduro_pt" TargetMode="External"/><Relationship Id="rId912" Type="http://schemas.openxmlformats.org/officeDocument/2006/relationships/hyperlink" Target="https://twitter.com/larsloekke/lists" TargetMode="External"/><Relationship Id="rId2800" Type="http://schemas.openxmlformats.org/officeDocument/2006/relationships/hyperlink" Target="http://twiplomacy.com/info/oceania/Tuvalu" TargetMode="External"/><Relationship Id="rId41" Type="http://schemas.openxmlformats.org/officeDocument/2006/relationships/hyperlink" Target="https://twitter.com/Presidence_gn/lists" TargetMode="External"/><Relationship Id="rId1402" Type="http://schemas.openxmlformats.org/officeDocument/2006/relationships/hyperlink" Target="https://periscope.tv/CanadaFP" TargetMode="External"/><Relationship Id="rId4558" Type="http://schemas.openxmlformats.org/officeDocument/2006/relationships/hyperlink" Target="https://periscope.tv/leehsienloong" TargetMode="External"/><Relationship Id="rId288" Type="http://schemas.openxmlformats.org/officeDocument/2006/relationships/hyperlink" Target="http://twiplomacy.com/info/asia/Pakistan" TargetMode="External"/><Relationship Id="rId3367" Type="http://schemas.openxmlformats.org/officeDocument/2006/relationships/hyperlink" Target="https://twitter.com/KvirikashviliGi/moments" TargetMode="External"/><Relationship Id="rId3574" Type="http://schemas.openxmlformats.org/officeDocument/2006/relationships/hyperlink" Target="https://twitter.com/ruvirivlin/moments" TargetMode="External"/><Relationship Id="rId3781" Type="http://schemas.openxmlformats.org/officeDocument/2006/relationships/hyperlink" Target="https://twitter.com/maduro_en/lists" TargetMode="External"/><Relationship Id="rId4418" Type="http://schemas.openxmlformats.org/officeDocument/2006/relationships/hyperlink" Target="https://periscope.tv/Xavier_Bettel" TargetMode="External"/><Relationship Id="rId4625" Type="http://schemas.openxmlformats.org/officeDocument/2006/relationships/hyperlink" Target="https://periscope.tv/YoCh_Official" TargetMode="External"/><Relationship Id="rId495" Type="http://schemas.openxmlformats.org/officeDocument/2006/relationships/hyperlink" Target="http://twiplomacy.com/info/europe/Latvia" TargetMode="External"/><Relationship Id="rId2176" Type="http://schemas.openxmlformats.org/officeDocument/2006/relationships/hyperlink" Target="https://twitter.com/MZemanOficialni" TargetMode="External"/><Relationship Id="rId2383" Type="http://schemas.openxmlformats.org/officeDocument/2006/relationships/hyperlink" Target="https://twitter.com/stropnickym" TargetMode="External"/><Relationship Id="rId2590" Type="http://schemas.openxmlformats.org/officeDocument/2006/relationships/hyperlink" Target="https://twitter.com/Mdaguero17/moments" TargetMode="External"/><Relationship Id="rId3227" Type="http://schemas.openxmlformats.org/officeDocument/2006/relationships/hyperlink" Target="https://twitter.com/CaboVerde_Gov/moments" TargetMode="External"/><Relationship Id="rId3434" Type="http://schemas.openxmlformats.org/officeDocument/2006/relationships/hyperlink" Target="https://twitter.com/MID_Tajikistan/moments" TargetMode="External"/><Relationship Id="rId3641" Type="http://schemas.openxmlformats.org/officeDocument/2006/relationships/hyperlink" Target="https://twitter.com/Utrikesdep/moments" TargetMode="External"/><Relationship Id="rId148" Type="http://schemas.openxmlformats.org/officeDocument/2006/relationships/hyperlink" Target="http://twiplomacy.com/info/asia/Afghanistan" TargetMode="External"/><Relationship Id="rId355" Type="http://schemas.openxmlformats.org/officeDocument/2006/relationships/hyperlink" Target="http://twiplomacy.com/info/europe/Albania" TargetMode="External"/><Relationship Id="rId562" Type="http://schemas.openxmlformats.org/officeDocument/2006/relationships/hyperlink" Target="http://twiplomacy.com/info/europe/Russia" TargetMode="External"/><Relationship Id="rId1192" Type="http://schemas.openxmlformats.org/officeDocument/2006/relationships/hyperlink" Target="https://twitter.com/nyamitwe/lists" TargetMode="External"/><Relationship Id="rId2036" Type="http://schemas.openxmlformats.org/officeDocument/2006/relationships/hyperlink" Target="https://twitter.com/KingAbdullahII" TargetMode="External"/><Relationship Id="rId2243" Type="http://schemas.openxmlformats.org/officeDocument/2006/relationships/hyperlink" Target="https://twitter.com/eusoujoaol" TargetMode="External"/><Relationship Id="rId2450" Type="http://schemas.openxmlformats.org/officeDocument/2006/relationships/hyperlink" Target="https://twitter.com/ar_khamenei/lists" TargetMode="External"/><Relationship Id="rId3501" Type="http://schemas.openxmlformats.org/officeDocument/2006/relationships/hyperlink" Target="https://twitter.com/Pontifex_fr/moments" TargetMode="External"/><Relationship Id="rId215" Type="http://schemas.openxmlformats.org/officeDocument/2006/relationships/hyperlink" Target="http://twiplomacy.com/info/asia/Israel" TargetMode="External"/><Relationship Id="rId422" Type="http://schemas.openxmlformats.org/officeDocument/2006/relationships/hyperlink" Target="http://twiplomacy.com/info/europe/Finland" TargetMode="External"/><Relationship Id="rId1052" Type="http://schemas.openxmlformats.org/officeDocument/2006/relationships/hyperlink" Target="https://periscope.tv/fortalezapr" TargetMode="External"/><Relationship Id="rId2103" Type="http://schemas.openxmlformats.org/officeDocument/2006/relationships/hyperlink" Target="https://twitter.com/KarimMassimov" TargetMode="External"/><Relationship Id="rId2310" Type="http://schemas.openxmlformats.org/officeDocument/2006/relationships/hyperlink" Target="https://twitter.com/mofa_kr" TargetMode="External"/><Relationship Id="rId4068" Type="http://schemas.openxmlformats.org/officeDocument/2006/relationships/hyperlink" Target="https://periscope.tv/CyrilRamaphosa" TargetMode="External"/><Relationship Id="rId4275" Type="http://schemas.openxmlformats.org/officeDocument/2006/relationships/hyperlink" Target="https://periscope.tv/juhasipila" TargetMode="External"/><Relationship Id="rId4482" Type="http://schemas.openxmlformats.org/officeDocument/2006/relationships/hyperlink" Target="https://periscope.tv/Regering" TargetMode="External"/><Relationship Id="rId1869" Type="http://schemas.openxmlformats.org/officeDocument/2006/relationships/hyperlink" Target="https://twitter.com/ignaziocassis/lists" TargetMode="External"/><Relationship Id="rId3084" Type="http://schemas.openxmlformats.org/officeDocument/2006/relationships/hyperlink" Target="https://twitter.com/moisejovenel" TargetMode="External"/><Relationship Id="rId3291" Type="http://schemas.openxmlformats.org/officeDocument/2006/relationships/hyperlink" Target="https://twitter.com/Gouvci/moments" TargetMode="External"/><Relationship Id="rId4135" Type="http://schemas.openxmlformats.org/officeDocument/2006/relationships/hyperlink" Target="https://periscope.tv/PresidentAM_arm" TargetMode="External"/><Relationship Id="rId1729" Type="http://schemas.openxmlformats.org/officeDocument/2006/relationships/hyperlink" Target="https://twitter.com/alanpcayetano/moments" TargetMode="External"/><Relationship Id="rId1936" Type="http://schemas.openxmlformats.org/officeDocument/2006/relationships/hyperlink" Target="http://twiplomacy.com/info/africa/Ivory-Coast" TargetMode="External"/><Relationship Id="rId4342" Type="http://schemas.openxmlformats.org/officeDocument/2006/relationships/hyperlink" Target="https://periscope.tv/HassanRouhani" TargetMode="External"/><Relationship Id="rId3151" Type="http://schemas.openxmlformats.org/officeDocument/2006/relationships/hyperlink" Target="https://twitter.com/aripov_abdulla" TargetMode="External"/><Relationship Id="rId4202" Type="http://schemas.openxmlformats.org/officeDocument/2006/relationships/hyperlink" Target="https://periscope.tv/MinCanadaFA" TargetMode="External"/><Relationship Id="rId3011" Type="http://schemas.openxmlformats.org/officeDocument/2006/relationships/hyperlink" Target="https://twitter.com/DOImalta" TargetMode="External"/><Relationship Id="rId3968" Type="http://schemas.openxmlformats.org/officeDocument/2006/relationships/hyperlink" Target="https://periscope.tv/ABLPGastonbrown" TargetMode="External"/><Relationship Id="rId5" Type="http://schemas.openxmlformats.org/officeDocument/2006/relationships/hyperlink" Target="http://twiplomacy.com/info/africa/Botswana" TargetMode="External"/><Relationship Id="rId889" Type="http://schemas.openxmlformats.org/officeDocument/2006/relationships/hyperlink" Target="https://twitter.com/eGovMalta/lists" TargetMode="External"/><Relationship Id="rId2777" Type="http://schemas.openxmlformats.org/officeDocument/2006/relationships/hyperlink" Target="https://twitter.com/AndrzejDuda/moments" TargetMode="External"/><Relationship Id="rId749" Type="http://schemas.openxmlformats.org/officeDocument/2006/relationships/hyperlink" Target="https://twitter.com/ComradeRalph/lists" TargetMode="External"/><Relationship Id="rId1379" Type="http://schemas.openxmlformats.org/officeDocument/2006/relationships/hyperlink" Target="https://twitter.com/VNGovtPortal/lists" TargetMode="External"/><Relationship Id="rId1586" Type="http://schemas.openxmlformats.org/officeDocument/2006/relationships/hyperlink" Target="http://twiplomacy.com/info/oceania/Tonga" TargetMode="External"/><Relationship Id="rId2984" Type="http://schemas.openxmlformats.org/officeDocument/2006/relationships/hyperlink" Target="https://twitter.com/French_Gov" TargetMode="External"/><Relationship Id="rId3828" Type="http://schemas.openxmlformats.org/officeDocument/2006/relationships/hyperlink" Target="https://twitter.com/pmoffice_mn/lists" TargetMode="External"/><Relationship Id="rId609" Type="http://schemas.openxmlformats.org/officeDocument/2006/relationships/hyperlink" Target="http://twiplomacy.com/info/europe/sweden/" TargetMode="External"/><Relationship Id="rId956" Type="http://schemas.openxmlformats.org/officeDocument/2006/relationships/hyperlink" Target="https://twitter.com/presidencia_cl/lists" TargetMode="External"/><Relationship Id="rId1239" Type="http://schemas.openxmlformats.org/officeDocument/2006/relationships/hyperlink" Target="https://twitter.com/MinCanadaAE" TargetMode="External"/><Relationship Id="rId1793" Type="http://schemas.openxmlformats.org/officeDocument/2006/relationships/hyperlink" Target="https://twitter.com/TMelescanu/moments" TargetMode="External"/><Relationship Id="rId2637" Type="http://schemas.openxmlformats.org/officeDocument/2006/relationships/hyperlink" Target="https://twitter.com/PresidentAM_eng/moments" TargetMode="External"/><Relationship Id="rId2844" Type="http://schemas.openxmlformats.org/officeDocument/2006/relationships/hyperlink" Target="https://twitter.com/Macky_Sall" TargetMode="External"/><Relationship Id="rId85" Type="http://schemas.openxmlformats.org/officeDocument/2006/relationships/hyperlink" Target="https://twitter.com/RwandaGov/lists" TargetMode="External"/><Relationship Id="rId816" Type="http://schemas.openxmlformats.org/officeDocument/2006/relationships/hyperlink" Target="http://twiplomacy.com/info/south-america/Colombia" TargetMode="External"/><Relationship Id="rId1446" Type="http://schemas.openxmlformats.org/officeDocument/2006/relationships/hyperlink" Target="https://twitter.com/BelarusMID/moments" TargetMode="External"/><Relationship Id="rId1653" Type="http://schemas.openxmlformats.org/officeDocument/2006/relationships/hyperlink" Target="https://twitter.com/AbelaCarmelo/lists" TargetMode="External"/><Relationship Id="rId1860" Type="http://schemas.openxmlformats.org/officeDocument/2006/relationships/hyperlink" Target="https://twitter.com/pacollibehgjet/lists" TargetMode="External"/><Relationship Id="rId2704" Type="http://schemas.openxmlformats.org/officeDocument/2006/relationships/hyperlink" Target="https://twitter.com/primaturebj/moments" TargetMode="External"/><Relationship Id="rId2911" Type="http://schemas.openxmlformats.org/officeDocument/2006/relationships/hyperlink" Target="https://twitter.com/MFA_Kyrgyzstan" TargetMode="External"/><Relationship Id="rId1306" Type="http://schemas.openxmlformats.org/officeDocument/2006/relationships/hyperlink" Target="https://twitter.com/ARG_AFG" TargetMode="External"/><Relationship Id="rId1513" Type="http://schemas.openxmlformats.org/officeDocument/2006/relationships/hyperlink" Target="https://periscope.tv/MiroCerar" TargetMode="External"/><Relationship Id="rId1720" Type="http://schemas.openxmlformats.org/officeDocument/2006/relationships/hyperlink" Target="https://twitter.com/USEmbalo/lists" TargetMode="External"/><Relationship Id="rId4669" Type="http://schemas.openxmlformats.org/officeDocument/2006/relationships/hyperlink" Target="https://periscope.tv/USAgov" TargetMode="External"/><Relationship Id="rId12" Type="http://schemas.openxmlformats.org/officeDocument/2006/relationships/hyperlink" Target="https://twitter.com/PRIMATURERCA/lists" TargetMode="External"/><Relationship Id="rId3478" Type="http://schemas.openxmlformats.org/officeDocument/2006/relationships/hyperlink" Target="https://twitter.com/OPMJamaica/moments" TargetMode="External"/><Relationship Id="rId3685" Type="http://schemas.openxmlformats.org/officeDocument/2006/relationships/hyperlink" Target="https://twitter.com/AzerbaijanPA/lists" TargetMode="External"/><Relationship Id="rId3892" Type="http://schemas.openxmlformats.org/officeDocument/2006/relationships/hyperlink" Target="https://twitter.com/strakovka/lists" TargetMode="External"/><Relationship Id="rId4529" Type="http://schemas.openxmlformats.org/officeDocument/2006/relationships/hyperlink" Target="https://periscope.tv/Russia_AR" TargetMode="External"/><Relationship Id="rId399" Type="http://schemas.openxmlformats.org/officeDocument/2006/relationships/hyperlink" Target="https://twitter.com/donaldtusk/lists" TargetMode="External"/><Relationship Id="rId2287" Type="http://schemas.openxmlformats.org/officeDocument/2006/relationships/hyperlink" Target="https://twitter.com/IsraelArabic" TargetMode="External"/><Relationship Id="rId2494" Type="http://schemas.openxmlformats.org/officeDocument/2006/relationships/hyperlink" Target="https://twitter.com/tcbestepe_fr/lists" TargetMode="External"/><Relationship Id="rId3338" Type="http://schemas.openxmlformats.org/officeDocument/2006/relationships/hyperlink" Target="https://twitter.com/JC_Varela/moments" TargetMode="External"/><Relationship Id="rId3545" Type="http://schemas.openxmlformats.org/officeDocument/2006/relationships/hyperlink" Target="https://twitter.com/primeminister_k/moments" TargetMode="External"/><Relationship Id="rId3752" Type="http://schemas.openxmlformats.org/officeDocument/2006/relationships/hyperlink" Target="https://twitter.com/IstanaRakyat/lists" TargetMode="External"/><Relationship Id="rId259" Type="http://schemas.openxmlformats.org/officeDocument/2006/relationships/hyperlink" Target="http://twiplomacy.com/info/asia/Lebanon" TargetMode="External"/><Relationship Id="rId466" Type="http://schemas.openxmlformats.org/officeDocument/2006/relationships/hyperlink" Target="http://twiplomacy.com/info/europe/Iceland" TargetMode="External"/><Relationship Id="rId673" Type="http://schemas.openxmlformats.org/officeDocument/2006/relationships/hyperlink" Target="http://twiplomacy.com/info/north-america/Barbados" TargetMode="External"/><Relationship Id="rId880" Type="http://schemas.openxmlformats.org/officeDocument/2006/relationships/hyperlink" Target="http://twiplomacy.com/info/asia/Kazakhstan" TargetMode="External"/><Relationship Id="rId1096" Type="http://schemas.openxmlformats.org/officeDocument/2006/relationships/hyperlink" Target="https://twitter.com/MinexGt/lists" TargetMode="External"/><Relationship Id="rId2147" Type="http://schemas.openxmlformats.org/officeDocument/2006/relationships/hyperlink" Target="https://twitter.com/mfapresskenya" TargetMode="External"/><Relationship Id="rId2354" Type="http://schemas.openxmlformats.org/officeDocument/2006/relationships/hyperlink" Target="https://twitter.com/DeptEstadoPR" TargetMode="External"/><Relationship Id="rId2561" Type="http://schemas.openxmlformats.org/officeDocument/2006/relationships/hyperlink" Target="https://twitter.com/Karin_Kneissl/moments" TargetMode="External"/><Relationship Id="rId3405" Type="http://schemas.openxmlformats.org/officeDocument/2006/relationships/hyperlink" Target="https://twitter.com/MeGovernment/moments" TargetMode="External"/><Relationship Id="rId119" Type="http://schemas.openxmlformats.org/officeDocument/2006/relationships/hyperlink" Target="http://twiplomacy.com/info/africa/Tanzania" TargetMode="External"/><Relationship Id="rId326" Type="http://schemas.openxmlformats.org/officeDocument/2006/relationships/hyperlink" Target="https://twitter.com/RW_UNP/lists" TargetMode="External"/><Relationship Id="rId533" Type="http://schemas.openxmlformats.org/officeDocument/2006/relationships/hyperlink" Target="https://twitter.com/minbuza/lists" TargetMode="External"/><Relationship Id="rId1163" Type="http://schemas.openxmlformats.org/officeDocument/2006/relationships/hyperlink" Target="https://twitter.com/MiguelVargasM/lists" TargetMode="External"/><Relationship Id="rId1370" Type="http://schemas.openxmlformats.org/officeDocument/2006/relationships/hyperlink" Target="http://twiplomacy.com/info/africa/Algeria" TargetMode="External"/><Relationship Id="rId2007" Type="http://schemas.openxmlformats.org/officeDocument/2006/relationships/hyperlink" Target="http://twiplomacy.com/info/asia/Tajikistan" TargetMode="External"/><Relationship Id="rId2214" Type="http://schemas.openxmlformats.org/officeDocument/2006/relationships/hyperlink" Target="https://twitter.com/opmguyana" TargetMode="External"/><Relationship Id="rId3612" Type="http://schemas.openxmlformats.org/officeDocument/2006/relationships/hyperlink" Target="https://twitter.com/TC_Disisleri/moments" TargetMode="External"/><Relationship Id="rId740" Type="http://schemas.openxmlformats.org/officeDocument/2006/relationships/hyperlink" Target="http://twiplomacy.com/info/north-america/Panama" TargetMode="External"/><Relationship Id="rId1023" Type="http://schemas.openxmlformats.org/officeDocument/2006/relationships/hyperlink" Target="https://periscope.tv/10DowningStreet" TargetMode="External"/><Relationship Id="rId2421" Type="http://schemas.openxmlformats.org/officeDocument/2006/relationships/hyperlink" Target="https://twitter.com/AlgeriaMFA/lists" TargetMode="External"/><Relationship Id="rId4179" Type="http://schemas.openxmlformats.org/officeDocument/2006/relationships/hyperlink" Target="https://periscope.tv/BrazilGovNews" TargetMode="External"/><Relationship Id="rId600" Type="http://schemas.openxmlformats.org/officeDocument/2006/relationships/hyperlink" Target="http://twiplomacy.com/info/europe/Spain" TargetMode="External"/><Relationship Id="rId1230" Type="http://schemas.openxmlformats.org/officeDocument/2006/relationships/hyperlink" Target="http://twiplomacy.com/info/africa/Ghana" TargetMode="External"/><Relationship Id="rId4386" Type="http://schemas.openxmlformats.org/officeDocument/2006/relationships/hyperlink" Target="https://periscope.tv/eng_pm_kz" TargetMode="External"/><Relationship Id="rId4593" Type="http://schemas.openxmlformats.org/officeDocument/2006/relationships/hyperlink" Target="https://periscope.tv/Kungahuset" TargetMode="External"/><Relationship Id="rId3195" Type="http://schemas.openxmlformats.org/officeDocument/2006/relationships/hyperlink" Target="https://twitter.com/MichelTemer/moments" TargetMode="External"/><Relationship Id="rId4039" Type="http://schemas.openxmlformats.org/officeDocument/2006/relationships/hyperlink" Target="https://periscope.tv/TsogtbaatarD" TargetMode="External"/><Relationship Id="rId4246" Type="http://schemas.openxmlformats.org/officeDocument/2006/relationships/hyperlink" Target="https://periscope.tv/EgyPresidency" TargetMode="External"/><Relationship Id="rId4453" Type="http://schemas.openxmlformats.org/officeDocument/2006/relationships/hyperlink" Target="https://periscope.tv/aguribfakim" TargetMode="External"/><Relationship Id="rId4660" Type="http://schemas.openxmlformats.org/officeDocument/2006/relationships/hyperlink" Target="https://periscope.tv/mofa_uae" TargetMode="External"/><Relationship Id="rId3055" Type="http://schemas.openxmlformats.org/officeDocument/2006/relationships/hyperlink" Target="https://twitter.com/MFATurkeyFrench" TargetMode="External"/><Relationship Id="rId3262" Type="http://schemas.openxmlformats.org/officeDocument/2006/relationships/hyperlink" Target="https://twitter.com/EUCouncilTVNews/moments" TargetMode="External"/><Relationship Id="rId4106" Type="http://schemas.openxmlformats.org/officeDocument/2006/relationships/hyperlink" Target="https://periscope.tv/CourGrandDucale" TargetMode="External"/><Relationship Id="rId4313" Type="http://schemas.openxmlformats.org/officeDocument/2006/relationships/hyperlink" Target="https://periscope.tv/MOTPGuyana" TargetMode="External"/><Relationship Id="rId4520" Type="http://schemas.openxmlformats.org/officeDocument/2006/relationships/hyperlink" Target="https://periscope.tv/MAERomania" TargetMode="External"/><Relationship Id="rId183" Type="http://schemas.openxmlformats.org/officeDocument/2006/relationships/hyperlink" Target="http://twiplomacy.com/info/asia/India" TargetMode="External"/><Relationship Id="rId390" Type="http://schemas.openxmlformats.org/officeDocument/2006/relationships/hyperlink" Target="http://twiplomacy.com/info/europe/Denmark" TargetMode="External"/><Relationship Id="rId1907" Type="http://schemas.openxmlformats.org/officeDocument/2006/relationships/hyperlink" Target="https://twitter.com/MofaQatar_AR/lists" TargetMode="External"/><Relationship Id="rId2071" Type="http://schemas.openxmlformats.org/officeDocument/2006/relationships/hyperlink" Target="https://twitter.com/Menlu_RI" TargetMode="External"/><Relationship Id="rId3122" Type="http://schemas.openxmlformats.org/officeDocument/2006/relationships/hyperlink" Target="https://twitter.com/TuvaluGov" TargetMode="External"/><Relationship Id="rId250" Type="http://schemas.openxmlformats.org/officeDocument/2006/relationships/hyperlink" Target="http://twiplomacy.com/info/asia/Kazakhstan" TargetMode="External"/><Relationship Id="rId110" Type="http://schemas.openxmlformats.org/officeDocument/2006/relationships/hyperlink" Target="http://twiplomacy.com/info/africa/South-Africa" TargetMode="External"/><Relationship Id="rId2888" Type="http://schemas.openxmlformats.org/officeDocument/2006/relationships/hyperlink" Target="https://twitter.com/PresidentRuvi" TargetMode="External"/><Relationship Id="rId3939" Type="http://schemas.openxmlformats.org/officeDocument/2006/relationships/hyperlink" Target="https://twitter.com/Tudor_Moldova/lists" TargetMode="External"/><Relationship Id="rId1697" Type="http://schemas.openxmlformats.org/officeDocument/2006/relationships/hyperlink" Target="https://twitter.com/MofaJapan_Intls/lists" TargetMode="External"/><Relationship Id="rId2748" Type="http://schemas.openxmlformats.org/officeDocument/2006/relationships/hyperlink" Target="https://twitter.com/imprensaPR/moments" TargetMode="External"/><Relationship Id="rId2955" Type="http://schemas.openxmlformats.org/officeDocument/2006/relationships/hyperlink" Target="https://twitter.com/Vijeceministara" TargetMode="External"/><Relationship Id="rId927" Type="http://schemas.openxmlformats.org/officeDocument/2006/relationships/hyperlink" Target="https://twitter.com/VivianBala/lists" TargetMode="External"/><Relationship Id="rId1557" Type="http://schemas.openxmlformats.org/officeDocument/2006/relationships/hyperlink" Target="https://twitter.com/BahrainCPnews/moments" TargetMode="External"/><Relationship Id="rId1764" Type="http://schemas.openxmlformats.org/officeDocument/2006/relationships/hyperlink" Target="https://twitter.com/maduro_ru/moments" TargetMode="External"/><Relationship Id="rId1971" Type="http://schemas.openxmlformats.org/officeDocument/2006/relationships/hyperlink" Target="https://twitter.com/IndianDiplomacy/lists/indian-missions-posts/members" TargetMode="External"/><Relationship Id="rId2608" Type="http://schemas.openxmlformats.org/officeDocument/2006/relationships/hyperlink" Target="https://twitter.com/AOuattara_PRCI/lists" TargetMode="External"/><Relationship Id="rId2815" Type="http://schemas.openxmlformats.org/officeDocument/2006/relationships/hyperlink" Target="https://twitter.com/hisseint" TargetMode="External"/><Relationship Id="rId4170" Type="http://schemas.openxmlformats.org/officeDocument/2006/relationships/hyperlink" Target="https://periscope.tv/PMOBhutan" TargetMode="External"/><Relationship Id="rId56" Type="http://schemas.openxmlformats.org/officeDocument/2006/relationships/hyperlink" Target="http://twiplomacy.com/info/africa/Libya" TargetMode="External"/><Relationship Id="rId1417" Type="http://schemas.openxmlformats.org/officeDocument/2006/relationships/hyperlink" Target="https://periscope.tv/edgarsrinkevics" TargetMode="External"/><Relationship Id="rId1624" Type="http://schemas.openxmlformats.org/officeDocument/2006/relationships/hyperlink" Target="https://periscope.tv/LuisRiveraMarin" TargetMode="External"/><Relationship Id="rId1831" Type="http://schemas.openxmlformats.org/officeDocument/2006/relationships/hyperlink" Target="https://twitter.com/president_uz/lists" TargetMode="External"/><Relationship Id="rId4030" Type="http://schemas.openxmlformats.org/officeDocument/2006/relationships/hyperlink" Target="https://periscope.tv/diplomatieMg" TargetMode="External"/><Relationship Id="rId3589" Type="http://schemas.openxmlformats.org/officeDocument/2006/relationships/hyperlink" Target="https://twitter.com/SCpresidenciauy/moments" TargetMode="External"/><Relationship Id="rId3796" Type="http://schemas.openxmlformats.org/officeDocument/2006/relationships/hyperlink" Target="https://twitter.com/mfaethiopia/lists" TargetMode="External"/><Relationship Id="rId2398" Type="http://schemas.openxmlformats.org/officeDocument/2006/relationships/hyperlink" Target="https://twitter.com/cidiplomatie" TargetMode="External"/><Relationship Id="rId3449" Type="http://schemas.openxmlformats.org/officeDocument/2006/relationships/hyperlink" Target="https://twitter.com/MOFAkr_eng/moments" TargetMode="External"/><Relationship Id="rId577" Type="http://schemas.openxmlformats.org/officeDocument/2006/relationships/hyperlink" Target="https://twitter.com/avucic/lists" TargetMode="External"/><Relationship Id="rId2258" Type="http://schemas.openxmlformats.org/officeDocument/2006/relationships/hyperlink" Target="https://twitter.com/PSCU_Digital" TargetMode="External"/><Relationship Id="rId3656" Type="http://schemas.openxmlformats.org/officeDocument/2006/relationships/hyperlink" Target="https://twitter.com/Wthurnherr/moments" TargetMode="External"/><Relationship Id="rId3863" Type="http://schemas.openxmlformats.org/officeDocument/2006/relationships/hyperlink" Target="https://twitter.com/prezydentpl/lists" TargetMode="External"/><Relationship Id="rId4707" Type="http://schemas.openxmlformats.org/officeDocument/2006/relationships/hyperlink" Target="https://periscope.tv/maduro_pl" TargetMode="External"/><Relationship Id="rId784" Type="http://schemas.openxmlformats.org/officeDocument/2006/relationships/hyperlink" Target="http://twiplomacy.com/info/oceania/Nauru" TargetMode="External"/><Relationship Id="rId991" Type="http://schemas.openxmlformats.org/officeDocument/2006/relationships/hyperlink" Target="http://twiplomacy.com/info/south-america/Brazil" TargetMode="External"/><Relationship Id="rId1067" Type="http://schemas.openxmlformats.org/officeDocument/2006/relationships/hyperlink" Target="http://twiplomacy.com/info/europe/Belgium" TargetMode="External"/><Relationship Id="rId2465" Type="http://schemas.openxmlformats.org/officeDocument/2006/relationships/hyperlink" Target="https://twitter.com/OfMfa/lists" TargetMode="External"/><Relationship Id="rId2672" Type="http://schemas.openxmlformats.org/officeDocument/2006/relationships/hyperlink" Target="https://twitter.com/MOFAEGYPT/moments" TargetMode="External"/><Relationship Id="rId3309" Type="http://schemas.openxmlformats.org/officeDocument/2006/relationships/hyperlink" Target="https://twitter.com/GOVuz/moments" TargetMode="External"/><Relationship Id="rId3516" Type="http://schemas.openxmlformats.org/officeDocument/2006/relationships/hyperlink" Target="https://twitter.com/PresidenceALG/moments" TargetMode="External"/><Relationship Id="rId3723" Type="http://schemas.openxmlformats.org/officeDocument/2006/relationships/hyperlink" Target="https://twitter.com/GISDominica/lists" TargetMode="External"/><Relationship Id="rId3930" Type="http://schemas.openxmlformats.org/officeDocument/2006/relationships/hyperlink" Target="https://twitter.com/mfapresskenya/lists" TargetMode="External"/><Relationship Id="rId437" Type="http://schemas.openxmlformats.org/officeDocument/2006/relationships/hyperlink" Target="https://twitter.com/francediplo/ambassades-et-consulats/members" TargetMode="External"/><Relationship Id="rId644" Type="http://schemas.openxmlformats.org/officeDocument/2006/relationships/hyperlink" Target="http://twiplomacy.com/info/europe/Ukraine" TargetMode="External"/><Relationship Id="rId851" Type="http://schemas.openxmlformats.org/officeDocument/2006/relationships/hyperlink" Target="http://twiplomacy.com/info/south-america/Venezuela" TargetMode="External"/><Relationship Id="rId1274" Type="http://schemas.openxmlformats.org/officeDocument/2006/relationships/hyperlink" Target="https://twitter.com/AAgbenonciMAEC" TargetMode="External"/><Relationship Id="rId1481" Type="http://schemas.openxmlformats.org/officeDocument/2006/relationships/hyperlink" Target="https://twitter.com/Ulkoministerio/moments" TargetMode="External"/><Relationship Id="rId2118" Type="http://schemas.openxmlformats.org/officeDocument/2006/relationships/hyperlink" Target="https://twitter.com/govgd" TargetMode="External"/><Relationship Id="rId2325" Type="http://schemas.openxmlformats.org/officeDocument/2006/relationships/hyperlink" Target="https://twitter.com/tcbestepe_ar" TargetMode="External"/><Relationship Id="rId2532" Type="http://schemas.openxmlformats.org/officeDocument/2006/relationships/hyperlink" Target="https://twitter.com/HRabaryNjaka/moments" TargetMode="External"/><Relationship Id="rId504" Type="http://schemas.openxmlformats.org/officeDocument/2006/relationships/hyperlink" Target="http://twiplomacy.com/info/europe/Liechtenstein" TargetMode="External"/><Relationship Id="rId711" Type="http://schemas.openxmlformats.org/officeDocument/2006/relationships/hyperlink" Target="https://twitter.com/jimmymoralesgt/lists" TargetMode="External"/><Relationship Id="rId1134" Type="http://schemas.openxmlformats.org/officeDocument/2006/relationships/hyperlink" Target="https://twitter.com/sagnaritari/lists" TargetMode="External"/><Relationship Id="rId1341" Type="http://schemas.openxmlformats.org/officeDocument/2006/relationships/hyperlink" Target="https://twitter.com/brunei_pmo" TargetMode="External"/><Relationship Id="rId4497" Type="http://schemas.openxmlformats.org/officeDocument/2006/relationships/hyperlink" Target="https://periscope.tv/PalestinePMO" TargetMode="External"/><Relationship Id="rId1201" Type="http://schemas.openxmlformats.org/officeDocument/2006/relationships/hyperlink" Target="https://twitter.com/anderssamuelsen/lists" TargetMode="External"/><Relationship Id="rId3099" Type="http://schemas.openxmlformats.org/officeDocument/2006/relationships/hyperlink" Target="https://twitter.com/mfagovtt" TargetMode="External"/><Relationship Id="rId4357" Type="http://schemas.openxmlformats.org/officeDocument/2006/relationships/hyperlink" Target="https://periscope.tv/Israelipm_ar" TargetMode="External"/><Relationship Id="rId4564" Type="http://schemas.openxmlformats.org/officeDocument/2006/relationships/hyperlink" Target="https://periscope.tv/govSlovenia" TargetMode="External"/><Relationship Id="rId3166" Type="http://schemas.openxmlformats.org/officeDocument/2006/relationships/hyperlink" Target="https://twitter.com/kassim_majaliwa/lists" TargetMode="External"/><Relationship Id="rId3373" Type="http://schemas.openxmlformats.org/officeDocument/2006/relationships/hyperlink" Target="https://twitter.com/Lenin/moments" TargetMode="External"/><Relationship Id="rId3580" Type="http://schemas.openxmlformats.org/officeDocument/2006/relationships/hyperlink" Target="https://twitter.com/RwandaMFA/moments" TargetMode="External"/><Relationship Id="rId4217" Type="http://schemas.openxmlformats.org/officeDocument/2006/relationships/hyperlink" Target="https://periscope.tv/uredprh" TargetMode="External"/><Relationship Id="rId4424" Type="http://schemas.openxmlformats.org/officeDocument/2006/relationships/hyperlink" Target="https://periscope.tv/MFA_Macedonia" TargetMode="External"/><Relationship Id="rId294" Type="http://schemas.openxmlformats.org/officeDocument/2006/relationships/hyperlink" Target="https://twitter.com/PM_GOV_PG/lists" TargetMode="External"/><Relationship Id="rId2182" Type="http://schemas.openxmlformats.org/officeDocument/2006/relationships/hyperlink" Target="https://twitter.com/PresidentAM_eng" TargetMode="External"/><Relationship Id="rId3026" Type="http://schemas.openxmlformats.org/officeDocument/2006/relationships/hyperlink" Target="https://twitter.com/prezydentpl" TargetMode="External"/><Relationship Id="rId3233" Type="http://schemas.openxmlformats.org/officeDocument/2006/relationships/hyperlink" Target="https://twitter.com/ChileMFA/moments" TargetMode="External"/><Relationship Id="rId4631" Type="http://schemas.openxmlformats.org/officeDocument/2006/relationships/hyperlink" Target="https://periscope.tv/trpresidency" TargetMode="External"/><Relationship Id="rId154" Type="http://schemas.openxmlformats.org/officeDocument/2006/relationships/hyperlink" Target="http://twiplomacy.com/info/asia/Armenia" TargetMode="External"/><Relationship Id="rId361" Type="http://schemas.openxmlformats.org/officeDocument/2006/relationships/hyperlink" Target="https://twitter.com/MFA_Austria/lists" TargetMode="External"/><Relationship Id="rId2042" Type="http://schemas.openxmlformats.org/officeDocument/2006/relationships/hyperlink" Target="https://twitter.com/IsraelinSpanish" TargetMode="External"/><Relationship Id="rId3440" Type="http://schemas.openxmlformats.org/officeDocument/2006/relationships/hyperlink" Target="https://twitter.com/MinPres/moments" TargetMode="External"/><Relationship Id="rId2999" Type="http://schemas.openxmlformats.org/officeDocument/2006/relationships/hyperlink" Target="https://twitter.com/Grybauskaite_LT" TargetMode="External"/><Relationship Id="rId3300" Type="http://schemas.openxmlformats.org/officeDocument/2006/relationships/hyperlink" Target="https://twitter.com/GovernmentRF/moments" TargetMode="External"/><Relationship Id="rId221" Type="http://schemas.openxmlformats.org/officeDocument/2006/relationships/hyperlink" Target="https://twitter.com/IsraelMFA/mfa-missions-on-tw/members" TargetMode="External"/><Relationship Id="rId2859" Type="http://schemas.openxmlformats.org/officeDocument/2006/relationships/hyperlink" Target="https://twitter.com/RuhakanaR" TargetMode="External"/><Relationship Id="rId1668" Type="http://schemas.openxmlformats.org/officeDocument/2006/relationships/hyperlink" Target="https://twitter.com/DOTArabic/lists" TargetMode="External"/><Relationship Id="rId1875" Type="http://schemas.openxmlformats.org/officeDocument/2006/relationships/hyperlink" Target="https://twitter.com/MohamedBinZayed/lists" TargetMode="External"/><Relationship Id="rId2719" Type="http://schemas.openxmlformats.org/officeDocument/2006/relationships/hyperlink" Target="https://twitter.com/govsuriname/moments" TargetMode="External"/><Relationship Id="rId4074" Type="http://schemas.openxmlformats.org/officeDocument/2006/relationships/hyperlink" Target="https://periscope.tv/SyriaMOFA" TargetMode="External"/><Relationship Id="rId4281" Type="http://schemas.openxmlformats.org/officeDocument/2006/relationships/hyperlink" Target="https://periscope.tv/francediplo_ES" TargetMode="External"/><Relationship Id="rId1528" Type="http://schemas.openxmlformats.org/officeDocument/2006/relationships/hyperlink" Target="https://periscope.tv/PresidenceBenin" TargetMode="External"/><Relationship Id="rId2926" Type="http://schemas.openxmlformats.org/officeDocument/2006/relationships/hyperlink" Target="https://twitter.com/RRD_Davao" TargetMode="External"/><Relationship Id="rId3090" Type="http://schemas.openxmlformats.org/officeDocument/2006/relationships/hyperlink" Target="https://twitter.com/EPN" TargetMode="External"/><Relationship Id="rId4141" Type="http://schemas.openxmlformats.org/officeDocument/2006/relationships/hyperlink" Target="https://periscope.tv/thepmo" TargetMode="External"/><Relationship Id="rId1735" Type="http://schemas.openxmlformats.org/officeDocument/2006/relationships/hyperlink" Target="https://twitter.com/BeninDiplomatie/moments" TargetMode="External"/><Relationship Id="rId1942" Type="http://schemas.openxmlformats.org/officeDocument/2006/relationships/hyperlink" Target="http://twiplomacy.com/info/europe/France" TargetMode="External"/><Relationship Id="rId4001" Type="http://schemas.openxmlformats.org/officeDocument/2006/relationships/hyperlink" Target="https://periscope.tv/Presidence_RDC" TargetMode="External"/><Relationship Id="rId27" Type="http://schemas.openxmlformats.org/officeDocument/2006/relationships/hyperlink" Target="http://twiplomacy.com/info/africa/Egypt" TargetMode="External"/><Relationship Id="rId1802" Type="http://schemas.openxmlformats.org/officeDocument/2006/relationships/hyperlink" Target="https://twitter.com/DanishMFA/moments" TargetMode="External"/><Relationship Id="rId3767" Type="http://schemas.openxmlformats.org/officeDocument/2006/relationships/hyperlink" Target="https://twitter.com/khalidalkhalifa/lists" TargetMode="External"/><Relationship Id="rId3974" Type="http://schemas.openxmlformats.org/officeDocument/2006/relationships/hyperlink" Target="https://periscope.tv/mubachfont" TargetMode="External"/><Relationship Id="rId688" Type="http://schemas.openxmlformats.org/officeDocument/2006/relationships/hyperlink" Target="http://twiplomacy.com/info/north-america/Canada" TargetMode="External"/><Relationship Id="rId895" Type="http://schemas.openxmlformats.org/officeDocument/2006/relationships/hyperlink" Target="http://twiplomacy.com/info/asia/Georgia" TargetMode="External"/><Relationship Id="rId2369" Type="http://schemas.openxmlformats.org/officeDocument/2006/relationships/hyperlink" Target="https://twitter.com/Regjeringen" TargetMode="External"/><Relationship Id="rId2576" Type="http://schemas.openxmlformats.org/officeDocument/2006/relationships/hyperlink" Target="https://twitter.com/nestrangeiro_pt/moments" TargetMode="External"/><Relationship Id="rId2783" Type="http://schemas.openxmlformats.org/officeDocument/2006/relationships/hyperlink" Target="https://twitter.com/ashrafghani/moments" TargetMode="External"/><Relationship Id="rId2990" Type="http://schemas.openxmlformats.org/officeDocument/2006/relationships/hyperlink" Target="https://twitter.com/govdotie" TargetMode="External"/><Relationship Id="rId3627" Type="http://schemas.openxmlformats.org/officeDocument/2006/relationships/hyperlink" Target="https://twitter.com/UgandaMediaCent/moments" TargetMode="External"/><Relationship Id="rId3834" Type="http://schemas.openxmlformats.org/officeDocument/2006/relationships/hyperlink" Target="https://twitter.com/Pontifex_es/lists" TargetMode="External"/><Relationship Id="rId548" Type="http://schemas.openxmlformats.org/officeDocument/2006/relationships/hyperlink" Target="http://twiplomacy.com/info/europe/Poland" TargetMode="External"/><Relationship Id="rId755" Type="http://schemas.openxmlformats.org/officeDocument/2006/relationships/hyperlink" Target="http://twiplomacy.com/info/north-america/United-States" TargetMode="External"/><Relationship Id="rId962" Type="http://schemas.openxmlformats.org/officeDocument/2006/relationships/hyperlink" Target="http://twiplomacy.com/info/south-america/Bolivia" TargetMode="External"/><Relationship Id="rId1178" Type="http://schemas.openxmlformats.org/officeDocument/2006/relationships/hyperlink" Target="https://twitter.com/almekhlafi52/lists" TargetMode="External"/><Relationship Id="rId1385" Type="http://schemas.openxmlformats.org/officeDocument/2006/relationships/hyperlink" Target="https://twitter.com/presidenceTN" TargetMode="External"/><Relationship Id="rId1592" Type="http://schemas.openxmlformats.org/officeDocument/2006/relationships/hyperlink" Target="https://twitter.com/DacicIvica" TargetMode="External"/><Relationship Id="rId2229" Type="http://schemas.openxmlformats.org/officeDocument/2006/relationships/hyperlink" Target="https://twitter.com/ThomasThabane" TargetMode="External"/><Relationship Id="rId2436" Type="http://schemas.openxmlformats.org/officeDocument/2006/relationships/hyperlink" Target="https://twitter.com/ThomasThabane/lists" TargetMode="External"/><Relationship Id="rId2643" Type="http://schemas.openxmlformats.org/officeDocument/2006/relationships/hyperlink" Target="https://twitter.com/worknehgebeyhu/moments" TargetMode="External"/><Relationship Id="rId2850" Type="http://schemas.openxmlformats.org/officeDocument/2006/relationships/hyperlink" Target="https://twitter.com/MinisterMOFA" TargetMode="External"/><Relationship Id="rId91" Type="http://schemas.openxmlformats.org/officeDocument/2006/relationships/hyperlink" Target="https://twitter.com/PatriceTrovoada/lists" TargetMode="External"/><Relationship Id="rId408" Type="http://schemas.openxmlformats.org/officeDocument/2006/relationships/hyperlink" Target="https://twitter.com/EU_Commission/lists/ec-representations" TargetMode="External"/><Relationship Id="rId615" Type="http://schemas.openxmlformats.org/officeDocument/2006/relationships/hyperlink" Target="http://twiplomacy.com/info/europe/sweden/" TargetMode="External"/><Relationship Id="rId822" Type="http://schemas.openxmlformats.org/officeDocument/2006/relationships/hyperlink" Target="https://twitter.com/MFAEcuador/lists" TargetMode="External"/><Relationship Id="rId1038" Type="http://schemas.openxmlformats.org/officeDocument/2006/relationships/hyperlink" Target="https://periscope.tv/LithuaniaMFA" TargetMode="External"/><Relationship Id="rId1245" Type="http://schemas.openxmlformats.org/officeDocument/2006/relationships/hyperlink" Target="https://twitter.com/AsoRock" TargetMode="External"/><Relationship Id="rId1452" Type="http://schemas.openxmlformats.org/officeDocument/2006/relationships/hyperlink" Target="https://twitter.com/donaldtusk/moments" TargetMode="External"/><Relationship Id="rId2503" Type="http://schemas.openxmlformats.org/officeDocument/2006/relationships/hyperlink" Target="https://twitter.com/Rregenvanu/lists" TargetMode="External"/><Relationship Id="rId3901" Type="http://schemas.openxmlformats.org/officeDocument/2006/relationships/hyperlink" Target="https://twitter.com/trpresidency/lists" TargetMode="External"/><Relationship Id="rId1105" Type="http://schemas.openxmlformats.org/officeDocument/2006/relationships/hyperlink" Target="https://twitter.com/RRD_Davao/lists" TargetMode="External"/><Relationship Id="rId1312" Type="http://schemas.openxmlformats.org/officeDocument/2006/relationships/hyperlink" Target="https://twitter.com/AureliaFrick" TargetMode="External"/><Relationship Id="rId2710" Type="http://schemas.openxmlformats.org/officeDocument/2006/relationships/hyperlink" Target="https://twitter.com/palaismonaco/moments" TargetMode="External"/><Relationship Id="rId4468" Type="http://schemas.openxmlformats.org/officeDocument/2006/relationships/hyperlink" Target="https://periscope.tv/ChefGov_ma" TargetMode="External"/><Relationship Id="rId3277" Type="http://schemas.openxmlformats.org/officeDocument/2006/relationships/hyperlink" Target="https://twitter.com/French_Gov/moments" TargetMode="External"/><Relationship Id="rId4675" Type="http://schemas.openxmlformats.org/officeDocument/2006/relationships/hyperlink" Target="https://periscope.tv/LaCasaBlanca" TargetMode="External"/><Relationship Id="rId198" Type="http://schemas.openxmlformats.org/officeDocument/2006/relationships/hyperlink" Target="http://twiplomacy.com/info/asia/Indonesia" TargetMode="External"/><Relationship Id="rId2086" Type="http://schemas.openxmlformats.org/officeDocument/2006/relationships/hyperlink" Target="https://twitter.com/PolandMFA" TargetMode="External"/><Relationship Id="rId3484" Type="http://schemas.openxmlformats.org/officeDocument/2006/relationships/hyperlink" Target="https://twitter.com/pcmperu/moments" TargetMode="External"/><Relationship Id="rId3691" Type="http://schemas.openxmlformats.org/officeDocument/2006/relationships/hyperlink" Target="https://twitter.com/BurundiGov/lists" TargetMode="External"/><Relationship Id="rId4328" Type="http://schemas.openxmlformats.org/officeDocument/2006/relationships/hyperlink" Target="https://periscope.tv/forsaetisradun" TargetMode="External"/><Relationship Id="rId4535" Type="http://schemas.openxmlformats.org/officeDocument/2006/relationships/hyperlink" Target="https://periscope.tv/pmharriskn" TargetMode="External"/><Relationship Id="rId2293" Type="http://schemas.openxmlformats.org/officeDocument/2006/relationships/hyperlink" Target="https://twitter.com/TunisieDiplo" TargetMode="External"/><Relationship Id="rId3137" Type="http://schemas.openxmlformats.org/officeDocument/2006/relationships/hyperlink" Target="https://twitter.com/mreparaguay_en" TargetMode="External"/><Relationship Id="rId3344" Type="http://schemas.openxmlformats.org/officeDocument/2006/relationships/hyperlink" Target="https://twitter.com/JunckerEU/moments" TargetMode="External"/><Relationship Id="rId3551" Type="http://schemas.openxmlformats.org/officeDocument/2006/relationships/hyperlink" Target="https://twitter.com/ProfMutharika/moments" TargetMode="External"/><Relationship Id="rId4602" Type="http://schemas.openxmlformats.org/officeDocument/2006/relationships/hyperlink" Target="https://periscope.tv/majaliwa_kassim" TargetMode="External"/><Relationship Id="rId265" Type="http://schemas.openxmlformats.org/officeDocument/2006/relationships/hyperlink" Target="http://twiplomacy.com/info/asia/Malaysia" TargetMode="External"/><Relationship Id="rId472" Type="http://schemas.openxmlformats.org/officeDocument/2006/relationships/hyperlink" Target="https://twitter.com/PresidentIRL/lists" TargetMode="External"/><Relationship Id="rId2153" Type="http://schemas.openxmlformats.org/officeDocument/2006/relationships/hyperlink" Target="https://twitter.com/maduro_hi" TargetMode="External"/><Relationship Id="rId2360" Type="http://schemas.openxmlformats.org/officeDocument/2006/relationships/hyperlink" Target="https://twitter.com/markrutte" TargetMode="External"/><Relationship Id="rId3204" Type="http://schemas.openxmlformats.org/officeDocument/2006/relationships/hyperlink" Target="https://twitter.com/GovernmentZA/moments" TargetMode="External"/><Relationship Id="rId3411" Type="http://schemas.openxmlformats.org/officeDocument/2006/relationships/hyperlink" Target="https://twitter.com/MFA_LI/moments" TargetMode="External"/><Relationship Id="rId125" Type="http://schemas.openxmlformats.org/officeDocument/2006/relationships/hyperlink" Target="https://twitter.com/rdussey/lists" TargetMode="External"/><Relationship Id="rId332" Type="http://schemas.openxmlformats.org/officeDocument/2006/relationships/hyperlink" Target="http://twiplomacy.com/info/asia/Syria" TargetMode="External"/><Relationship Id="rId2013" Type="http://schemas.openxmlformats.org/officeDocument/2006/relationships/hyperlink" Target="http://twiplomacy.com/info/south-america/Colombia" TargetMode="External"/><Relationship Id="rId2220" Type="http://schemas.openxmlformats.org/officeDocument/2006/relationships/hyperlink" Target="https://twitter.com/togoprimature" TargetMode="External"/><Relationship Id="rId4185" Type="http://schemas.openxmlformats.org/officeDocument/2006/relationships/hyperlink" Target="https://periscope.tv/brunei_pmo" TargetMode="External"/><Relationship Id="rId4392" Type="http://schemas.openxmlformats.org/officeDocument/2006/relationships/hyperlink" Target="https://periscope.tv/mfapresskenya" TargetMode="External"/><Relationship Id="rId1779" Type="http://schemas.openxmlformats.org/officeDocument/2006/relationships/hyperlink" Target="https://twitter.com/pjugnauth/moments" TargetMode="External"/><Relationship Id="rId1986" Type="http://schemas.openxmlformats.org/officeDocument/2006/relationships/hyperlink" Target="https://twitter.com/PMOEthiopia" TargetMode="External"/><Relationship Id="rId4045" Type="http://schemas.openxmlformats.org/officeDocument/2006/relationships/hyperlink" Target="https://periscope.tv/kpsharmaoli" TargetMode="External"/><Relationship Id="rId4252" Type="http://schemas.openxmlformats.org/officeDocument/2006/relationships/hyperlink" Target="https://periscope.tv/HugoMartinezSV" TargetMode="External"/><Relationship Id="rId1639" Type="http://schemas.openxmlformats.org/officeDocument/2006/relationships/hyperlink" Target="http://twiplomacy.com/info/africa/Zambia" TargetMode="External"/><Relationship Id="rId1846" Type="http://schemas.openxmlformats.org/officeDocument/2006/relationships/hyperlink" Target="http://twiplomacy.com/info/asia/Pakistan" TargetMode="External"/><Relationship Id="rId3061" Type="http://schemas.openxmlformats.org/officeDocument/2006/relationships/hyperlink" Target="https://twitter.com/FCOArabic" TargetMode="External"/><Relationship Id="rId1706" Type="http://schemas.openxmlformats.org/officeDocument/2006/relationships/hyperlink" Target="https://twitter.com/PresidenRI/lists" TargetMode="External"/><Relationship Id="rId1913" Type="http://schemas.openxmlformats.org/officeDocument/2006/relationships/hyperlink" Target="https://twitter.com/UAEmGov/lists" TargetMode="External"/><Relationship Id="rId4112" Type="http://schemas.openxmlformats.org/officeDocument/2006/relationships/hyperlink" Target="https://periscope.tv/MofaSomalia" TargetMode="External"/><Relationship Id="rId3878" Type="http://schemas.openxmlformats.org/officeDocument/2006/relationships/hyperlink" Target="https://twitter.com/SassouCG/lists" TargetMode="External"/><Relationship Id="rId799" Type="http://schemas.openxmlformats.org/officeDocument/2006/relationships/hyperlink" Target="https://twitter.com/casacivilbr/lists" TargetMode="External"/><Relationship Id="rId2687" Type="http://schemas.openxmlformats.org/officeDocument/2006/relationships/hyperlink" Target="https://twitter.com/KeithRowleyPNM/moments" TargetMode="External"/><Relationship Id="rId2894" Type="http://schemas.openxmlformats.org/officeDocument/2006/relationships/hyperlink" Target="https://twitter.com/japan" TargetMode="External"/><Relationship Id="rId3738" Type="http://schemas.openxmlformats.org/officeDocument/2006/relationships/hyperlink" Target="https://twitter.com/GOVuz/lists" TargetMode="External"/><Relationship Id="rId659" Type="http://schemas.openxmlformats.org/officeDocument/2006/relationships/hyperlink" Target="http://twiplomacy.com/info/europe/Vatican" TargetMode="External"/><Relationship Id="rId866" Type="http://schemas.openxmlformats.org/officeDocument/2006/relationships/hyperlink" Target="https://twitter.com/gouvbenin/lists" TargetMode="External"/><Relationship Id="rId1289" Type="http://schemas.openxmlformats.org/officeDocument/2006/relationships/hyperlink" Target="https://twitter.com/almekhlafi52" TargetMode="External"/><Relationship Id="rId1496" Type="http://schemas.openxmlformats.org/officeDocument/2006/relationships/hyperlink" Target="https://periscope.tv/KSAMOFA" TargetMode="External"/><Relationship Id="rId2547" Type="http://schemas.openxmlformats.org/officeDocument/2006/relationships/hyperlink" Target="https://twitter.com/MohamedAsim_mdv/moments" TargetMode="External"/><Relationship Id="rId3945" Type="http://schemas.openxmlformats.org/officeDocument/2006/relationships/hyperlink" Target="https://twitter.com/MAE_Haiti/lists" TargetMode="External"/><Relationship Id="rId519" Type="http://schemas.openxmlformats.org/officeDocument/2006/relationships/hyperlink" Target="http://twiplomacy.com/info/europe/Moldova" TargetMode="External"/><Relationship Id="rId1149" Type="http://schemas.openxmlformats.org/officeDocument/2006/relationships/hyperlink" Target="https://twitter.com/AAgbenonciMAEC/lists" TargetMode="External"/><Relationship Id="rId1356" Type="http://schemas.openxmlformats.org/officeDocument/2006/relationships/hyperlink" Target="https://twitter.com/CancilleriaCol" TargetMode="External"/><Relationship Id="rId2754" Type="http://schemas.openxmlformats.org/officeDocument/2006/relationships/hyperlink" Target="https://twitter.com/WhiteHouse/moments" TargetMode="External"/><Relationship Id="rId2961" Type="http://schemas.openxmlformats.org/officeDocument/2006/relationships/hyperlink" Target="https://twitter.com/CyprusMFA" TargetMode="External"/><Relationship Id="rId3805" Type="http://schemas.openxmlformats.org/officeDocument/2006/relationships/hyperlink" Target="https://twitter.com/MoFA_Indonesia/lists" TargetMode="External"/><Relationship Id="rId726" Type="http://schemas.openxmlformats.org/officeDocument/2006/relationships/hyperlink" Target="http://twiplomacy.com/info/north-america/Mexico" TargetMode="External"/><Relationship Id="rId933" Type="http://schemas.openxmlformats.org/officeDocument/2006/relationships/hyperlink" Target="http://twiplomacy.com/info/asia/Nepal" TargetMode="External"/><Relationship Id="rId1009" Type="http://schemas.openxmlformats.org/officeDocument/2006/relationships/hyperlink" Target="https://periscope.tv/setkabgoid" TargetMode="External"/><Relationship Id="rId1563" Type="http://schemas.openxmlformats.org/officeDocument/2006/relationships/hyperlink" Target="https://twitter.com/EladioLoizaga/moments" TargetMode="External"/><Relationship Id="rId1770" Type="http://schemas.openxmlformats.org/officeDocument/2006/relationships/hyperlink" Target="https://twitter.com/MfaSomalia/moments" TargetMode="External"/><Relationship Id="rId2407" Type="http://schemas.openxmlformats.org/officeDocument/2006/relationships/hyperlink" Target="https://twitter.com/govtnz" TargetMode="External"/><Relationship Id="rId2614" Type="http://schemas.openxmlformats.org/officeDocument/2006/relationships/hyperlink" Target="https://twitter.com/LindiweSisuluSA/moments" TargetMode="External"/><Relationship Id="rId2821" Type="http://schemas.openxmlformats.org/officeDocument/2006/relationships/hyperlink" Target="https://twitter.com/MamadyYoula" TargetMode="External"/><Relationship Id="rId62" Type="http://schemas.openxmlformats.org/officeDocument/2006/relationships/hyperlink" Target="https://twitter.com/GouvMali/lists" TargetMode="External"/><Relationship Id="rId1216" Type="http://schemas.openxmlformats.org/officeDocument/2006/relationships/hyperlink" Target="http://twiplomacy.com/info/north-america/Canada" TargetMode="External"/><Relationship Id="rId1423" Type="http://schemas.openxmlformats.org/officeDocument/2006/relationships/hyperlink" Target="https://periscope.tv/gouvbenin" TargetMode="External"/><Relationship Id="rId1630" Type="http://schemas.openxmlformats.org/officeDocument/2006/relationships/hyperlink" Target="http://twiplomacy.com/info/europe/Russia" TargetMode="External"/><Relationship Id="rId4579" Type="http://schemas.openxmlformats.org/officeDocument/2006/relationships/hyperlink" Target="https://periscope.tv/RepSouthSudan" TargetMode="External"/><Relationship Id="rId3388" Type="http://schemas.openxmlformats.org/officeDocument/2006/relationships/hyperlink" Target="https://twitter.com/majaliwa_kassim/moments" TargetMode="External"/><Relationship Id="rId3595" Type="http://schemas.openxmlformats.org/officeDocument/2006/relationships/hyperlink" Target="https://twitter.com/skngov/moments" TargetMode="External"/><Relationship Id="rId4439" Type="http://schemas.openxmlformats.org/officeDocument/2006/relationships/hyperlink" Target="https://periscope.tv/SarukaaruKhabar" TargetMode="External"/><Relationship Id="rId4646" Type="http://schemas.openxmlformats.org/officeDocument/2006/relationships/hyperlink" Target="https://periscope.tv/GovUganda" TargetMode="External"/><Relationship Id="rId2197" Type="http://schemas.openxmlformats.org/officeDocument/2006/relationships/hyperlink" Target="https://twitter.com/KenyaGov" TargetMode="External"/><Relationship Id="rId3248" Type="http://schemas.openxmlformats.org/officeDocument/2006/relationships/hyperlink" Target="https://twitter.com/djiboutidiplo/moments" TargetMode="External"/><Relationship Id="rId3455" Type="http://schemas.openxmlformats.org/officeDocument/2006/relationships/hyperlink" Target="https://twitter.com/mofasomalia/moments" TargetMode="External"/><Relationship Id="rId3662" Type="http://schemas.openxmlformats.org/officeDocument/2006/relationships/hyperlink" Target="https://twitter.com/Aloysio_Nunes/lists" TargetMode="External"/><Relationship Id="rId4506" Type="http://schemas.openxmlformats.org/officeDocument/2006/relationships/hyperlink" Target="https://periscope.tv/GovPH_PCOO" TargetMode="External"/><Relationship Id="rId4713" Type="http://schemas.openxmlformats.org/officeDocument/2006/relationships/hyperlink" Target="https://periscope.tv/ahmedbindaghar" TargetMode="External"/><Relationship Id="rId169" Type="http://schemas.openxmlformats.org/officeDocument/2006/relationships/hyperlink" Target="https://twitter.com/BhutanGov/lists" TargetMode="External"/><Relationship Id="rId376" Type="http://schemas.openxmlformats.org/officeDocument/2006/relationships/hyperlink" Target="http://twiplomacy.com/info/europe/Croatia" TargetMode="External"/><Relationship Id="rId583" Type="http://schemas.openxmlformats.org/officeDocument/2006/relationships/hyperlink" Target="http://twiplomacy.com/info/europe/Slovakia" TargetMode="External"/><Relationship Id="rId790" Type="http://schemas.openxmlformats.org/officeDocument/2006/relationships/hyperlink" Target="http://twiplomacy.com/info/oceania/Vanuatu" TargetMode="External"/><Relationship Id="rId2057" Type="http://schemas.openxmlformats.org/officeDocument/2006/relationships/hyperlink" Target="https://twitter.com/PresidentOfBg" TargetMode="External"/><Relationship Id="rId2264" Type="http://schemas.openxmlformats.org/officeDocument/2006/relationships/hyperlink" Target="https://twitter.com/KremlinRussia" TargetMode="External"/><Relationship Id="rId2471" Type="http://schemas.openxmlformats.org/officeDocument/2006/relationships/hyperlink" Target="https://twitter.com/Christodulides/lists" TargetMode="External"/><Relationship Id="rId3108" Type="http://schemas.openxmlformats.org/officeDocument/2006/relationships/hyperlink" Target="https://twitter.com/USAUrdu" TargetMode="External"/><Relationship Id="rId3315" Type="http://schemas.openxmlformats.org/officeDocument/2006/relationships/hyperlink" Target="https://twitter.com/GvtMonaco/moments" TargetMode="External"/><Relationship Id="rId3522" Type="http://schemas.openxmlformats.org/officeDocument/2006/relationships/hyperlink" Target="https://twitter.com/presidenceNiger/moments" TargetMode="External"/><Relationship Id="rId236" Type="http://schemas.openxmlformats.org/officeDocument/2006/relationships/hyperlink" Target="https://twitter.com/japan/lists" TargetMode="External"/><Relationship Id="rId443" Type="http://schemas.openxmlformats.org/officeDocument/2006/relationships/hyperlink" Target="https://twitter.com/francediplo_ES/lists" TargetMode="External"/><Relationship Id="rId650" Type="http://schemas.openxmlformats.org/officeDocument/2006/relationships/hyperlink" Target="http://twiplomacy.com/info/europe/United-Kingdom" TargetMode="External"/><Relationship Id="rId1073" Type="http://schemas.openxmlformats.org/officeDocument/2006/relationships/hyperlink" Target="https://twitter.com/evoespueblo/lists" TargetMode="External"/><Relationship Id="rId1280" Type="http://schemas.openxmlformats.org/officeDocument/2006/relationships/hyperlink" Target="https://twitter.com/adrian_hasler" TargetMode="External"/><Relationship Id="rId2124" Type="http://schemas.openxmlformats.org/officeDocument/2006/relationships/hyperlink" Target="https://twitter.com/DiploPubliqueTR" TargetMode="External"/><Relationship Id="rId2331" Type="http://schemas.openxmlformats.org/officeDocument/2006/relationships/hyperlink" Target="https://twitter.com/sigbf" TargetMode="External"/><Relationship Id="rId303" Type="http://schemas.openxmlformats.org/officeDocument/2006/relationships/hyperlink" Target="http://twiplomacy.com/info/asia/Saudi-Arabia" TargetMode="External"/><Relationship Id="rId1140" Type="http://schemas.openxmlformats.org/officeDocument/2006/relationships/hyperlink" Target="https://twitter.com/borisjohnson/lists" TargetMode="External"/><Relationship Id="rId4089" Type="http://schemas.openxmlformats.org/officeDocument/2006/relationships/hyperlink" Target="https://periscope.tv/pnkurunziza" TargetMode="External"/><Relationship Id="rId4296" Type="http://schemas.openxmlformats.org/officeDocument/2006/relationships/hyperlink" Target="https://periscope.tv/osucastle" TargetMode="External"/><Relationship Id="rId510" Type="http://schemas.openxmlformats.org/officeDocument/2006/relationships/hyperlink" Target="http://twiplomacy.com/info/europe/Lithuania" TargetMode="External"/><Relationship Id="rId1000" Type="http://schemas.openxmlformats.org/officeDocument/2006/relationships/hyperlink" Target="https://periscope.tv/Vejonis" TargetMode="External"/><Relationship Id="rId1957" Type="http://schemas.openxmlformats.org/officeDocument/2006/relationships/hyperlink" Target="http://twiplomacy.com/info/europe/Iceland" TargetMode="External"/><Relationship Id="rId4156" Type="http://schemas.openxmlformats.org/officeDocument/2006/relationships/hyperlink" Target="https://periscope.tv/belgiumbe" TargetMode="External"/><Relationship Id="rId4363" Type="http://schemas.openxmlformats.org/officeDocument/2006/relationships/hyperlink" Target="https://periscope.tv/IsraelRussian" TargetMode="External"/><Relationship Id="rId4570" Type="http://schemas.openxmlformats.org/officeDocument/2006/relationships/hyperlink" Target="https://periscope.tv/ygaraad" TargetMode="External"/><Relationship Id="rId1817" Type="http://schemas.openxmlformats.org/officeDocument/2006/relationships/hyperlink" Target="https://twitter.com/thepmo/moments" TargetMode="External"/><Relationship Id="rId3172" Type="http://schemas.openxmlformats.org/officeDocument/2006/relationships/hyperlink" Target="https://twitter.com/CarlosAlvQ/moments" TargetMode="External"/><Relationship Id="rId4016" Type="http://schemas.openxmlformats.org/officeDocument/2006/relationships/hyperlink" Target="https://periscope.tv/PresidentISL" TargetMode="External"/><Relationship Id="rId4223" Type="http://schemas.openxmlformats.org/officeDocument/2006/relationships/hyperlink" Target="https://periscope.tv/CyprusMFA" TargetMode="External"/><Relationship Id="rId4430" Type="http://schemas.openxmlformats.org/officeDocument/2006/relationships/hyperlink" Target="https://periscope.tv/Fkasaila" TargetMode="External"/><Relationship Id="rId3032" Type="http://schemas.openxmlformats.org/officeDocument/2006/relationships/hyperlink" Target="https://twitter.com/MedvedevRussia" TargetMode="External"/><Relationship Id="rId160" Type="http://schemas.openxmlformats.org/officeDocument/2006/relationships/hyperlink" Target="https://twitter.com/BahrainCPnews/lists" TargetMode="External"/><Relationship Id="rId3989" Type="http://schemas.openxmlformats.org/officeDocument/2006/relationships/hyperlink" Target="https://periscope.tv/TchadDiplomatie" TargetMode="External"/><Relationship Id="rId2798" Type="http://schemas.openxmlformats.org/officeDocument/2006/relationships/hyperlink" Target="https://twitter.com/OfficialMasisi/lists" TargetMode="External"/><Relationship Id="rId3849" Type="http://schemas.openxmlformats.org/officeDocument/2006/relationships/hyperlink" Target="https://twitter.com/Presidencia_Ec/lists" TargetMode="External"/><Relationship Id="rId977" Type="http://schemas.openxmlformats.org/officeDocument/2006/relationships/hyperlink" Target="https://twitter.com/IsraelHebrew/lists" TargetMode="External"/><Relationship Id="rId2658" Type="http://schemas.openxmlformats.org/officeDocument/2006/relationships/hyperlink" Target="https://twitter.com/deplu/moments" TargetMode="External"/><Relationship Id="rId2865" Type="http://schemas.openxmlformats.org/officeDocument/2006/relationships/hyperlink" Target="https://twitter.com/khalidalkhalifa" TargetMode="External"/><Relationship Id="rId3709" Type="http://schemas.openxmlformats.org/officeDocument/2006/relationships/hyperlink" Target="https://twitter.com/ediramaal/lists" TargetMode="External"/><Relationship Id="rId3916" Type="http://schemas.openxmlformats.org/officeDocument/2006/relationships/hyperlink" Target="https://twitter.com/Viktor_Orban/lists" TargetMode="External"/><Relationship Id="rId4080" Type="http://schemas.openxmlformats.org/officeDocument/2006/relationships/hyperlink" Target="https://periscope.tv/tcbestepe_es" TargetMode="External"/><Relationship Id="rId837" Type="http://schemas.openxmlformats.org/officeDocument/2006/relationships/hyperlink" Target="https://twitter.com/Bouterse2015/lists" TargetMode="External"/><Relationship Id="rId1467" Type="http://schemas.openxmlformats.org/officeDocument/2006/relationships/hyperlink" Target="https://twitter.com/jokowi/moments" TargetMode="External"/><Relationship Id="rId1674" Type="http://schemas.openxmlformats.org/officeDocument/2006/relationships/hyperlink" Target="https://twitter.com/gouvernementBF/lists" TargetMode="External"/><Relationship Id="rId1881" Type="http://schemas.openxmlformats.org/officeDocument/2006/relationships/hyperlink" Target="https://twitter.com/TsogtbaatarD" TargetMode="External"/><Relationship Id="rId2518" Type="http://schemas.openxmlformats.org/officeDocument/2006/relationships/hyperlink" Target="https://twitter.com/gouvkm/moments" TargetMode="External"/><Relationship Id="rId2725" Type="http://schemas.openxmlformats.org/officeDocument/2006/relationships/hyperlink" Target="https://twitter.com/carlosarosario2/moments" TargetMode="External"/><Relationship Id="rId2932" Type="http://schemas.openxmlformats.org/officeDocument/2006/relationships/hyperlink" Target="https://twitter.com/KSAMOFA" TargetMode="External"/><Relationship Id="rId904" Type="http://schemas.openxmlformats.org/officeDocument/2006/relationships/hyperlink" Target="http://twiplomacy.com/info/asia/Armenia" TargetMode="External"/><Relationship Id="rId1327" Type="http://schemas.openxmlformats.org/officeDocument/2006/relationships/hyperlink" Target="https://twitter.com/BejiCEOfficial" TargetMode="External"/><Relationship Id="rId1534" Type="http://schemas.openxmlformats.org/officeDocument/2006/relationships/hyperlink" Target="https://periscope.tv/PrimeMinistry" TargetMode="External"/><Relationship Id="rId1741" Type="http://schemas.openxmlformats.org/officeDocument/2006/relationships/hyperlink" Target="https://twitter.com/DigitalOutreach/moments" TargetMode="External"/><Relationship Id="rId33" Type="http://schemas.openxmlformats.org/officeDocument/2006/relationships/hyperlink" Target="http://twiplomacy.com/info/africa/Gabon" TargetMode="External"/><Relationship Id="rId1601" Type="http://schemas.openxmlformats.org/officeDocument/2006/relationships/hyperlink" Target="http://twiplomacy.com/info/asia/South-Korea" TargetMode="External"/><Relationship Id="rId3499" Type="http://schemas.openxmlformats.org/officeDocument/2006/relationships/hyperlink" Target="https://twitter.com/Pontifex_de/moments" TargetMode="External"/><Relationship Id="rId3359" Type="http://schemas.openxmlformats.org/officeDocument/2006/relationships/hyperlink" Target="https://twitter.com/KlausIohannis/moments" TargetMode="External"/><Relationship Id="rId3566" Type="http://schemas.openxmlformats.org/officeDocument/2006/relationships/hyperlink" Target="https://twitter.com/RICARDOROSSELLO/moments" TargetMode="External"/><Relationship Id="rId487" Type="http://schemas.openxmlformats.org/officeDocument/2006/relationships/hyperlink" Target="http://twiplomacy.com/info/europe/Kosovo" TargetMode="External"/><Relationship Id="rId694" Type="http://schemas.openxmlformats.org/officeDocument/2006/relationships/hyperlink" Target="https://twitter.com/NoticiaCR/lists" TargetMode="External"/><Relationship Id="rId2168" Type="http://schemas.openxmlformats.org/officeDocument/2006/relationships/hyperlink" Target="https://twitter.com/RepSouthSudan" TargetMode="External"/><Relationship Id="rId2375" Type="http://schemas.openxmlformats.org/officeDocument/2006/relationships/hyperlink" Target="https://twitter.com/PDTurkeyArabic" TargetMode="External"/><Relationship Id="rId3219" Type="http://schemas.openxmlformats.org/officeDocument/2006/relationships/hyperlink" Target="https://twitter.com/Brivibas36/moments" TargetMode="External"/><Relationship Id="rId3773" Type="http://schemas.openxmlformats.org/officeDocument/2006/relationships/hyperlink" Target="https://twitter.com/Kronprinsparet/lists" TargetMode="External"/><Relationship Id="rId3980" Type="http://schemas.openxmlformats.org/officeDocument/2006/relationships/hyperlink" Target="https://periscope.tv/MOFABahamas" TargetMode="External"/><Relationship Id="rId4617" Type="http://schemas.openxmlformats.org/officeDocument/2006/relationships/hyperlink" Target="https://periscope.tv/togodiplomatie" TargetMode="External"/><Relationship Id="rId347" Type="http://schemas.openxmlformats.org/officeDocument/2006/relationships/hyperlink" Target="https://twitter.com/MFAThai_PR_EN/lists" TargetMode="External"/><Relationship Id="rId1184" Type="http://schemas.openxmlformats.org/officeDocument/2006/relationships/hyperlink" Target="https://twitter.com/KSPgoid/lists" TargetMode="External"/><Relationship Id="rId2028" Type="http://schemas.openxmlformats.org/officeDocument/2006/relationships/hyperlink" Target="https://twitter.com/BattulgaKh" TargetMode="External"/><Relationship Id="rId2582" Type="http://schemas.openxmlformats.org/officeDocument/2006/relationships/hyperlink" Target="https://twitter.com/SwissMFA/moments" TargetMode="External"/><Relationship Id="rId3426" Type="http://schemas.openxmlformats.org/officeDocument/2006/relationships/hyperlink" Target="https://twitter.com/MFAKOSOVO/moments" TargetMode="External"/><Relationship Id="rId3633" Type="http://schemas.openxmlformats.org/officeDocument/2006/relationships/hyperlink" Target="https://twitter.com/USAbilAraby/moments" TargetMode="External"/><Relationship Id="rId3840" Type="http://schemas.openxmlformats.org/officeDocument/2006/relationships/hyperlink" Target="https://twitter.com/Pr_Alpha_Conde/lists" TargetMode="External"/><Relationship Id="rId554" Type="http://schemas.openxmlformats.org/officeDocument/2006/relationships/hyperlink" Target="http://twiplomacy.com/info/europe/Portugal" TargetMode="External"/><Relationship Id="rId761" Type="http://schemas.openxmlformats.org/officeDocument/2006/relationships/hyperlink" Target="http://twiplomacy.com/info/north-america/United-States" TargetMode="External"/><Relationship Id="rId1391" Type="http://schemas.openxmlformats.org/officeDocument/2006/relationships/hyperlink" Target="https://periscope.tv/Statsmin" TargetMode="External"/><Relationship Id="rId2235" Type="http://schemas.openxmlformats.org/officeDocument/2006/relationships/hyperlink" Target="https://twitter.com/PresidenciaRD" TargetMode="External"/><Relationship Id="rId2442" Type="http://schemas.openxmlformats.org/officeDocument/2006/relationships/hyperlink" Target="https://twitter.com/TiemanC/lists" TargetMode="External"/><Relationship Id="rId3700" Type="http://schemas.openxmlformats.org/officeDocument/2006/relationships/hyperlink" Target="https://twitter.com/CourGrandDucale/lists" TargetMode="External"/><Relationship Id="rId207" Type="http://schemas.openxmlformats.org/officeDocument/2006/relationships/hyperlink" Target="https://twitter.com/Khamenei_es/lists" TargetMode="External"/><Relationship Id="rId414" Type="http://schemas.openxmlformats.org/officeDocument/2006/relationships/hyperlink" Target="http://twiplomacy.com/info/europe/Europe" TargetMode="External"/><Relationship Id="rId621" Type="http://schemas.openxmlformats.org/officeDocument/2006/relationships/hyperlink" Target="http://twiplomacy.com/info/europe/Turkey" TargetMode="External"/><Relationship Id="rId1044" Type="http://schemas.openxmlformats.org/officeDocument/2006/relationships/hyperlink" Target="https://periscope.tv/JuanManSantos" TargetMode="External"/><Relationship Id="rId1251" Type="http://schemas.openxmlformats.org/officeDocument/2006/relationships/hyperlink" Target="http://twiplomacy.com/info/north-america/Australia" TargetMode="External"/><Relationship Id="rId2302" Type="http://schemas.openxmlformats.org/officeDocument/2006/relationships/hyperlink" Target="https://twitter.com/GovCyprus" TargetMode="External"/><Relationship Id="rId1111" Type="http://schemas.openxmlformats.org/officeDocument/2006/relationships/hyperlink" Target="https://twitter.com/NamPresidency/lists" TargetMode="External"/><Relationship Id="rId4267" Type="http://schemas.openxmlformats.org/officeDocument/2006/relationships/hyperlink" Target="https://periscope.tv/FedericaMog" TargetMode="External"/><Relationship Id="rId4474" Type="http://schemas.openxmlformats.org/officeDocument/2006/relationships/hyperlink" Target="https://periscope.tv/Republic_Nauru" TargetMode="External"/><Relationship Id="rId4681" Type="http://schemas.openxmlformats.org/officeDocument/2006/relationships/hyperlink" Target="https://periscope.tv/TabareVazquez" TargetMode="External"/><Relationship Id="rId3076" Type="http://schemas.openxmlformats.org/officeDocument/2006/relationships/hyperlink" Target="https://twitter.com/Gobierno_CR" TargetMode="External"/><Relationship Id="rId3283" Type="http://schemas.openxmlformats.org/officeDocument/2006/relationships/hyperlink" Target="https://twitter.com/GeoffreyOnyeama/moments" TargetMode="External"/><Relationship Id="rId3490" Type="http://schemas.openxmlformats.org/officeDocument/2006/relationships/hyperlink" Target="https://twitter.com/HashimThaciRKS/moments" TargetMode="External"/><Relationship Id="rId4127" Type="http://schemas.openxmlformats.org/officeDocument/2006/relationships/hyperlink" Target="https://periscope.tv/elmouradia_dz" TargetMode="External"/><Relationship Id="rId4334" Type="http://schemas.openxmlformats.org/officeDocument/2006/relationships/hyperlink" Target="https://periscope.tv/KSPgoid" TargetMode="External"/><Relationship Id="rId4541" Type="http://schemas.openxmlformats.org/officeDocument/2006/relationships/hyperlink" Target="https://periscope.tv/Saudiegov" TargetMode="External"/><Relationship Id="rId1928" Type="http://schemas.openxmlformats.org/officeDocument/2006/relationships/hyperlink" Target="https://twitter.com/primeministerAM/lists" TargetMode="External"/><Relationship Id="rId2092" Type="http://schemas.openxmlformats.org/officeDocument/2006/relationships/hyperlink" Target="https://twitter.com/Latvian_MFA" TargetMode="External"/><Relationship Id="rId3143" Type="http://schemas.openxmlformats.org/officeDocument/2006/relationships/hyperlink" Target="https://twitter.com/maduro_fr" TargetMode="External"/><Relationship Id="rId3350" Type="http://schemas.openxmlformats.org/officeDocument/2006/relationships/hyperlink" Target="https://twitter.com/kaminajsmith/moments" TargetMode="External"/><Relationship Id="rId271" Type="http://schemas.openxmlformats.org/officeDocument/2006/relationships/hyperlink" Target="https://twitter.com/MDVForeign/lists" TargetMode="External"/><Relationship Id="rId3003" Type="http://schemas.openxmlformats.org/officeDocument/2006/relationships/hyperlink" Target="https://twitter.com/CourGrandDucale" TargetMode="External"/><Relationship Id="rId4401" Type="http://schemas.openxmlformats.org/officeDocument/2006/relationships/hyperlink" Target="https://periscope.tv/OkmotKG" TargetMode="External"/><Relationship Id="rId131" Type="http://schemas.openxmlformats.org/officeDocument/2006/relationships/hyperlink" Target="https://twitter.com/PMTunisie/lists" TargetMode="External"/><Relationship Id="rId3210" Type="http://schemas.openxmlformats.org/officeDocument/2006/relationships/hyperlink" Target="https://twitter.com/MOFAVietNam/moments" TargetMode="External"/><Relationship Id="rId2769" Type="http://schemas.openxmlformats.org/officeDocument/2006/relationships/hyperlink" Target="https://twitter.com/AmericaGovEsp/moments" TargetMode="External"/><Relationship Id="rId2976" Type="http://schemas.openxmlformats.org/officeDocument/2006/relationships/hyperlink" Target="https://twitter.com/niinisto" TargetMode="External"/><Relationship Id="rId948" Type="http://schemas.openxmlformats.org/officeDocument/2006/relationships/hyperlink" Target="https://twitter.com/PresidenceTg/lists" TargetMode="External"/><Relationship Id="rId1578" Type="http://schemas.openxmlformats.org/officeDocument/2006/relationships/hyperlink" Target="http://twiplomacy.com/info/africa/Guinea-Bissau" TargetMode="External"/><Relationship Id="rId1785" Type="http://schemas.openxmlformats.org/officeDocument/2006/relationships/hyperlink" Target="https://twitter.com/Regjeringen/moments" TargetMode="External"/><Relationship Id="rId1992" Type="http://schemas.openxmlformats.org/officeDocument/2006/relationships/hyperlink" Target="https://twitter.com/pomyanmar" TargetMode="External"/><Relationship Id="rId2629" Type="http://schemas.openxmlformats.org/officeDocument/2006/relationships/hyperlink" Target="https://twitter.com/maduro_be/moments" TargetMode="External"/><Relationship Id="rId2836" Type="http://schemas.openxmlformats.org/officeDocument/2006/relationships/hyperlink" Target="https://twitter.com/hagegeingob" TargetMode="External"/><Relationship Id="rId4191" Type="http://schemas.openxmlformats.org/officeDocument/2006/relationships/hyperlink" Target="https://periscope.tv/KabaThieba" TargetMode="External"/><Relationship Id="rId77" Type="http://schemas.openxmlformats.org/officeDocument/2006/relationships/hyperlink" Target="http://twiplomacy.com/info/africa/Nigeria" TargetMode="External"/><Relationship Id="rId808" Type="http://schemas.openxmlformats.org/officeDocument/2006/relationships/hyperlink" Target="http://twiplomacy.com/info/south-america/Brazil" TargetMode="External"/><Relationship Id="rId1438" Type="http://schemas.openxmlformats.org/officeDocument/2006/relationships/hyperlink" Target="https://periscope.tv/AlfonsoDastisQ" TargetMode="External"/><Relationship Id="rId1645" Type="http://schemas.openxmlformats.org/officeDocument/2006/relationships/hyperlink" Target="http://twiplomacy.com/info/europe/Serbia" TargetMode="External"/><Relationship Id="rId4051" Type="http://schemas.openxmlformats.org/officeDocument/2006/relationships/hyperlink" Target="https://periscope.tv/kallaankourao" TargetMode="External"/><Relationship Id="rId1852" Type="http://schemas.openxmlformats.org/officeDocument/2006/relationships/hyperlink" Target="https://twitter.com/KhawajaMAsif/moments" TargetMode="External"/><Relationship Id="rId2903" Type="http://schemas.openxmlformats.org/officeDocument/2006/relationships/hyperlink" Target="https://twitter.com/DrEnsour" TargetMode="External"/><Relationship Id="rId1505" Type="http://schemas.openxmlformats.org/officeDocument/2006/relationships/hyperlink" Target="https://periscope.tv/MevlutCavusoglu" TargetMode="External"/><Relationship Id="rId1712" Type="http://schemas.openxmlformats.org/officeDocument/2006/relationships/hyperlink" Target="https://twitter.com/SheLeonard/lists" TargetMode="External"/><Relationship Id="rId3677" Type="http://schemas.openxmlformats.org/officeDocument/2006/relationships/hyperlink" Target="https://twitter.com/AbeShinzo/lists" TargetMode="External"/><Relationship Id="rId3884" Type="http://schemas.openxmlformats.org/officeDocument/2006/relationships/hyperlink" Target="https://twitter.com/SomaliPM/lists" TargetMode="External"/><Relationship Id="rId598" Type="http://schemas.openxmlformats.org/officeDocument/2006/relationships/hyperlink" Target="https://twitter.com/CasaReal/lists" TargetMode="External"/><Relationship Id="rId2279" Type="http://schemas.openxmlformats.org/officeDocument/2006/relationships/hyperlink" Target="https://twitter.com/mfa_afghanistan" TargetMode="External"/><Relationship Id="rId2486" Type="http://schemas.openxmlformats.org/officeDocument/2006/relationships/hyperlink" Target="https://twitter.com/PellegriniP_/lists" TargetMode="External"/><Relationship Id="rId2693" Type="http://schemas.openxmlformats.org/officeDocument/2006/relationships/hyperlink" Target="https://twitter.com/GovPH_PCOO/moments" TargetMode="External"/><Relationship Id="rId3537" Type="http://schemas.openxmlformats.org/officeDocument/2006/relationships/hyperlink" Target="https://twitter.com/presidentMT/moments" TargetMode="External"/><Relationship Id="rId3744" Type="http://schemas.openxmlformats.org/officeDocument/2006/relationships/hyperlink" Target="https://twitter.com/HonEdgarCLungu/lists" TargetMode="External"/><Relationship Id="rId3951" Type="http://schemas.openxmlformats.org/officeDocument/2006/relationships/hyperlink" Target="https://twitter.com/MID_RF/lists/list10/members" TargetMode="External"/><Relationship Id="rId458" Type="http://schemas.openxmlformats.org/officeDocument/2006/relationships/hyperlink" Target="http://twiplomacy.com/info/europe/Greece" TargetMode="External"/><Relationship Id="rId665" Type="http://schemas.openxmlformats.org/officeDocument/2006/relationships/hyperlink" Target="http://twiplomacy.com/info/europe/Vatican" TargetMode="External"/><Relationship Id="rId872" Type="http://schemas.openxmlformats.org/officeDocument/2006/relationships/hyperlink" Target="http://twiplomacy.com/info/africa/Ivory-Coast" TargetMode="External"/><Relationship Id="rId1088" Type="http://schemas.openxmlformats.org/officeDocument/2006/relationships/hyperlink" Target="https://twitter.com/Palazzo_Chigi/lists" TargetMode="External"/><Relationship Id="rId1295" Type="http://schemas.openxmlformats.org/officeDocument/2006/relationships/hyperlink" Target="https://twitter.com/AnastasiadesCY" TargetMode="External"/><Relationship Id="rId2139" Type="http://schemas.openxmlformats.org/officeDocument/2006/relationships/hyperlink" Target="https://twitter.com/Kungahuset" TargetMode="External"/><Relationship Id="rId2346" Type="http://schemas.openxmlformats.org/officeDocument/2006/relationships/hyperlink" Target="https://twitter.com/EconAtState" TargetMode="External"/><Relationship Id="rId2553" Type="http://schemas.openxmlformats.org/officeDocument/2006/relationships/hyperlink" Target="https://twitter.com/MOFAMyanmar/moments" TargetMode="External"/><Relationship Id="rId2760" Type="http://schemas.openxmlformats.org/officeDocument/2006/relationships/hyperlink" Target="https://twitter.com/ADO__Solutions/moments" TargetMode="External"/><Relationship Id="rId3604" Type="http://schemas.openxmlformats.org/officeDocument/2006/relationships/hyperlink" Target="https://twitter.com/statsradet/moments" TargetMode="External"/><Relationship Id="rId3811" Type="http://schemas.openxmlformats.org/officeDocument/2006/relationships/hyperlink" Target="https://twitter.com/myGovPortal/lists" TargetMode="External"/><Relationship Id="rId318" Type="http://schemas.openxmlformats.org/officeDocument/2006/relationships/hyperlink" Target="https://twitter.com/mofa_kr/lists/%EC%9E%AC%EC%99%B8%EA%B3%B5%EA%B4%80/members" TargetMode="External"/><Relationship Id="rId525" Type="http://schemas.openxmlformats.org/officeDocument/2006/relationships/hyperlink" Target="https://twitter.com/GovMonaco/lists" TargetMode="External"/><Relationship Id="rId732" Type="http://schemas.openxmlformats.org/officeDocument/2006/relationships/hyperlink" Target="https://twitter.com/SRE_mx/embajadas/members" TargetMode="External"/><Relationship Id="rId1155" Type="http://schemas.openxmlformats.org/officeDocument/2006/relationships/hyperlink" Target="https://twitter.com/Hello_Sarkar/lists" TargetMode="External"/><Relationship Id="rId1362" Type="http://schemas.openxmlformats.org/officeDocument/2006/relationships/hyperlink" Target="https://twitter.com/cancilleriasv" TargetMode="External"/><Relationship Id="rId2206" Type="http://schemas.openxmlformats.org/officeDocument/2006/relationships/hyperlink" Target="https://twitter.com/mofa_uae" TargetMode="External"/><Relationship Id="rId2413" Type="http://schemas.openxmlformats.org/officeDocument/2006/relationships/hyperlink" Target="https://twitter.com/Tudor_Moldova" TargetMode="External"/><Relationship Id="rId2620" Type="http://schemas.openxmlformats.org/officeDocument/2006/relationships/hyperlink" Target="https://twitter.com/MinCanadaAE/moments" TargetMode="External"/><Relationship Id="rId1015" Type="http://schemas.openxmlformats.org/officeDocument/2006/relationships/hyperlink" Target="https://periscope.tv/Presidency_Sy" TargetMode="External"/><Relationship Id="rId1222" Type="http://schemas.openxmlformats.org/officeDocument/2006/relationships/hyperlink" Target="https://twitter.com/AymanHsafadi/lists" TargetMode="External"/><Relationship Id="rId4378" Type="http://schemas.openxmlformats.org/officeDocument/2006/relationships/hyperlink" Target="https://periscope.tv/MofaJapan_ITPR" TargetMode="External"/><Relationship Id="rId4585" Type="http://schemas.openxmlformats.org/officeDocument/2006/relationships/hyperlink" Target="https://periscope.tv/CabinetSL" TargetMode="External"/><Relationship Id="rId3187" Type="http://schemas.openxmlformats.org/officeDocument/2006/relationships/hyperlink" Target="https://twitter.com/StateDept/moments" TargetMode="External"/><Relationship Id="rId3394" Type="http://schemas.openxmlformats.org/officeDocument/2006/relationships/hyperlink" Target="https://twitter.com/MRE_Bolivia/moments" TargetMode="External"/><Relationship Id="rId4238" Type="http://schemas.openxmlformats.org/officeDocument/2006/relationships/hyperlink" Target="https://periscope.tv/djiboutidiplo" TargetMode="External"/><Relationship Id="rId3047" Type="http://schemas.openxmlformats.org/officeDocument/2006/relationships/hyperlink" Target="https://twitter.com/MFA_analysis" TargetMode="External"/><Relationship Id="rId4445" Type="http://schemas.openxmlformats.org/officeDocument/2006/relationships/hyperlink" Target="https://periscope.tv/presidentMT" TargetMode="External"/><Relationship Id="rId4652" Type="http://schemas.openxmlformats.org/officeDocument/2006/relationships/hyperlink" Target="https://periscope.tv/Kabmin_UA_e" TargetMode="External"/><Relationship Id="rId175" Type="http://schemas.openxmlformats.org/officeDocument/2006/relationships/hyperlink" Target="http://twiplomacy.com/info/asia/East-Timor" TargetMode="External"/><Relationship Id="rId3254" Type="http://schemas.openxmlformats.org/officeDocument/2006/relationships/hyperlink" Target="https://twitter.com/DrZvizdic/moments" TargetMode="External"/><Relationship Id="rId3461" Type="http://schemas.openxmlformats.org/officeDocument/2006/relationships/hyperlink" Target="https://twitter.com/MVEP_hr/moments" TargetMode="External"/><Relationship Id="rId4305" Type="http://schemas.openxmlformats.org/officeDocument/2006/relationships/hyperlink" Target="https://periscope.tv/jimmymoralesgt" TargetMode="External"/><Relationship Id="rId4512" Type="http://schemas.openxmlformats.org/officeDocument/2006/relationships/hyperlink" Target="https://periscope.tv/PolandMFA" TargetMode="External"/><Relationship Id="rId382" Type="http://schemas.openxmlformats.org/officeDocument/2006/relationships/hyperlink" Target="http://twiplomacy.com/info/europe/Cyprus" TargetMode="External"/><Relationship Id="rId2063" Type="http://schemas.openxmlformats.org/officeDocument/2006/relationships/hyperlink" Target="https://twitter.com/LafontantGuy" TargetMode="External"/><Relationship Id="rId2270" Type="http://schemas.openxmlformats.org/officeDocument/2006/relationships/hyperlink" Target="https://twitter.com/MZZRS" TargetMode="External"/><Relationship Id="rId3114" Type="http://schemas.openxmlformats.org/officeDocument/2006/relationships/hyperlink" Target="https://twitter.com/President_Heine" TargetMode="External"/><Relationship Id="rId3321" Type="http://schemas.openxmlformats.org/officeDocument/2006/relationships/hyperlink" Target="https://twitter.com/Horacio_Cartes/moments" TargetMode="External"/><Relationship Id="rId242" Type="http://schemas.openxmlformats.org/officeDocument/2006/relationships/hyperlink" Target="http://twiplomacy.com/info/asia/Jordan" TargetMode="External"/><Relationship Id="rId2130" Type="http://schemas.openxmlformats.org/officeDocument/2006/relationships/hyperlink" Target="https://twitter.com/KeithRowleyPNM" TargetMode="External"/><Relationship Id="rId102" Type="http://schemas.openxmlformats.org/officeDocument/2006/relationships/hyperlink" Target="http://twiplomacy.com/info/africa/Somalia" TargetMode="External"/><Relationship Id="rId1689" Type="http://schemas.openxmlformats.org/officeDocument/2006/relationships/hyperlink" Target="https://twitter.com/MamadyYoula/lists" TargetMode="External"/><Relationship Id="rId4095" Type="http://schemas.openxmlformats.org/officeDocument/2006/relationships/hyperlink" Target="https://periscope.tv/PR_Paul_Biya" TargetMode="External"/><Relationship Id="rId1896" Type="http://schemas.openxmlformats.org/officeDocument/2006/relationships/hyperlink" Target="http://twiplomacy.com/info/africa/Angola" TargetMode="External"/><Relationship Id="rId2947" Type="http://schemas.openxmlformats.org/officeDocument/2006/relationships/hyperlink" Target="https://twitter.com/kryeministriaal" TargetMode="External"/><Relationship Id="rId4162" Type="http://schemas.openxmlformats.org/officeDocument/2006/relationships/hyperlink" Target="https://periscope.tv/beningouv" TargetMode="External"/><Relationship Id="rId919" Type="http://schemas.openxmlformats.org/officeDocument/2006/relationships/hyperlink" Target="https://twitter.com/president_nepal/lists" TargetMode="External"/><Relationship Id="rId1549" Type="http://schemas.openxmlformats.org/officeDocument/2006/relationships/hyperlink" Target="https://periscope.tv/USAemPortugues" TargetMode="External"/><Relationship Id="rId1756" Type="http://schemas.openxmlformats.org/officeDocument/2006/relationships/hyperlink" Target="https://twitter.com/IsraelPersian/moments" TargetMode="External"/><Relationship Id="rId1963" Type="http://schemas.openxmlformats.org/officeDocument/2006/relationships/hyperlink" Target="https://twitter.com/USAenEspanol" TargetMode="External"/><Relationship Id="rId2807" Type="http://schemas.openxmlformats.org/officeDocument/2006/relationships/hyperlink" Target="https://twitter.com/VensonMoitoi" TargetMode="External"/><Relationship Id="rId4022" Type="http://schemas.openxmlformats.org/officeDocument/2006/relationships/hyperlink" Target="https://periscope.tv/cidiplomatie" TargetMode="External"/><Relationship Id="rId48" Type="http://schemas.openxmlformats.org/officeDocument/2006/relationships/hyperlink" Target="http://twiplomacy.com/info/africa/Kenya" TargetMode="External"/><Relationship Id="rId1409" Type="http://schemas.openxmlformats.org/officeDocument/2006/relationships/hyperlink" Target="https://periscope.tv/Crcancilleria" TargetMode="External"/><Relationship Id="rId1616" Type="http://schemas.openxmlformats.org/officeDocument/2006/relationships/hyperlink" Target="https://twitter.com/PakDiplomacy" TargetMode="External"/><Relationship Id="rId1823" Type="http://schemas.openxmlformats.org/officeDocument/2006/relationships/hyperlink" Target="https://twitter.com/beningouv/moments" TargetMode="External"/><Relationship Id="rId3788" Type="http://schemas.openxmlformats.org/officeDocument/2006/relationships/hyperlink" Target="https://twitter.com/MaldivesPO/lists" TargetMode="External"/><Relationship Id="rId3995" Type="http://schemas.openxmlformats.org/officeDocument/2006/relationships/hyperlink" Target="https://periscope.tv/gouvkm" TargetMode="External"/><Relationship Id="rId2597" Type="http://schemas.openxmlformats.org/officeDocument/2006/relationships/hyperlink" Target="https://twitter.com/Rregenvanu/moments" TargetMode="External"/><Relationship Id="rId3648" Type="http://schemas.openxmlformats.org/officeDocument/2006/relationships/hyperlink" Target="https://twitter.com/VladaCG/moments" TargetMode="External"/><Relationship Id="rId3855" Type="http://schemas.openxmlformats.org/officeDocument/2006/relationships/hyperlink" Target="https://twitter.com/Presidency_Sy/lists" TargetMode="External"/><Relationship Id="rId569" Type="http://schemas.openxmlformats.org/officeDocument/2006/relationships/hyperlink" Target="http://twiplomacy.com/info/europe/Russia" TargetMode="External"/><Relationship Id="rId776" Type="http://schemas.openxmlformats.org/officeDocument/2006/relationships/hyperlink" Target="http://twiplomacy.com/info/north-america/Australia" TargetMode="External"/><Relationship Id="rId983" Type="http://schemas.openxmlformats.org/officeDocument/2006/relationships/hyperlink" Target="http://twiplomacy.com/info/asia/Iran" TargetMode="External"/><Relationship Id="rId1199" Type="http://schemas.openxmlformats.org/officeDocument/2006/relationships/hyperlink" Target="https://twitter.com/angealfa/lists" TargetMode="External"/><Relationship Id="rId2457" Type="http://schemas.openxmlformats.org/officeDocument/2006/relationships/hyperlink" Target="https://twitter.com/TsogtbaatarD/lists" TargetMode="External"/><Relationship Id="rId2664" Type="http://schemas.openxmlformats.org/officeDocument/2006/relationships/hyperlink" Target="https://twitter.com/regierung_fl/moments" TargetMode="External"/><Relationship Id="rId3508" Type="http://schemas.openxmlformats.org/officeDocument/2006/relationships/hyperlink" Target="https://twitter.com/Pravitelstvo_RF/moments" TargetMode="External"/><Relationship Id="rId429" Type="http://schemas.openxmlformats.org/officeDocument/2006/relationships/hyperlink" Target="http://twiplomacy.com/info/europe/Finland" TargetMode="External"/><Relationship Id="rId636" Type="http://schemas.openxmlformats.org/officeDocument/2006/relationships/hyperlink" Target="http://twiplomacy.com/info/europe/Turkey" TargetMode="External"/><Relationship Id="rId1059" Type="http://schemas.openxmlformats.org/officeDocument/2006/relationships/hyperlink" Target="https://periscope.tv/CasaReal" TargetMode="External"/><Relationship Id="rId1266" Type="http://schemas.openxmlformats.org/officeDocument/2006/relationships/hyperlink" Target="https://twitter.com/LafontantGuy/lists" TargetMode="External"/><Relationship Id="rId1473" Type="http://schemas.openxmlformats.org/officeDocument/2006/relationships/hyperlink" Target="https://twitter.com/CanadianPM/moments" TargetMode="External"/><Relationship Id="rId2317" Type="http://schemas.openxmlformats.org/officeDocument/2006/relationships/hyperlink" Target="https://twitter.com/netanyahu" TargetMode="External"/><Relationship Id="rId2871" Type="http://schemas.openxmlformats.org/officeDocument/2006/relationships/hyperlink" Target="https://twitter.com/MargvelashviliG" TargetMode="External"/><Relationship Id="rId3715" Type="http://schemas.openxmlformats.org/officeDocument/2006/relationships/hyperlink" Target="https://twitter.com/FijiMFA/lists" TargetMode="External"/><Relationship Id="rId3922" Type="http://schemas.openxmlformats.org/officeDocument/2006/relationships/hyperlink" Target="https://twitter.com/KenyaGov/lists" TargetMode="External"/><Relationship Id="rId843" Type="http://schemas.openxmlformats.org/officeDocument/2006/relationships/hyperlink" Target="http://twiplomacy.com/info/south-america/Venezuela" TargetMode="External"/><Relationship Id="rId1126" Type="http://schemas.openxmlformats.org/officeDocument/2006/relationships/hyperlink" Target="http://twiplomacy.com/info/oceania/New-Zealand" TargetMode="External"/><Relationship Id="rId1680" Type="http://schemas.openxmlformats.org/officeDocument/2006/relationships/hyperlink" Target="https://twitter.com/IsraelPersian/lists" TargetMode="External"/><Relationship Id="rId2524" Type="http://schemas.openxmlformats.org/officeDocument/2006/relationships/hyperlink" Target="https://twitter.com/PMOEthiopia/moments" TargetMode="External"/><Relationship Id="rId2731" Type="http://schemas.openxmlformats.org/officeDocument/2006/relationships/hyperlink" Target="https://twitter.com/CommsUnitSL/moments" TargetMode="External"/><Relationship Id="rId703" Type="http://schemas.openxmlformats.org/officeDocument/2006/relationships/hyperlink" Target="http://twiplomacy.com/info/north-america/Dominican-Republic" TargetMode="External"/><Relationship Id="rId910" Type="http://schemas.openxmlformats.org/officeDocument/2006/relationships/hyperlink" Target="https://twitter.com/IsmailOguelleh/lists" TargetMode="External"/><Relationship Id="rId1333" Type="http://schemas.openxmlformats.org/officeDocument/2006/relationships/hyperlink" Target="https://twitter.com/BeninMae" TargetMode="External"/><Relationship Id="rId1540" Type="http://schemas.openxmlformats.org/officeDocument/2006/relationships/hyperlink" Target="https://periscope.tv/saadhariri" TargetMode="External"/><Relationship Id="rId4489" Type="http://schemas.openxmlformats.org/officeDocument/2006/relationships/hyperlink" Target="https://periscope.tv/Regjeringen" TargetMode="External"/><Relationship Id="rId4696" Type="http://schemas.openxmlformats.org/officeDocument/2006/relationships/hyperlink" Target="https://periscope.tv/maduro_en" TargetMode="External"/><Relationship Id="rId1400" Type="http://schemas.openxmlformats.org/officeDocument/2006/relationships/hyperlink" Target="https://periscope.tv/Byegm" TargetMode="External"/><Relationship Id="rId3298" Type="http://schemas.openxmlformats.org/officeDocument/2006/relationships/hyperlink" Target="https://twitter.com/GovernAndorra/moments" TargetMode="External"/><Relationship Id="rId4349" Type="http://schemas.openxmlformats.org/officeDocument/2006/relationships/hyperlink" Target="https://periscope.tv/IraqMFA" TargetMode="External"/><Relationship Id="rId4556" Type="http://schemas.openxmlformats.org/officeDocument/2006/relationships/hyperlink" Target="https://periscope.tv/StateHouseSL" TargetMode="External"/><Relationship Id="rId3158" Type="http://schemas.openxmlformats.org/officeDocument/2006/relationships/hyperlink" Target="https://twitter.com/predsjednikdps" TargetMode="External"/><Relationship Id="rId3365" Type="http://schemas.openxmlformats.org/officeDocument/2006/relationships/hyperlink" Target="https://twitter.com/kryeministriaal/moments" TargetMode="External"/><Relationship Id="rId3572" Type="http://schemas.openxmlformats.org/officeDocument/2006/relationships/hyperlink" Target="https://twitter.com/RT_Erdogan/moments" TargetMode="External"/><Relationship Id="rId4209" Type="http://schemas.openxmlformats.org/officeDocument/2006/relationships/hyperlink" Target="https://periscope.tv/hisseint" TargetMode="External"/><Relationship Id="rId4416" Type="http://schemas.openxmlformats.org/officeDocument/2006/relationships/hyperlink" Target="https://periscope.tv/LinkeviciusL" TargetMode="External"/><Relationship Id="rId4623" Type="http://schemas.openxmlformats.org/officeDocument/2006/relationships/hyperlink" Target="https://periscope.tv/BejiCEOfficial" TargetMode="External"/><Relationship Id="rId286" Type="http://schemas.openxmlformats.org/officeDocument/2006/relationships/hyperlink" Target="http://twiplomacy.com/info/asia/Pakistan" TargetMode="External"/><Relationship Id="rId493" Type="http://schemas.openxmlformats.org/officeDocument/2006/relationships/hyperlink" Target="http://twiplomacy.com/info/europe/Latvia" TargetMode="External"/><Relationship Id="rId2174" Type="http://schemas.openxmlformats.org/officeDocument/2006/relationships/hyperlink" Target="https://twitter.com/SassouCG" TargetMode="External"/><Relationship Id="rId2381" Type="http://schemas.openxmlformats.org/officeDocument/2006/relationships/hyperlink" Target="https://twitter.com/DiplomatieRdc" TargetMode="External"/><Relationship Id="rId3018" Type="http://schemas.openxmlformats.org/officeDocument/2006/relationships/hyperlink" Target="https://twitter.com/Rijksoverheid" TargetMode="External"/><Relationship Id="rId3225" Type="http://schemas.openxmlformats.org/officeDocument/2006/relationships/hyperlink" Target="https://twitter.com/CabinetCivilPRC/moments" TargetMode="External"/><Relationship Id="rId3432" Type="http://schemas.openxmlformats.org/officeDocument/2006/relationships/hyperlink" Target="https://twitter.com/MFATurkeyFrench/moments" TargetMode="External"/><Relationship Id="rId146" Type="http://schemas.openxmlformats.org/officeDocument/2006/relationships/hyperlink" Target="http://twiplomacy.com/info/asia/Afghanistan" TargetMode="External"/><Relationship Id="rId353" Type="http://schemas.openxmlformats.org/officeDocument/2006/relationships/hyperlink" Target="http://twiplomacy.com/info/asia/United-Arab-Emirates" TargetMode="External"/><Relationship Id="rId560" Type="http://schemas.openxmlformats.org/officeDocument/2006/relationships/hyperlink" Target="https://twitter.com/MAERomania/lists" TargetMode="External"/><Relationship Id="rId1190" Type="http://schemas.openxmlformats.org/officeDocument/2006/relationships/hyperlink" Target="http://twiplomacy.com/info/north-america/Panama" TargetMode="External"/><Relationship Id="rId2034" Type="http://schemas.openxmlformats.org/officeDocument/2006/relationships/hyperlink" Target="https://twitter.com/EPhilippePM" TargetMode="External"/><Relationship Id="rId2241" Type="http://schemas.openxmlformats.org/officeDocument/2006/relationships/hyperlink" Target="https://twitter.com/GobiernodeChile" TargetMode="External"/><Relationship Id="rId213" Type="http://schemas.openxmlformats.org/officeDocument/2006/relationships/hyperlink" Target="http://twiplomacy.com/info/asia/Iraq" TargetMode="External"/><Relationship Id="rId420" Type="http://schemas.openxmlformats.org/officeDocument/2006/relationships/hyperlink" Target="https://twitter.com/GjorgeIvanov/lists" TargetMode="External"/><Relationship Id="rId1050" Type="http://schemas.openxmlformats.org/officeDocument/2006/relationships/hyperlink" Target="https://periscope.tv/HukoomiQatar" TargetMode="External"/><Relationship Id="rId2101" Type="http://schemas.openxmlformats.org/officeDocument/2006/relationships/hyperlink" Target="https://twitter.com/prensapalacio" TargetMode="External"/><Relationship Id="rId4066" Type="http://schemas.openxmlformats.org/officeDocument/2006/relationships/hyperlink" Target="https://periscope.tv/PellegriniP_" TargetMode="External"/><Relationship Id="rId1867" Type="http://schemas.openxmlformats.org/officeDocument/2006/relationships/hyperlink" Target="http://twiplomacy.com/info/europe/Switzerland" TargetMode="External"/><Relationship Id="rId2918" Type="http://schemas.openxmlformats.org/officeDocument/2006/relationships/hyperlink" Target="https://twitter.com/MongolDiplomacy" TargetMode="External"/><Relationship Id="rId4273" Type="http://schemas.openxmlformats.org/officeDocument/2006/relationships/hyperlink" Target="https://periscope.tv/MFAFiji" TargetMode="External"/><Relationship Id="rId4480" Type="http://schemas.openxmlformats.org/officeDocument/2006/relationships/hyperlink" Target="https://periscope.tv/MinPres" TargetMode="External"/><Relationship Id="rId1727" Type="http://schemas.openxmlformats.org/officeDocument/2006/relationships/hyperlink" Target="https://twitter.com/A_Kamil_Mohamed/moments" TargetMode="External"/><Relationship Id="rId1934" Type="http://schemas.openxmlformats.org/officeDocument/2006/relationships/hyperlink" Target="https://twitter.com/cancilleriave" TargetMode="External"/><Relationship Id="rId3082" Type="http://schemas.openxmlformats.org/officeDocument/2006/relationships/hyperlink" Target="https://twitter.com/GuatemalaGob" TargetMode="External"/><Relationship Id="rId4133" Type="http://schemas.openxmlformats.org/officeDocument/2006/relationships/hyperlink" Target="https://periscope.tv/gastonbrowne" TargetMode="External"/><Relationship Id="rId4340" Type="http://schemas.openxmlformats.org/officeDocument/2006/relationships/hyperlink" Target="https://periscope.tv/Khamenei_Fra" TargetMode="External"/><Relationship Id="rId19" Type="http://schemas.openxmlformats.org/officeDocument/2006/relationships/hyperlink" Target="http://twiplomacy.com/info/africa/Djibouti" TargetMode="External"/><Relationship Id="rId3899" Type="http://schemas.openxmlformats.org/officeDocument/2006/relationships/hyperlink" Target="https://twitter.com/PDTurkeyArabic/lists" TargetMode="External"/><Relationship Id="rId4200" Type="http://schemas.openxmlformats.org/officeDocument/2006/relationships/hyperlink" Target="https://periscope.tv/prc_cellcom" TargetMode="External"/><Relationship Id="rId3759" Type="http://schemas.openxmlformats.org/officeDocument/2006/relationships/hyperlink" Target="https://twitter.com/Kabmin_UA/lists" TargetMode="External"/><Relationship Id="rId3966" Type="http://schemas.openxmlformats.org/officeDocument/2006/relationships/hyperlink" Target="https://periscope.tv/AAgbenonciMAEC" TargetMode="External"/><Relationship Id="rId3" Type="http://schemas.openxmlformats.org/officeDocument/2006/relationships/hyperlink" Target="https://twitter.com/beningouv/lists" TargetMode="External"/><Relationship Id="rId887" Type="http://schemas.openxmlformats.org/officeDocument/2006/relationships/hyperlink" Target="http://twiplomacy.com/info/asia/United-Arab-Emirates" TargetMode="External"/><Relationship Id="rId2568" Type="http://schemas.openxmlformats.org/officeDocument/2006/relationships/hyperlink" Target="https://twitter.com/francediplo_RU/moments" TargetMode="External"/><Relationship Id="rId2775" Type="http://schemas.openxmlformats.org/officeDocument/2006/relationships/hyperlink" Target="https://twitter.com/AndrejPlenkovic/moments" TargetMode="External"/><Relationship Id="rId2982" Type="http://schemas.openxmlformats.org/officeDocument/2006/relationships/hyperlink" Target="https://twitter.com/Elysee" TargetMode="External"/><Relationship Id="rId3619" Type="http://schemas.openxmlformats.org/officeDocument/2006/relationships/hyperlink" Target="https://twitter.com/TPKanslia/moments" TargetMode="External"/><Relationship Id="rId3826" Type="http://schemas.openxmlformats.org/officeDocument/2006/relationships/hyperlink" Target="https://twitter.com/palaismonaco/lists" TargetMode="External"/><Relationship Id="rId747" Type="http://schemas.openxmlformats.org/officeDocument/2006/relationships/hyperlink" Target="http://twiplomacy.com/info/north-america/Saint-Lucia" TargetMode="External"/><Relationship Id="rId954" Type="http://schemas.openxmlformats.org/officeDocument/2006/relationships/hyperlink" Target="http://twiplomacy.com/info/africa/Niger" TargetMode="External"/><Relationship Id="rId1377" Type="http://schemas.openxmlformats.org/officeDocument/2006/relationships/hyperlink" Target="https://twitter.com/VNGovtPortal" TargetMode="External"/><Relationship Id="rId1584" Type="http://schemas.openxmlformats.org/officeDocument/2006/relationships/hyperlink" Target="http://twiplomacy.com/info/africa/Burkina-Faso" TargetMode="External"/><Relationship Id="rId1791" Type="http://schemas.openxmlformats.org/officeDocument/2006/relationships/hyperlink" Target="https://twitter.com/Somalia/moments" TargetMode="External"/><Relationship Id="rId2428" Type="http://schemas.openxmlformats.org/officeDocument/2006/relationships/hyperlink" Target="https://twitter.com/DiplomatieRdc/lists" TargetMode="External"/><Relationship Id="rId2635" Type="http://schemas.openxmlformats.org/officeDocument/2006/relationships/hyperlink" Target="https://twitter.com/maduro_pl/moments" TargetMode="External"/><Relationship Id="rId2842" Type="http://schemas.openxmlformats.org/officeDocument/2006/relationships/hyperlink" Target="https://twitter.com/Lmushikiwabo" TargetMode="External"/><Relationship Id="rId83" Type="http://schemas.openxmlformats.org/officeDocument/2006/relationships/hyperlink" Target="http://twiplomacy.com/info/africa/Rwanda" TargetMode="External"/><Relationship Id="rId607" Type="http://schemas.openxmlformats.org/officeDocument/2006/relationships/hyperlink" Target="https://twitter.com/SpainMFA/lists" TargetMode="External"/><Relationship Id="rId814" Type="http://schemas.openxmlformats.org/officeDocument/2006/relationships/hyperlink" Target="http://twiplomacy.com/info/south-america/Colombia" TargetMode="External"/><Relationship Id="rId1237" Type="http://schemas.openxmlformats.org/officeDocument/2006/relationships/hyperlink" Target="https://twitter.com/M_Farmaajo/lists" TargetMode="External"/><Relationship Id="rId1444" Type="http://schemas.openxmlformats.org/officeDocument/2006/relationships/hyperlink" Target="https://twitter.com/ArgentinaMFA/moments" TargetMode="External"/><Relationship Id="rId1651" Type="http://schemas.openxmlformats.org/officeDocument/2006/relationships/hyperlink" Target="https://twitter.com/BarrowPresident/moments" TargetMode="External"/><Relationship Id="rId2702" Type="http://schemas.openxmlformats.org/officeDocument/2006/relationships/hyperlink" Target="https://twitter.com/MankeurNdiaye/moments" TargetMode="External"/><Relationship Id="rId1304" Type="http://schemas.openxmlformats.org/officeDocument/2006/relationships/hyperlink" Target="https://twitter.com/APMutharika" TargetMode="External"/><Relationship Id="rId1511" Type="http://schemas.openxmlformats.org/officeDocument/2006/relationships/hyperlink" Target="https://periscope.tv/MinPresidencia" TargetMode="External"/><Relationship Id="rId4667" Type="http://schemas.openxmlformats.org/officeDocument/2006/relationships/hyperlink" Target="https://periscope.tv/AmericaGovFr" TargetMode="External"/><Relationship Id="rId3269" Type="http://schemas.openxmlformats.org/officeDocument/2006/relationships/hyperlink" Target="https://twitter.com/FMPhamBinhMinh/moments" TargetMode="External"/><Relationship Id="rId3476" Type="http://schemas.openxmlformats.org/officeDocument/2006/relationships/hyperlink" Target="https://twitter.com/OFMUAE/moments" TargetMode="External"/><Relationship Id="rId3683" Type="http://schemas.openxmlformats.org/officeDocument/2006/relationships/hyperlink" Target="https://twitter.com/tsipras_eu/lists" TargetMode="External"/><Relationship Id="rId4527" Type="http://schemas.openxmlformats.org/officeDocument/2006/relationships/hyperlink" Target="https://periscope.tv/GovernmentRF" TargetMode="External"/><Relationship Id="rId10" Type="http://schemas.openxmlformats.org/officeDocument/2006/relationships/hyperlink" Target="http://twiplomacy.com/info/africa/Burundi" TargetMode="External"/><Relationship Id="rId397" Type="http://schemas.openxmlformats.org/officeDocument/2006/relationships/hyperlink" Target="https://twitter.com/EstonianGovt/lists" TargetMode="External"/><Relationship Id="rId2078" Type="http://schemas.openxmlformats.org/officeDocument/2006/relationships/hyperlink" Target="https://twitter.com/Israel" TargetMode="External"/><Relationship Id="rId2285" Type="http://schemas.openxmlformats.org/officeDocument/2006/relationships/hyperlink" Target="https://twitter.com/PresidenceBenin" TargetMode="External"/><Relationship Id="rId2492" Type="http://schemas.openxmlformats.org/officeDocument/2006/relationships/hyperlink" Target="https://twitter.com/tcbestepe_ru/lists" TargetMode="External"/><Relationship Id="rId3129" Type="http://schemas.openxmlformats.org/officeDocument/2006/relationships/hyperlink" Target="https://twitter.com/infopresidencia" TargetMode="External"/><Relationship Id="rId3336" Type="http://schemas.openxmlformats.org/officeDocument/2006/relationships/hyperlink" Target="https://twitter.com/japan/moments" TargetMode="External"/><Relationship Id="rId3890" Type="http://schemas.openxmlformats.org/officeDocument/2006/relationships/hyperlink" Target="https://twitter.com/StateHouseUg/lists" TargetMode="External"/><Relationship Id="rId257" Type="http://schemas.openxmlformats.org/officeDocument/2006/relationships/hyperlink" Target="https://twitter.com/OkmotKG/lists" TargetMode="External"/><Relationship Id="rId464" Type="http://schemas.openxmlformats.org/officeDocument/2006/relationships/hyperlink" Target="http://twiplomacy.com/info/europe/Hungary" TargetMode="External"/><Relationship Id="rId1094" Type="http://schemas.openxmlformats.org/officeDocument/2006/relationships/hyperlink" Target="https://twitter.com/BelarusMFA/lists/belarus-diplomacy/members" TargetMode="External"/><Relationship Id="rId2145" Type="http://schemas.openxmlformats.org/officeDocument/2006/relationships/hyperlink" Target="https://twitter.com/eGovMalta" TargetMode="External"/><Relationship Id="rId3543" Type="http://schemas.openxmlformats.org/officeDocument/2006/relationships/hyperlink" Target="https://twitter.com/PrimatureMDG/moments" TargetMode="External"/><Relationship Id="rId3750" Type="http://schemas.openxmlformats.org/officeDocument/2006/relationships/hyperlink" Target="https://twitter.com/IraqMFA/lists" TargetMode="External"/><Relationship Id="rId117" Type="http://schemas.openxmlformats.org/officeDocument/2006/relationships/hyperlink" Target="http://twiplomacy.com/info/africa/Sudan" TargetMode="External"/><Relationship Id="rId671" Type="http://schemas.openxmlformats.org/officeDocument/2006/relationships/hyperlink" Target="http://twiplomacy.com/info/north-america/Antigua-and-Barbuda" TargetMode="External"/><Relationship Id="rId2352" Type="http://schemas.openxmlformats.org/officeDocument/2006/relationships/hyperlink" Target="https://twitter.com/TC_Disisleri" TargetMode="External"/><Relationship Id="rId3403" Type="http://schemas.openxmlformats.org/officeDocument/2006/relationships/hyperlink" Target="https://twitter.com/MedvedevRussia/moments" TargetMode="External"/><Relationship Id="rId3610" Type="http://schemas.openxmlformats.org/officeDocument/2006/relationships/hyperlink" Target="https://twitter.com/SweMFA/moments" TargetMode="External"/><Relationship Id="rId324" Type="http://schemas.openxmlformats.org/officeDocument/2006/relationships/hyperlink" Target="https://twitter.com/MaithripalaS/lists" TargetMode="External"/><Relationship Id="rId531" Type="http://schemas.openxmlformats.org/officeDocument/2006/relationships/hyperlink" Target="https://twitter.com/Rijksoverheid/lists" TargetMode="External"/><Relationship Id="rId1161" Type="http://schemas.openxmlformats.org/officeDocument/2006/relationships/hyperlink" Target="https://twitter.com/GobSV_Comunica/lists" TargetMode="External"/><Relationship Id="rId2005" Type="http://schemas.openxmlformats.org/officeDocument/2006/relationships/hyperlink" Target="http://twiplomacy.com/info/north-america/Honduras" TargetMode="External"/><Relationship Id="rId2212" Type="http://schemas.openxmlformats.org/officeDocument/2006/relationships/hyperlink" Target="https://twitter.com/votealpha2015" TargetMode="External"/><Relationship Id="rId1021" Type="http://schemas.openxmlformats.org/officeDocument/2006/relationships/hyperlink" Target="https://periscope.tv/PremierRP" TargetMode="External"/><Relationship Id="rId1978" Type="http://schemas.openxmlformats.org/officeDocument/2006/relationships/hyperlink" Target="https://twitter.com/MAECgob/lists/espa-a-en-el-extranjero/members" TargetMode="External"/><Relationship Id="rId4177" Type="http://schemas.openxmlformats.org/officeDocument/2006/relationships/hyperlink" Target="https://periscope.tv/VensonMoitoi" TargetMode="External"/><Relationship Id="rId4384" Type="http://schemas.openxmlformats.org/officeDocument/2006/relationships/hyperlink" Target="https://periscope.tv/KarimMassimov" TargetMode="External"/><Relationship Id="rId4591" Type="http://schemas.openxmlformats.org/officeDocument/2006/relationships/hyperlink" Target="https://periscope.tv/Bouterse2015" TargetMode="External"/><Relationship Id="rId3193" Type="http://schemas.openxmlformats.org/officeDocument/2006/relationships/hyperlink" Target="https://twitter.com/IsraeliPM/moments" TargetMode="External"/><Relationship Id="rId4037" Type="http://schemas.openxmlformats.org/officeDocument/2006/relationships/hyperlink" Target="https://periscope.tv/Tudor_Moldova" TargetMode="External"/><Relationship Id="rId4244" Type="http://schemas.openxmlformats.org/officeDocument/2006/relationships/hyperlink" Target="https://periscope.tv/Presidencia_Ec" TargetMode="External"/><Relationship Id="rId4451" Type="http://schemas.openxmlformats.org/officeDocument/2006/relationships/hyperlink" Target="https://periscope.tv/President_Heine" TargetMode="External"/><Relationship Id="rId1838" Type="http://schemas.openxmlformats.org/officeDocument/2006/relationships/hyperlink" Target="https://twitter.com/IsraeliPM_heb/lists" TargetMode="External"/><Relationship Id="rId3053" Type="http://schemas.openxmlformats.org/officeDocument/2006/relationships/hyperlink" Target="https://twitter.com/MevlutCavusoglu" TargetMode="External"/><Relationship Id="rId3260" Type="http://schemas.openxmlformats.org/officeDocument/2006/relationships/hyperlink" Target="https://twitter.com/EUCouncil/moments" TargetMode="External"/><Relationship Id="rId4104" Type="http://schemas.openxmlformats.org/officeDocument/2006/relationships/hyperlink" Target="https://periscope.tv/emansionliberia" TargetMode="External"/><Relationship Id="rId4311" Type="http://schemas.openxmlformats.org/officeDocument/2006/relationships/hyperlink" Target="https://periscope.tv/MamadyYoula" TargetMode="External"/><Relationship Id="rId181" Type="http://schemas.openxmlformats.org/officeDocument/2006/relationships/hyperlink" Target="http://twiplomacy.com/info/asia/India" TargetMode="External"/><Relationship Id="rId1905" Type="http://schemas.openxmlformats.org/officeDocument/2006/relationships/hyperlink" Target="https://twitter.com/ForeignMinistry/lists" TargetMode="External"/><Relationship Id="rId3120" Type="http://schemas.openxmlformats.org/officeDocument/2006/relationships/hyperlink" Target="https://twitter.com/tongaportal" TargetMode="External"/><Relationship Id="rId998" Type="http://schemas.openxmlformats.org/officeDocument/2006/relationships/hyperlink" Target="https://periscope.tv/VladaCG" TargetMode="External"/><Relationship Id="rId2679" Type="http://schemas.openxmlformats.org/officeDocument/2006/relationships/hyperlink" Target="https://twitter.com/Presidence_gn/moments" TargetMode="External"/><Relationship Id="rId2886" Type="http://schemas.openxmlformats.org/officeDocument/2006/relationships/hyperlink" Target="https://twitter.com/IranMFA" TargetMode="External"/><Relationship Id="rId3937" Type="http://schemas.openxmlformats.org/officeDocument/2006/relationships/hyperlink" Target="https://twitter.com/mfespinosaec/lists" TargetMode="External"/><Relationship Id="rId858" Type="http://schemas.openxmlformats.org/officeDocument/2006/relationships/hyperlink" Target="http://twiplomacy.com/info/asia/japan/" TargetMode="External"/><Relationship Id="rId1488" Type="http://schemas.openxmlformats.org/officeDocument/2006/relationships/hyperlink" Target="https://twitter.com/IsraelMFA/moments" TargetMode="External"/><Relationship Id="rId1695" Type="http://schemas.openxmlformats.org/officeDocument/2006/relationships/hyperlink" Target="https://twitter.com/MladenIvanic/lists" TargetMode="External"/><Relationship Id="rId2539" Type="http://schemas.openxmlformats.org/officeDocument/2006/relationships/hyperlink" Target="https://twitter.com/EdNgirente/moments" TargetMode="External"/><Relationship Id="rId2746" Type="http://schemas.openxmlformats.org/officeDocument/2006/relationships/hyperlink" Target="https://twitter.com/PakDiplomacy/moments" TargetMode="External"/><Relationship Id="rId2953" Type="http://schemas.openxmlformats.org/officeDocument/2006/relationships/hyperlink" Target="https://twitter.com/dreynders" TargetMode="External"/><Relationship Id="rId718" Type="http://schemas.openxmlformats.org/officeDocument/2006/relationships/hyperlink" Target="http://twiplomacy.com/info/north-america/Honduras" TargetMode="External"/><Relationship Id="rId925" Type="http://schemas.openxmlformats.org/officeDocument/2006/relationships/hyperlink" Target="https://twitter.com/MOFAVietNam/lists" TargetMode="External"/><Relationship Id="rId1348" Type="http://schemas.openxmlformats.org/officeDocument/2006/relationships/hyperlink" Target="https://twitter.com/cabinetofficeuk" TargetMode="External"/><Relationship Id="rId1555" Type="http://schemas.openxmlformats.org/officeDocument/2006/relationships/hyperlink" Target="https://twitter.com/MinisterMOFA/moments" TargetMode="External"/><Relationship Id="rId1762" Type="http://schemas.openxmlformats.org/officeDocument/2006/relationships/hyperlink" Target="https://twitter.com/Lithuania/moments" TargetMode="External"/><Relationship Id="rId2606" Type="http://schemas.openxmlformats.org/officeDocument/2006/relationships/hyperlink" Target="https://twitter.com/pnkurunziza/moments" TargetMode="External"/><Relationship Id="rId1208" Type="http://schemas.openxmlformats.org/officeDocument/2006/relationships/hyperlink" Target="http://www.twitonomy.com/profile.php?sn=WhiteHouse" TargetMode="External"/><Relationship Id="rId1415" Type="http://schemas.openxmlformats.org/officeDocument/2006/relationships/hyperlink" Target="https://periscope.tv/dreynders" TargetMode="External"/><Relationship Id="rId2813" Type="http://schemas.openxmlformats.org/officeDocument/2006/relationships/hyperlink" Target="https://twitter.com/pnkurunziza" TargetMode="External"/><Relationship Id="rId54" Type="http://schemas.openxmlformats.org/officeDocument/2006/relationships/hyperlink" Target="http://twiplomacy.com/info/africa/Liberia" TargetMode="External"/><Relationship Id="rId1622" Type="http://schemas.openxmlformats.org/officeDocument/2006/relationships/hyperlink" Target="http://twiplomacy.com/info/south-america/Guyana" TargetMode="External"/><Relationship Id="rId2189" Type="http://schemas.openxmlformats.org/officeDocument/2006/relationships/hyperlink" Target="https://twitter.com/MankeurNdiaye" TargetMode="External"/><Relationship Id="rId3587" Type="http://schemas.openxmlformats.org/officeDocument/2006/relationships/hyperlink" Target="https://twitter.com/SassouCG/moments" TargetMode="External"/><Relationship Id="rId3794" Type="http://schemas.openxmlformats.org/officeDocument/2006/relationships/hyperlink" Target="https://twitter.com/MFA_LI/lists" TargetMode="External"/><Relationship Id="rId4638" Type="http://schemas.openxmlformats.org/officeDocument/2006/relationships/hyperlink" Target="https://periscope.tv/ByegmRU" TargetMode="External"/><Relationship Id="rId2396" Type="http://schemas.openxmlformats.org/officeDocument/2006/relationships/hyperlink" Target="https://twitter.com/Wthurnherr" TargetMode="External"/><Relationship Id="rId3447" Type="http://schemas.openxmlformats.org/officeDocument/2006/relationships/hyperlink" Target="https://twitter.com/MofaJapan_en/moments" TargetMode="External"/><Relationship Id="rId3654" Type="http://schemas.openxmlformats.org/officeDocument/2006/relationships/hyperlink" Target="https://twitter.com/YoCh_Official/moments" TargetMode="External"/><Relationship Id="rId3861" Type="http://schemas.openxmlformats.org/officeDocument/2006/relationships/hyperlink" Target="https://twitter.com/PresidentYameen/lists" TargetMode="External"/><Relationship Id="rId4705" Type="http://schemas.openxmlformats.org/officeDocument/2006/relationships/hyperlink" Target="https://periscope.tv/maduro_it" TargetMode="External"/><Relationship Id="rId368" Type="http://schemas.openxmlformats.org/officeDocument/2006/relationships/hyperlink" Target="http://twiplomacy.com/info/europe/Belgium" TargetMode="External"/><Relationship Id="rId575" Type="http://schemas.openxmlformats.org/officeDocument/2006/relationships/hyperlink" Target="http://twiplomacy.com/info/europe/Russia" TargetMode="External"/><Relationship Id="rId782" Type="http://schemas.openxmlformats.org/officeDocument/2006/relationships/hyperlink" Target="http://twiplomacy.com/info/oceania/Fiji" TargetMode="External"/><Relationship Id="rId2049" Type="http://schemas.openxmlformats.org/officeDocument/2006/relationships/hyperlink" Target="https://twitter.com/SalahRabbani" TargetMode="External"/><Relationship Id="rId2256" Type="http://schemas.openxmlformats.org/officeDocument/2006/relationships/hyperlink" Target="https://twitter.com/govpt" TargetMode="External"/><Relationship Id="rId2463" Type="http://schemas.openxmlformats.org/officeDocument/2006/relationships/hyperlink" Target="https://twitter.com/TamimBinHamad/lists" TargetMode="External"/><Relationship Id="rId2670" Type="http://schemas.openxmlformats.org/officeDocument/2006/relationships/hyperlink" Target="https://twitter.com/PMOComms/moments" TargetMode="External"/><Relationship Id="rId3307" Type="http://schemas.openxmlformats.org/officeDocument/2006/relationships/hyperlink" Target="https://twitter.com/govSlovenia/moments" TargetMode="External"/><Relationship Id="rId3514" Type="http://schemas.openxmlformats.org/officeDocument/2006/relationships/hyperlink" Target="https://twitter.com/prensapalacio/moments" TargetMode="External"/><Relationship Id="rId3721" Type="http://schemas.openxmlformats.org/officeDocument/2006/relationships/hyperlink" Target="https://twitter.com/forsaetisradun/lists" TargetMode="External"/><Relationship Id="rId228" Type="http://schemas.openxmlformats.org/officeDocument/2006/relationships/hyperlink" Target="https://twitter.com/ruvirivlin/lists" TargetMode="External"/><Relationship Id="rId435" Type="http://schemas.openxmlformats.org/officeDocument/2006/relationships/hyperlink" Target="http://twiplomacy.com/info/europe/France" TargetMode="External"/><Relationship Id="rId642" Type="http://schemas.openxmlformats.org/officeDocument/2006/relationships/hyperlink" Target="http://twiplomacy.com/info/europe/Ukraine" TargetMode="External"/><Relationship Id="rId1065" Type="http://schemas.openxmlformats.org/officeDocument/2006/relationships/hyperlink" Target="https://periscope.tv/AsoRock" TargetMode="External"/><Relationship Id="rId1272" Type="http://schemas.openxmlformats.org/officeDocument/2006/relationships/hyperlink" Target="https://twitter.com/MINGOBPA" TargetMode="External"/><Relationship Id="rId2116" Type="http://schemas.openxmlformats.org/officeDocument/2006/relationships/hyperlink" Target="https://twitter.com/IBK_2013" TargetMode="External"/><Relationship Id="rId2323" Type="http://schemas.openxmlformats.org/officeDocument/2006/relationships/hyperlink" Target="https://twitter.com/JPN_PMO" TargetMode="External"/><Relationship Id="rId2530" Type="http://schemas.openxmlformats.org/officeDocument/2006/relationships/hyperlink" Target="https://twitter.com/GeorgeWeahOff/moments" TargetMode="External"/><Relationship Id="rId502" Type="http://schemas.openxmlformats.org/officeDocument/2006/relationships/hyperlink" Target="https://twitter.com/adrian_hasler/lists" TargetMode="External"/><Relationship Id="rId1132" Type="http://schemas.openxmlformats.org/officeDocument/2006/relationships/hyperlink" Target="https://twitter.com/MalawiGovt/lists" TargetMode="External"/><Relationship Id="rId4288" Type="http://schemas.openxmlformats.org/officeDocument/2006/relationships/hyperlink" Target="https://periscope.tv/GovernmentGeo" TargetMode="External"/><Relationship Id="rId4495" Type="http://schemas.openxmlformats.org/officeDocument/2006/relationships/hyperlink" Target="https://periscope.tv/TommyRemengesau" TargetMode="External"/><Relationship Id="rId3097" Type="http://schemas.openxmlformats.org/officeDocument/2006/relationships/hyperlink" Target="https://twitter.com/SaintLuciaGov" TargetMode="External"/><Relationship Id="rId4148" Type="http://schemas.openxmlformats.org/officeDocument/2006/relationships/hyperlink" Target="https://periscope.tv/DarrenFNM" TargetMode="External"/><Relationship Id="rId4355" Type="http://schemas.openxmlformats.org/officeDocument/2006/relationships/hyperlink" Target="https://periscope.tv/ruvirivlin" TargetMode="External"/><Relationship Id="rId1949" Type="http://schemas.openxmlformats.org/officeDocument/2006/relationships/hyperlink" Target="https://twitter.com/JY_LeDrian" TargetMode="External"/><Relationship Id="rId3164" Type="http://schemas.openxmlformats.org/officeDocument/2006/relationships/hyperlink" Target="https://twitter.com/CarlosAlvQ/lists" TargetMode="External"/><Relationship Id="rId4008" Type="http://schemas.openxmlformats.org/officeDocument/2006/relationships/hyperlink" Target="https://periscope.tv/PM_AbiyAhmed" TargetMode="External"/><Relationship Id="rId4562" Type="http://schemas.openxmlformats.org/officeDocument/2006/relationships/hyperlink" Target="https://periscope.tv/BorutPahor" TargetMode="External"/><Relationship Id="rId292" Type="http://schemas.openxmlformats.org/officeDocument/2006/relationships/hyperlink" Target="http://twiplomacy.com/info/asia/Palestine" TargetMode="External"/><Relationship Id="rId1809" Type="http://schemas.openxmlformats.org/officeDocument/2006/relationships/hyperlink" Target="https://twitter.com/KSPgoid/moments" TargetMode="External"/><Relationship Id="rId3371" Type="http://schemas.openxmlformats.org/officeDocument/2006/relationships/hyperlink" Target="https://twitter.com/Latvian_MFA/moments" TargetMode="External"/><Relationship Id="rId3469" Type="http://schemas.openxmlformats.org/officeDocument/2006/relationships/hyperlink" Target="https://twitter.com/aurelagbenonci/moments" TargetMode="External"/><Relationship Id="rId3676" Type="http://schemas.openxmlformats.org/officeDocument/2006/relationships/hyperlink" Target="https://twitter.com/Pravitelstvo_RF/lists" TargetMode="External"/><Relationship Id="rId4215" Type="http://schemas.openxmlformats.org/officeDocument/2006/relationships/hyperlink" Target="https://periscope.tv/NoticiaCR" TargetMode="External"/><Relationship Id="rId4422" Type="http://schemas.openxmlformats.org/officeDocument/2006/relationships/hyperlink" Target="https://periscope.tv/Zoran_Zaev" TargetMode="External"/><Relationship Id="rId597" Type="http://schemas.openxmlformats.org/officeDocument/2006/relationships/hyperlink" Target="http://twiplomacy.com/info/europe/Spain" TargetMode="External"/><Relationship Id="rId2180" Type="http://schemas.openxmlformats.org/officeDocument/2006/relationships/hyperlink" Target="https://twitter.com/PMTCHAD" TargetMode="External"/><Relationship Id="rId2278" Type="http://schemas.openxmlformats.org/officeDocument/2006/relationships/hyperlink" Target="https://twitter.com/GreeceMFA" TargetMode="External"/><Relationship Id="rId2485" Type="http://schemas.openxmlformats.org/officeDocument/2006/relationships/hyperlink" Target="https://twitter.com/enrico_cara/lists" TargetMode="External"/><Relationship Id="rId3024" Type="http://schemas.openxmlformats.org/officeDocument/2006/relationships/hyperlink" Target="https://twitter.com/Utenriksdept" TargetMode="External"/><Relationship Id="rId3231" Type="http://schemas.openxmlformats.org/officeDocument/2006/relationships/hyperlink" Target="https://twitter.com/CharlesMichel/moments" TargetMode="External"/><Relationship Id="rId3329" Type="http://schemas.openxmlformats.org/officeDocument/2006/relationships/hyperlink" Target="https://twitter.com/IsraelHebrew/moments" TargetMode="External"/><Relationship Id="rId3883" Type="http://schemas.openxmlformats.org/officeDocument/2006/relationships/hyperlink" Target="https://twitter.com/SlovakiaMFA/lists" TargetMode="External"/><Relationship Id="rId152" Type="http://schemas.openxmlformats.org/officeDocument/2006/relationships/hyperlink" Target="http://twiplomacy.com/info/asia/Armenia" TargetMode="External"/><Relationship Id="rId457" Type="http://schemas.openxmlformats.org/officeDocument/2006/relationships/hyperlink" Target="http://twiplomacy.com/info/europe/Greece" TargetMode="External"/><Relationship Id="rId1087" Type="http://schemas.openxmlformats.org/officeDocument/2006/relationships/hyperlink" Target="https://twitter.com/PresidenceMali/lists" TargetMode="External"/><Relationship Id="rId1294" Type="http://schemas.openxmlformats.org/officeDocument/2006/relationships/hyperlink" Target="https://twitter.com/AmericaGovFr" TargetMode="External"/><Relationship Id="rId2040" Type="http://schemas.openxmlformats.org/officeDocument/2006/relationships/hyperlink" Target="https://twitter.com/KlausIohannis" TargetMode="External"/><Relationship Id="rId2138" Type="http://schemas.openxmlformats.org/officeDocument/2006/relationships/hyperlink" Target="https://twitter.com/VioricaDancila" TargetMode="External"/><Relationship Id="rId2692" Type="http://schemas.openxmlformats.org/officeDocument/2006/relationships/hyperlink" Target="https://twitter.com/Balozi_Mahiga/moments" TargetMode="External"/><Relationship Id="rId2997" Type="http://schemas.openxmlformats.org/officeDocument/2006/relationships/hyperlink" Target="https://twitter.com/edgarsrinkevics" TargetMode="External"/><Relationship Id="rId3536" Type="http://schemas.openxmlformats.org/officeDocument/2006/relationships/hyperlink" Target="https://twitter.com/PresidentKE/moments" TargetMode="External"/><Relationship Id="rId3743" Type="http://schemas.openxmlformats.org/officeDocument/2006/relationships/hyperlink" Target="https://twitter.com/HassanRouhani/lists" TargetMode="External"/><Relationship Id="rId3950" Type="http://schemas.openxmlformats.org/officeDocument/2006/relationships/hyperlink" Target="https://twitter.com/AmericaGovFr/lists/ambassades/members" TargetMode="External"/><Relationship Id="rId664" Type="http://schemas.openxmlformats.org/officeDocument/2006/relationships/hyperlink" Target="http://twiplomacy.com/info/europe/Vatican" TargetMode="External"/><Relationship Id="rId871" Type="http://schemas.openxmlformats.org/officeDocument/2006/relationships/hyperlink" Target="http://twiplomacy.com/info/africa/Ghana" TargetMode="External"/><Relationship Id="rId969" Type="http://schemas.openxmlformats.org/officeDocument/2006/relationships/hyperlink" Target="http://twiplomacy.com/info/south-america/Suriname" TargetMode="External"/><Relationship Id="rId1599" Type="http://schemas.openxmlformats.org/officeDocument/2006/relationships/hyperlink" Target="http://twiplomacy.com/info/europe/France" TargetMode="External"/><Relationship Id="rId2345" Type="http://schemas.openxmlformats.org/officeDocument/2006/relationships/hyperlink" Target="https://twitter.com/MFA_SriLanka" TargetMode="External"/><Relationship Id="rId2552" Type="http://schemas.openxmlformats.org/officeDocument/2006/relationships/hyperlink" Target="https://twitter.com/MyanmarSC/moments" TargetMode="External"/><Relationship Id="rId3603" Type="http://schemas.openxmlformats.org/officeDocument/2006/relationships/hyperlink" Target="https://twitter.com/Statsmin_kontor/moments" TargetMode="External"/><Relationship Id="rId3810" Type="http://schemas.openxmlformats.org/officeDocument/2006/relationships/hyperlink" Target="https://twitter.com/MongolDiplomacy/lists" TargetMode="External"/><Relationship Id="rId317" Type="http://schemas.openxmlformats.org/officeDocument/2006/relationships/hyperlink" Target="https://twitter.com/mofa_kr/lists" TargetMode="External"/><Relationship Id="rId524" Type="http://schemas.openxmlformats.org/officeDocument/2006/relationships/hyperlink" Target="http://twiplomacy.com/info/europe/Monaco" TargetMode="External"/><Relationship Id="rId731" Type="http://schemas.openxmlformats.org/officeDocument/2006/relationships/hyperlink" Target="https://twitter.com/SRE_mx/lists" TargetMode="External"/><Relationship Id="rId1154" Type="http://schemas.openxmlformats.org/officeDocument/2006/relationships/hyperlink" Target="https://discover.twitter.com/first-tweet" TargetMode="External"/><Relationship Id="rId1361" Type="http://schemas.openxmlformats.org/officeDocument/2006/relationships/hyperlink" Target="https://twitter.com/CancilleriaPma" TargetMode="External"/><Relationship Id="rId1459" Type="http://schemas.openxmlformats.org/officeDocument/2006/relationships/hyperlink" Target="https://twitter.com/hagegeingob/moments" TargetMode="External"/><Relationship Id="rId2205" Type="http://schemas.openxmlformats.org/officeDocument/2006/relationships/hyperlink" Target="https://twitter.com/ComradeRalph" TargetMode="External"/><Relationship Id="rId2412" Type="http://schemas.openxmlformats.org/officeDocument/2006/relationships/hyperlink" Target="https://twitter.com/govby" TargetMode="External"/><Relationship Id="rId2857" Type="http://schemas.openxmlformats.org/officeDocument/2006/relationships/hyperlink" Target="https://twitter.com/republicoftogo" TargetMode="External"/><Relationship Id="rId3908" Type="http://schemas.openxmlformats.org/officeDocument/2006/relationships/hyperlink" Target="https://twitter.com/USA_Zhongwen/lists" TargetMode="External"/><Relationship Id="rId4072" Type="http://schemas.openxmlformats.org/officeDocument/2006/relationships/hyperlink" Target="https://periscope.tv/Wthurnherr" TargetMode="External"/><Relationship Id="rId98" Type="http://schemas.openxmlformats.org/officeDocument/2006/relationships/hyperlink" Target="http://twiplomacy.com/info/africa/Sierra-Leone" TargetMode="External"/><Relationship Id="rId829" Type="http://schemas.openxmlformats.org/officeDocument/2006/relationships/hyperlink" Target="http://twiplomacy.com/info/south-america/Paraguay" TargetMode="External"/><Relationship Id="rId1014" Type="http://schemas.openxmlformats.org/officeDocument/2006/relationships/hyperlink" Target="https://periscope.tv/PresidentIRL" TargetMode="External"/><Relationship Id="rId1221" Type="http://schemas.openxmlformats.org/officeDocument/2006/relationships/hyperlink" Target="https://twitter.com/GudlaugurThor/lists" TargetMode="External"/><Relationship Id="rId1666" Type="http://schemas.openxmlformats.org/officeDocument/2006/relationships/hyperlink" Target="https://twitter.com/DigitalOutreach/lists" TargetMode="External"/><Relationship Id="rId1873" Type="http://schemas.openxmlformats.org/officeDocument/2006/relationships/hyperlink" Target="https://twitter.com/KerstiKaljulaid/moments" TargetMode="External"/><Relationship Id="rId2717" Type="http://schemas.openxmlformats.org/officeDocument/2006/relationships/hyperlink" Target="https://twitter.com/RepdemCongo/moments" TargetMode="External"/><Relationship Id="rId2924" Type="http://schemas.openxmlformats.org/officeDocument/2006/relationships/hyperlink" Target="https://twitter.com/PalestinePMO" TargetMode="External"/><Relationship Id="rId4377" Type="http://schemas.openxmlformats.org/officeDocument/2006/relationships/hyperlink" Target="https://periscope.tv/MofaJapan_Intls" TargetMode="External"/><Relationship Id="rId4584" Type="http://schemas.openxmlformats.org/officeDocument/2006/relationships/hyperlink" Target="https://periscope.tv/RW_UNP" TargetMode="External"/><Relationship Id="rId1319" Type="http://schemas.openxmlformats.org/officeDocument/2006/relationships/hyperlink" Target="https://twitter.com/azpresident" TargetMode="External"/><Relationship Id="rId1526" Type="http://schemas.openxmlformats.org/officeDocument/2006/relationships/hyperlink" Target="https://periscope.tv/prensapalacio" TargetMode="External"/><Relationship Id="rId1733" Type="http://schemas.openxmlformats.org/officeDocument/2006/relationships/hyperlink" Target="https://twitter.com/BattulgaKh/moments" TargetMode="External"/><Relationship Id="rId1940" Type="http://schemas.openxmlformats.org/officeDocument/2006/relationships/hyperlink" Target="http://twiplomacy.com/info/europe/Netherlands" TargetMode="External"/><Relationship Id="rId3186" Type="http://schemas.openxmlformats.org/officeDocument/2006/relationships/hyperlink" Target="https://twitter.com/RoyalFamily/moments" TargetMode="External"/><Relationship Id="rId3393" Type="http://schemas.openxmlformats.org/officeDocument/2006/relationships/hyperlink" Target="https://twitter.com/MargvelashviliG/moments" TargetMode="External"/><Relationship Id="rId4237" Type="http://schemas.openxmlformats.org/officeDocument/2006/relationships/hyperlink" Target="https://periscope.tv/Ymahmoudali" TargetMode="External"/><Relationship Id="rId4444" Type="http://schemas.openxmlformats.org/officeDocument/2006/relationships/hyperlink" Target="https://periscope.tv/GouvMali" TargetMode="External"/><Relationship Id="rId4651" Type="http://schemas.openxmlformats.org/officeDocument/2006/relationships/hyperlink" Target="https://periscope.tv/Kabmin_UA" TargetMode="External"/><Relationship Id="rId25" Type="http://schemas.openxmlformats.org/officeDocument/2006/relationships/hyperlink" Target="http://twiplomacy.com/info/africa/Egypt" TargetMode="External"/><Relationship Id="rId1800" Type="http://schemas.openxmlformats.org/officeDocument/2006/relationships/hyperlink" Target="https://twitter.com/Zoran_Zaev/moments" TargetMode="External"/><Relationship Id="rId3046" Type="http://schemas.openxmlformats.org/officeDocument/2006/relationships/hyperlink" Target="https://twitter.com/Utrikesdep" TargetMode="External"/><Relationship Id="rId3253" Type="http://schemas.openxmlformats.org/officeDocument/2006/relationships/hyperlink" Target="https://twitter.com/dreynders/moments" TargetMode="External"/><Relationship Id="rId3460" Type="http://schemas.openxmlformats.org/officeDocument/2006/relationships/hyperlink" Target="https://twitter.com/mreparaguay/moments" TargetMode="External"/><Relationship Id="rId3698" Type="http://schemas.openxmlformats.org/officeDocument/2006/relationships/hyperlink" Target="https://twitter.com/CabinetSL/lists" TargetMode="External"/><Relationship Id="rId4304" Type="http://schemas.openxmlformats.org/officeDocument/2006/relationships/hyperlink" Target="https://periscope.tv/govgd" TargetMode="External"/><Relationship Id="rId174" Type="http://schemas.openxmlformats.org/officeDocument/2006/relationships/hyperlink" Target="http://twiplomacy.com/info/asia/Cambodia" TargetMode="External"/><Relationship Id="rId381" Type="http://schemas.openxmlformats.org/officeDocument/2006/relationships/hyperlink" Target="http://twiplomacy.com/info/europe/Cyprus" TargetMode="External"/><Relationship Id="rId2062" Type="http://schemas.openxmlformats.org/officeDocument/2006/relationships/hyperlink" Target="https://twitter.com/GudlaugurThor" TargetMode="External"/><Relationship Id="rId3113" Type="http://schemas.openxmlformats.org/officeDocument/2006/relationships/hyperlink" Target="https://twitter.com/FijiRepublic" TargetMode="External"/><Relationship Id="rId3558" Type="http://schemas.openxmlformats.org/officeDocument/2006/relationships/hyperlink" Target="https://twitter.com/RashtrapatiBhvn/moments" TargetMode="External"/><Relationship Id="rId3765" Type="http://schemas.openxmlformats.org/officeDocument/2006/relationships/hyperlink" Target="https://twitter.com/KarimMassimov_E/lists" TargetMode="External"/><Relationship Id="rId3972" Type="http://schemas.openxmlformats.org/officeDocument/2006/relationships/hyperlink" Target="https://periscope.tv/pm_gov_dz" TargetMode="External"/><Relationship Id="rId4511" Type="http://schemas.openxmlformats.org/officeDocument/2006/relationships/hyperlink" Target="https://periscope.tv/PremierRP_en" TargetMode="External"/><Relationship Id="rId4609" Type="http://schemas.openxmlformats.org/officeDocument/2006/relationships/hyperlink" Target="https://periscope.tv/MFAThai_PR_EN" TargetMode="External"/><Relationship Id="rId241" Type="http://schemas.openxmlformats.org/officeDocument/2006/relationships/hyperlink" Target="http://twiplomacy.com/info/asia/Jordan" TargetMode="External"/><Relationship Id="rId479" Type="http://schemas.openxmlformats.org/officeDocument/2006/relationships/hyperlink" Target="https://twitter.com/Govdotie/lists" TargetMode="External"/><Relationship Id="rId686" Type="http://schemas.openxmlformats.org/officeDocument/2006/relationships/hyperlink" Target="https://twitter.com/CanadaFP/lists" TargetMode="External"/><Relationship Id="rId893" Type="http://schemas.openxmlformats.org/officeDocument/2006/relationships/hyperlink" Target="http://twiplomacy.com/info/north-america/Honduras" TargetMode="External"/><Relationship Id="rId2367" Type="http://schemas.openxmlformats.org/officeDocument/2006/relationships/hyperlink" Target="https://twitter.com/namibia_mfa" TargetMode="External"/><Relationship Id="rId2574" Type="http://schemas.openxmlformats.org/officeDocument/2006/relationships/hyperlink" Target="https://twitter.com/ministerBlok/moments" TargetMode="External"/><Relationship Id="rId2781" Type="http://schemas.openxmlformats.org/officeDocument/2006/relationships/hyperlink" Target="https://twitter.com/ARG_AFG/moments" TargetMode="External"/><Relationship Id="rId3320" Type="http://schemas.openxmlformats.org/officeDocument/2006/relationships/hyperlink" Target="https://twitter.com/Hello_Sarkar/moments" TargetMode="External"/><Relationship Id="rId3418" Type="http://schemas.openxmlformats.org/officeDocument/2006/relationships/hyperlink" Target="https://twitter.com/MFAEcuador/moments" TargetMode="External"/><Relationship Id="rId3625" Type="http://schemas.openxmlformats.org/officeDocument/2006/relationships/hyperlink" Target="https://twitter.com/TurnbullMalcolm/moments" TargetMode="External"/><Relationship Id="rId339" Type="http://schemas.openxmlformats.org/officeDocument/2006/relationships/hyperlink" Target="http://twiplomacy.com/info/asia/Thailand" TargetMode="External"/><Relationship Id="rId546" Type="http://schemas.openxmlformats.org/officeDocument/2006/relationships/hyperlink" Target="http://twiplomacy.com/info/europe/Poland" TargetMode="External"/><Relationship Id="rId753" Type="http://schemas.openxmlformats.org/officeDocument/2006/relationships/hyperlink" Target="http://twiplomacy.com/info/north-america/United-States" TargetMode="External"/><Relationship Id="rId1176" Type="http://schemas.openxmlformats.org/officeDocument/2006/relationships/hyperlink" Target="https://twitter.com/MalaysiaMFA/lists" TargetMode="External"/><Relationship Id="rId1383" Type="http://schemas.openxmlformats.org/officeDocument/2006/relationships/hyperlink" Target="https://twitter.com/MOFAVietNam" TargetMode="External"/><Relationship Id="rId2227" Type="http://schemas.openxmlformats.org/officeDocument/2006/relationships/hyperlink" Target="https://twitter.com/diplomatieMg" TargetMode="External"/><Relationship Id="rId2434" Type="http://schemas.openxmlformats.org/officeDocument/2006/relationships/hyperlink" Target="https://twitter.com/marcelamontanoh/lists" TargetMode="External"/><Relationship Id="rId2879" Type="http://schemas.openxmlformats.org/officeDocument/2006/relationships/hyperlink" Target="https://twitter.com/jokowi" TargetMode="External"/><Relationship Id="rId3832" Type="http://schemas.openxmlformats.org/officeDocument/2006/relationships/hyperlink" Target="https://twitter.com/Pontifex_ar/lists" TargetMode="External"/><Relationship Id="rId101" Type="http://schemas.openxmlformats.org/officeDocument/2006/relationships/hyperlink" Target="http://twiplomacy.com/info/africa/Somalia" TargetMode="External"/><Relationship Id="rId406" Type="http://schemas.openxmlformats.org/officeDocument/2006/relationships/hyperlink" Target="http://twiplomacy.com/info/europe/Europe" TargetMode="External"/><Relationship Id="rId960" Type="http://schemas.openxmlformats.org/officeDocument/2006/relationships/hyperlink" Target="https://twitter.com/Kungahuset/lists" TargetMode="External"/><Relationship Id="rId1036" Type="http://schemas.openxmlformats.org/officeDocument/2006/relationships/hyperlink" Target="https://periscope.tv/marianorajoy" TargetMode="External"/><Relationship Id="rId1243" Type="http://schemas.openxmlformats.org/officeDocument/2006/relationships/hyperlink" Target="https://twitter.com/Mbuhari" TargetMode="External"/><Relationship Id="rId1590" Type="http://schemas.openxmlformats.org/officeDocument/2006/relationships/hyperlink" Target="https://twitter.com/SerbianGov" TargetMode="External"/><Relationship Id="rId1688" Type="http://schemas.openxmlformats.org/officeDocument/2006/relationships/hyperlink" Target="https://twitter.com/maduro_ru/lists" TargetMode="External"/><Relationship Id="rId1895" Type="http://schemas.openxmlformats.org/officeDocument/2006/relationships/hyperlink" Target="http://twiplomacy.com/info/europe/Czech-Republic" TargetMode="External"/><Relationship Id="rId2641" Type="http://schemas.openxmlformats.org/officeDocument/2006/relationships/hyperlink" Target="https://twitter.com/th_mfa/moments" TargetMode="External"/><Relationship Id="rId2739" Type="http://schemas.openxmlformats.org/officeDocument/2006/relationships/hyperlink" Target="https://twitter.com/UAEGover/moments" TargetMode="External"/><Relationship Id="rId2946" Type="http://schemas.openxmlformats.org/officeDocument/2006/relationships/hyperlink" Target="https://twitter.com/ediramaal" TargetMode="External"/><Relationship Id="rId4094" Type="http://schemas.openxmlformats.org/officeDocument/2006/relationships/hyperlink" Target="https://periscope.tv/CharlesMichel" TargetMode="External"/><Relationship Id="rId4399" Type="http://schemas.openxmlformats.org/officeDocument/2006/relationships/hyperlink" Target="https://periscope.tv/MOFAKuwait_en" TargetMode="External"/><Relationship Id="rId613" Type="http://schemas.openxmlformats.org/officeDocument/2006/relationships/hyperlink" Target="https://twitter.com/Utrikesdep/lists" TargetMode="External"/><Relationship Id="rId820" Type="http://schemas.openxmlformats.org/officeDocument/2006/relationships/hyperlink" Target="https://twitter.com/CancilleriaEc/embajadas-de-ecuador/members" TargetMode="External"/><Relationship Id="rId918" Type="http://schemas.openxmlformats.org/officeDocument/2006/relationships/hyperlink" Target="https://twitter.com/PMDNewsGov/lists" TargetMode="External"/><Relationship Id="rId1450" Type="http://schemas.openxmlformats.org/officeDocument/2006/relationships/hyperlink" Target="https://twitter.com/DeptEstadoPR/moments" TargetMode="External"/><Relationship Id="rId1548" Type="http://schemas.openxmlformats.org/officeDocument/2006/relationships/hyperlink" Target="https://periscope.tv/UgandaMFA" TargetMode="External"/><Relationship Id="rId1755" Type="http://schemas.openxmlformats.org/officeDocument/2006/relationships/hyperlink" Target="https://twitter.com/israelipm_farsi/moments" TargetMode="External"/><Relationship Id="rId2501" Type="http://schemas.openxmlformats.org/officeDocument/2006/relationships/hyperlink" Target="https://twitter.com/govtnz/lists" TargetMode="External"/><Relationship Id="rId4161" Type="http://schemas.openxmlformats.org/officeDocument/2006/relationships/hyperlink" Target="https://periscope.tv/patrice_talon" TargetMode="External"/><Relationship Id="rId1103" Type="http://schemas.openxmlformats.org/officeDocument/2006/relationships/hyperlink" Target="https://twitter.com/antoniocostapm/lists" TargetMode="External"/><Relationship Id="rId1310" Type="http://schemas.openxmlformats.org/officeDocument/2006/relationships/hyperlink" Target="https://twitter.com/atsipras" TargetMode="External"/><Relationship Id="rId1408" Type="http://schemas.openxmlformats.org/officeDocument/2006/relationships/hyperlink" Target="https://periscope.tv/CasaRosada" TargetMode="External"/><Relationship Id="rId1962" Type="http://schemas.openxmlformats.org/officeDocument/2006/relationships/hyperlink" Target="http://twiplomacy.com/info/oceania/micronesia/" TargetMode="External"/><Relationship Id="rId2806" Type="http://schemas.openxmlformats.org/officeDocument/2006/relationships/hyperlink" Target="https://twitter.com/OfficialMasisi" TargetMode="External"/><Relationship Id="rId4021" Type="http://schemas.openxmlformats.org/officeDocument/2006/relationships/hyperlink" Target="https://periscope.tv/marcelamontanoh" TargetMode="External"/><Relationship Id="rId4259" Type="http://schemas.openxmlformats.org/officeDocument/2006/relationships/hyperlink" Target="https://periscope.tv/MFAestonia" TargetMode="External"/><Relationship Id="rId4466" Type="http://schemas.openxmlformats.org/officeDocument/2006/relationships/hyperlink" Target="https://periscope.tv/MFA_Mongolia" TargetMode="External"/><Relationship Id="rId4673" Type="http://schemas.openxmlformats.org/officeDocument/2006/relationships/hyperlink" Target="https://periscope.tv/DigitalOutreach" TargetMode="External"/><Relationship Id="rId47" Type="http://schemas.openxmlformats.org/officeDocument/2006/relationships/hyperlink" Target="http://twiplomacy.com/info/africa/Ivory-Coast" TargetMode="External"/><Relationship Id="rId1615" Type="http://schemas.openxmlformats.org/officeDocument/2006/relationships/hyperlink" Target="https://twitter.com/ForeignOfficePk" TargetMode="External"/><Relationship Id="rId1822" Type="http://schemas.openxmlformats.org/officeDocument/2006/relationships/hyperlink" Target="https://twitter.com/mfapresskenya/moments" TargetMode="External"/><Relationship Id="rId3068" Type="http://schemas.openxmlformats.org/officeDocument/2006/relationships/hyperlink" Target="https://twitter.com/Pontifex_ln" TargetMode="External"/><Relationship Id="rId3275" Type="http://schemas.openxmlformats.org/officeDocument/2006/relationships/hyperlink" Target="https://twitter.com/francediplo_AR/moments" TargetMode="External"/><Relationship Id="rId3482" Type="http://schemas.openxmlformats.org/officeDocument/2006/relationships/hyperlink" Target="https://twitter.com/PaulKagame/moments" TargetMode="External"/><Relationship Id="rId4119" Type="http://schemas.openxmlformats.org/officeDocument/2006/relationships/hyperlink" Target="https://periscope.tv/ARG_AFG" TargetMode="External"/><Relationship Id="rId4326" Type="http://schemas.openxmlformats.org/officeDocument/2006/relationships/hyperlink" Target="https://periscope.tv/kormany_hu" TargetMode="External"/><Relationship Id="rId4533" Type="http://schemas.openxmlformats.org/officeDocument/2006/relationships/hyperlink" Target="https://periscope.tv/Lmushikiwabo" TargetMode="External"/><Relationship Id="rId196" Type="http://schemas.openxmlformats.org/officeDocument/2006/relationships/hyperlink" Target="http://twiplomacy.com/info/asia/Indonesia" TargetMode="External"/><Relationship Id="rId2084" Type="http://schemas.openxmlformats.org/officeDocument/2006/relationships/hyperlink" Target="https://twitter.com/MFA_Ukraine" TargetMode="External"/><Relationship Id="rId2291" Type="http://schemas.openxmlformats.org/officeDocument/2006/relationships/hyperlink" Target="https://twitter.com/prdthailand" TargetMode="External"/><Relationship Id="rId3135" Type="http://schemas.openxmlformats.org/officeDocument/2006/relationships/hyperlink" Target="https://twitter.com/EladioLoizaga" TargetMode="External"/><Relationship Id="rId3342" Type="http://schemas.openxmlformats.org/officeDocument/2006/relationships/hyperlink" Target="https://twitter.com/JPN_PMO/moments" TargetMode="External"/><Relationship Id="rId3787" Type="http://schemas.openxmlformats.org/officeDocument/2006/relationships/hyperlink" Target="https://twitter.com/Malaysia_Gov/lists" TargetMode="External"/><Relationship Id="rId3994" Type="http://schemas.openxmlformats.org/officeDocument/2006/relationships/hyperlink" Target="https://periscope.tv/UnionDesComores" TargetMode="External"/><Relationship Id="rId4600" Type="http://schemas.openxmlformats.org/officeDocument/2006/relationships/hyperlink" Target="https://periscope.tv/MFA_Tajikistan" TargetMode="External"/><Relationship Id="rId263" Type="http://schemas.openxmlformats.org/officeDocument/2006/relationships/hyperlink" Target="http://twiplomacy.com/info/asia/Malaysia" TargetMode="External"/><Relationship Id="rId470" Type="http://schemas.openxmlformats.org/officeDocument/2006/relationships/hyperlink" Target="https://twitter.com/md_higgins/lists" TargetMode="External"/><Relationship Id="rId2151" Type="http://schemas.openxmlformats.org/officeDocument/2006/relationships/hyperlink" Target="https://twitter.com/maduro_de" TargetMode="External"/><Relationship Id="rId2389" Type="http://schemas.openxmlformats.org/officeDocument/2006/relationships/hyperlink" Target="https://twitter.com/MartinVizcarraC" TargetMode="External"/><Relationship Id="rId2596" Type="http://schemas.openxmlformats.org/officeDocument/2006/relationships/hyperlink" Target="https://twitter.com/winstonpeters/moments" TargetMode="External"/><Relationship Id="rId3202" Type="http://schemas.openxmlformats.org/officeDocument/2006/relationships/hyperlink" Target="https://twitter.com/francediplo_ES/moments" TargetMode="External"/><Relationship Id="rId3647" Type="http://schemas.openxmlformats.org/officeDocument/2006/relationships/hyperlink" Target="https://twitter.com/VivianBala/moments" TargetMode="External"/><Relationship Id="rId3854" Type="http://schemas.openxmlformats.org/officeDocument/2006/relationships/hyperlink" Target="https://twitter.com/PresidenciaPy/lists" TargetMode="External"/><Relationship Id="rId123" Type="http://schemas.openxmlformats.org/officeDocument/2006/relationships/hyperlink" Target="https://twitter.com/republicoftogo/lists" TargetMode="External"/><Relationship Id="rId330" Type="http://schemas.openxmlformats.org/officeDocument/2006/relationships/hyperlink" Target="https://twitter.com/MFASriLanka/lists" TargetMode="External"/><Relationship Id="rId568" Type="http://schemas.openxmlformats.org/officeDocument/2006/relationships/hyperlink" Target="https://twitter.com/Russia/lists" TargetMode="External"/><Relationship Id="rId775" Type="http://schemas.openxmlformats.org/officeDocument/2006/relationships/hyperlink" Target="https://twitter.com/USAbilAraby/lists" TargetMode="External"/><Relationship Id="rId982" Type="http://schemas.openxmlformats.org/officeDocument/2006/relationships/hyperlink" Target="https://twitter.com/govsuriname/lists" TargetMode="External"/><Relationship Id="rId1198" Type="http://schemas.openxmlformats.org/officeDocument/2006/relationships/hyperlink" Target="http://twiplomacy.com/info/europe/Italy" TargetMode="External"/><Relationship Id="rId2011" Type="http://schemas.openxmlformats.org/officeDocument/2006/relationships/hyperlink" Target="http://twiplomacy.com/info/africa/Eritrea" TargetMode="External"/><Relationship Id="rId2249" Type="http://schemas.openxmlformats.org/officeDocument/2006/relationships/hyperlink" Target="https://twitter.com/robertoampuero" TargetMode="External"/><Relationship Id="rId2456" Type="http://schemas.openxmlformats.org/officeDocument/2006/relationships/hyperlink" Target="https://twitter.com/Ukhurelsukh/lists" TargetMode="External"/><Relationship Id="rId2663" Type="http://schemas.openxmlformats.org/officeDocument/2006/relationships/hyperlink" Target="https://twitter.com/USA_Zhongwen/moments" TargetMode="External"/><Relationship Id="rId2870" Type="http://schemas.openxmlformats.org/officeDocument/2006/relationships/hyperlink" Target="https://twitter.com/PMofTimorLeste" TargetMode="External"/><Relationship Id="rId3507" Type="http://schemas.openxmlformats.org/officeDocument/2006/relationships/hyperlink" Target="https://twitter.com/PR_Paul_Biya/moments" TargetMode="External"/><Relationship Id="rId3714" Type="http://schemas.openxmlformats.org/officeDocument/2006/relationships/hyperlink" Target="https://twitter.com/erna_solberg/lists" TargetMode="External"/><Relationship Id="rId3921" Type="http://schemas.openxmlformats.org/officeDocument/2006/relationships/hyperlink" Target="https://twitter.com/GovernmentMN/lists" TargetMode="External"/><Relationship Id="rId428" Type="http://schemas.openxmlformats.org/officeDocument/2006/relationships/hyperlink" Target="https://twitter.com/Ulkoministerio/edustustot/members" TargetMode="External"/><Relationship Id="rId635" Type="http://schemas.openxmlformats.org/officeDocument/2006/relationships/hyperlink" Target="http://twiplomacy.com/info/europe/Turkey" TargetMode="External"/><Relationship Id="rId842" Type="http://schemas.openxmlformats.org/officeDocument/2006/relationships/hyperlink" Target="http://twiplomacy.com/info/south-america/Venezuela" TargetMode="External"/><Relationship Id="rId1058" Type="http://schemas.openxmlformats.org/officeDocument/2006/relationships/hyperlink" Target="https://periscope.tv/DaniloMedina" TargetMode="External"/><Relationship Id="rId1265" Type="http://schemas.openxmlformats.org/officeDocument/2006/relationships/hyperlink" Target="https://twitter.com/moisejovenel/lists" TargetMode="External"/><Relationship Id="rId1472" Type="http://schemas.openxmlformats.org/officeDocument/2006/relationships/hyperlink" Target="https://twitter.com/CasaRosada/moments" TargetMode="External"/><Relationship Id="rId2109" Type="http://schemas.openxmlformats.org/officeDocument/2006/relationships/hyperlink" Target="https://twitter.com/md_higgins" TargetMode="External"/><Relationship Id="rId2316" Type="http://schemas.openxmlformats.org/officeDocument/2006/relationships/hyperlink" Target="https://twitter.com/MFASriLanka" TargetMode="External"/><Relationship Id="rId2523" Type="http://schemas.openxmlformats.org/officeDocument/2006/relationships/hyperlink" Target="https://twitter.com/T_Gerahtu/moments" TargetMode="External"/><Relationship Id="rId2730" Type="http://schemas.openxmlformats.org/officeDocument/2006/relationships/hyperlink" Target="https://twitter.com/MFAupdate/moments" TargetMode="External"/><Relationship Id="rId2968" Type="http://schemas.openxmlformats.org/officeDocument/2006/relationships/hyperlink" Target="https://twitter.com/svenmikser" TargetMode="External"/><Relationship Id="rId4183" Type="http://schemas.openxmlformats.org/officeDocument/2006/relationships/hyperlink" Target="https://periscope.tv/Itamaraty_ES" TargetMode="External"/><Relationship Id="rId702" Type="http://schemas.openxmlformats.org/officeDocument/2006/relationships/hyperlink" Target="https://twitter.com/PresidenciaRD/lists" TargetMode="External"/><Relationship Id="rId1125" Type="http://schemas.openxmlformats.org/officeDocument/2006/relationships/hyperlink" Target="https://twitter.com/PremierRP_en/lists" TargetMode="External"/><Relationship Id="rId1332" Type="http://schemas.openxmlformats.org/officeDocument/2006/relationships/hyperlink" Target="https://twitter.com/beningouv" TargetMode="External"/><Relationship Id="rId1777" Type="http://schemas.openxmlformats.org/officeDocument/2006/relationships/hyperlink" Target="https://twitter.com/nylee21/moments" TargetMode="External"/><Relationship Id="rId1984" Type="http://schemas.openxmlformats.org/officeDocument/2006/relationships/hyperlink" Target="https://twitter.com/chinascio" TargetMode="External"/><Relationship Id="rId2828" Type="http://schemas.openxmlformats.org/officeDocument/2006/relationships/hyperlink" Target="https://twitter.com/StateHouseKenya" TargetMode="External"/><Relationship Id="rId4390" Type="http://schemas.openxmlformats.org/officeDocument/2006/relationships/hyperlink" Target="https://periscope.tv/KenyaGov" TargetMode="External"/><Relationship Id="rId4488" Type="http://schemas.openxmlformats.org/officeDocument/2006/relationships/hyperlink" Target="https://periscope.tv/Statsmin_kontor" TargetMode="External"/><Relationship Id="rId4695" Type="http://schemas.openxmlformats.org/officeDocument/2006/relationships/hyperlink" Target="https://periscope.tv/maduro_ar" TargetMode="External"/><Relationship Id="rId69" Type="http://schemas.openxmlformats.org/officeDocument/2006/relationships/hyperlink" Target="http://twiplomacy.com/info/africa/Ivory-Coast" TargetMode="External"/><Relationship Id="rId1637" Type="http://schemas.openxmlformats.org/officeDocument/2006/relationships/hyperlink" Target="http://twiplomacy.com/info/europe/Norway" TargetMode="External"/><Relationship Id="rId1844" Type="http://schemas.openxmlformats.org/officeDocument/2006/relationships/hyperlink" Target="http://twiplomacy.com/info/north-america/El-Salvador" TargetMode="External"/><Relationship Id="rId3297" Type="http://schemas.openxmlformats.org/officeDocument/2006/relationships/hyperlink" Target="https://twitter.com/Govdotie/moments" TargetMode="External"/><Relationship Id="rId4043" Type="http://schemas.openxmlformats.org/officeDocument/2006/relationships/hyperlink" Target="https://periscope.tv/MyanmarSC" TargetMode="External"/><Relationship Id="rId4250" Type="http://schemas.openxmlformats.org/officeDocument/2006/relationships/hyperlink" Target="https://periscope.tv/MOFAEGYPT" TargetMode="External"/><Relationship Id="rId4348" Type="http://schemas.openxmlformats.org/officeDocument/2006/relationships/hyperlink" Target="https://periscope.tv/Iembassy" TargetMode="External"/><Relationship Id="rId1704" Type="http://schemas.openxmlformats.org/officeDocument/2006/relationships/hyperlink" Target="https://twitter.com/pmharriskn/lists" TargetMode="External"/><Relationship Id="rId3157" Type="http://schemas.openxmlformats.org/officeDocument/2006/relationships/hyperlink" Target="https://twitter.com/kassim_majaliwa" TargetMode="External"/><Relationship Id="rId4110" Type="http://schemas.openxmlformats.org/officeDocument/2006/relationships/hyperlink" Target="https://periscope.tv/MFAsg" TargetMode="External"/><Relationship Id="rId4555" Type="http://schemas.openxmlformats.org/officeDocument/2006/relationships/hyperlink" Target="https://periscope.tv/SeychellesMFA" TargetMode="External"/><Relationship Id="rId285" Type="http://schemas.openxmlformats.org/officeDocument/2006/relationships/hyperlink" Target="https://twitter.com/pid_gov/lists" TargetMode="External"/><Relationship Id="rId1911" Type="http://schemas.openxmlformats.org/officeDocument/2006/relationships/hyperlink" Target="https://twitter.com/mofa_uae/lists" TargetMode="External"/><Relationship Id="rId3364" Type="http://schemas.openxmlformats.org/officeDocument/2006/relationships/hyperlink" Target="https://twitter.com/Kronprinsparet/moments" TargetMode="External"/><Relationship Id="rId3571" Type="http://schemas.openxmlformats.org/officeDocument/2006/relationships/hyperlink" Target="https://twitter.com/RRD_Davao/moments" TargetMode="External"/><Relationship Id="rId3669" Type="http://schemas.openxmlformats.org/officeDocument/2006/relationships/hyperlink" Target="https://twitter.com/VladaMK/lists" TargetMode="External"/><Relationship Id="rId4208" Type="http://schemas.openxmlformats.org/officeDocument/2006/relationships/hyperlink" Target="https://periscope.tv/PMTCHAD" TargetMode="External"/><Relationship Id="rId4415" Type="http://schemas.openxmlformats.org/officeDocument/2006/relationships/hyperlink" Target="https://periscope.tv/LithuanianGovt" TargetMode="External"/><Relationship Id="rId4622" Type="http://schemas.openxmlformats.org/officeDocument/2006/relationships/hyperlink" Target="https://periscope.tv/OPM_TT" TargetMode="External"/><Relationship Id="rId492" Type="http://schemas.openxmlformats.org/officeDocument/2006/relationships/hyperlink" Target="https://twitter.com/Rigas_pils/lists" TargetMode="External"/><Relationship Id="rId797" Type="http://schemas.openxmlformats.org/officeDocument/2006/relationships/hyperlink" Target="http://twiplomacy.com/info/south-america/Bolivia" TargetMode="External"/><Relationship Id="rId2173" Type="http://schemas.openxmlformats.org/officeDocument/2006/relationships/hyperlink" Target="https://twitter.com/Maroc_eGov" TargetMode="External"/><Relationship Id="rId2380" Type="http://schemas.openxmlformats.org/officeDocument/2006/relationships/hyperlink" Target="https://twitter.com/PresidentISL" TargetMode="External"/><Relationship Id="rId2478" Type="http://schemas.openxmlformats.org/officeDocument/2006/relationships/hyperlink" Target="https://twitter.com/katrinjak/lists" TargetMode="External"/><Relationship Id="rId3017" Type="http://schemas.openxmlformats.org/officeDocument/2006/relationships/hyperlink" Target="https://twitter.com/MinPres" TargetMode="External"/><Relationship Id="rId3224" Type="http://schemas.openxmlformats.org/officeDocument/2006/relationships/hyperlink" Target="https://twitter.com/Cabinet/moments" TargetMode="External"/><Relationship Id="rId3431" Type="http://schemas.openxmlformats.org/officeDocument/2006/relationships/hyperlink" Target="https://twitter.com/MFATurkeyArabic/moments" TargetMode="External"/><Relationship Id="rId3876" Type="http://schemas.openxmlformats.org/officeDocument/2006/relationships/hyperlink" Target="https://twitter.com/sanchezceren/lists" TargetMode="External"/><Relationship Id="rId145" Type="http://schemas.openxmlformats.org/officeDocument/2006/relationships/hyperlink" Target="https://twitter.com/afgexecutive/lists" TargetMode="External"/><Relationship Id="rId352" Type="http://schemas.openxmlformats.org/officeDocument/2006/relationships/hyperlink" Target="http://twiplomacy.com/info/asia/United-Arab-Emirates" TargetMode="External"/><Relationship Id="rId1287" Type="http://schemas.openxmlformats.org/officeDocument/2006/relationships/hyperlink" Target="https://twitter.com/AlfonsoDastisQ" TargetMode="External"/><Relationship Id="rId2033" Type="http://schemas.openxmlformats.org/officeDocument/2006/relationships/hyperlink" Target="https://twitter.com/CharlesMichel" TargetMode="External"/><Relationship Id="rId2240" Type="http://schemas.openxmlformats.org/officeDocument/2006/relationships/hyperlink" Target="https://twitter.com/PresidenciaMX" TargetMode="External"/><Relationship Id="rId2685" Type="http://schemas.openxmlformats.org/officeDocument/2006/relationships/hyperlink" Target="https://twitter.com/elmouradia_dz/moments" TargetMode="External"/><Relationship Id="rId2892" Type="http://schemas.openxmlformats.org/officeDocument/2006/relationships/hyperlink" Target="https://twitter.com/IsraelHebrew" TargetMode="External"/><Relationship Id="rId3529" Type="http://schemas.openxmlformats.org/officeDocument/2006/relationships/hyperlink" Target="https://twitter.com/Presidency_Sy/moments" TargetMode="External"/><Relationship Id="rId3736" Type="http://schemas.openxmlformats.org/officeDocument/2006/relationships/hyperlink" Target="https://twitter.com/govtofgeorgia/lists" TargetMode="External"/><Relationship Id="rId3943" Type="http://schemas.openxmlformats.org/officeDocument/2006/relationships/hyperlink" Target="https://twitter.com/10DowningStreet/lists" TargetMode="External"/><Relationship Id="rId212" Type="http://schemas.openxmlformats.org/officeDocument/2006/relationships/hyperlink" Target="https://twitter.com/IraqiPMO/lists" TargetMode="External"/><Relationship Id="rId657" Type="http://schemas.openxmlformats.org/officeDocument/2006/relationships/hyperlink" Target="http://twiplomacy.com/info/europe/Vatican" TargetMode="External"/><Relationship Id="rId864" Type="http://schemas.openxmlformats.org/officeDocument/2006/relationships/hyperlink" Target="https://twitter.com/MichelKafando/lists" TargetMode="External"/><Relationship Id="rId1494" Type="http://schemas.openxmlformats.org/officeDocument/2006/relationships/hyperlink" Target="https://twitter.com/presidencia_cl/moments" TargetMode="External"/><Relationship Id="rId1799" Type="http://schemas.openxmlformats.org/officeDocument/2006/relationships/hyperlink" Target="https://twitter.com/Ymahmoudali/moments" TargetMode="External"/><Relationship Id="rId2100" Type="http://schemas.openxmlformats.org/officeDocument/2006/relationships/hyperlink" Target="https://twitter.com/MFAUZB" TargetMode="External"/><Relationship Id="rId2338" Type="http://schemas.openxmlformats.org/officeDocument/2006/relationships/hyperlink" Target="https://twitter.com/MaltaGov" TargetMode="External"/><Relationship Id="rId2545" Type="http://schemas.openxmlformats.org/officeDocument/2006/relationships/hyperlink" Target="https://twitter.com/konotaromp/moments" TargetMode="External"/><Relationship Id="rId2752" Type="http://schemas.openxmlformats.org/officeDocument/2006/relationships/hyperlink" Target="https://twitter.com/MFA_Tajikistan/moments" TargetMode="External"/><Relationship Id="rId3803" Type="http://schemas.openxmlformats.org/officeDocument/2006/relationships/hyperlink" Target="https://twitter.com/MinPres/lists" TargetMode="External"/><Relationship Id="rId517" Type="http://schemas.openxmlformats.org/officeDocument/2006/relationships/hyperlink" Target="https://twitter.com/presidentMT/lists" TargetMode="External"/><Relationship Id="rId724" Type="http://schemas.openxmlformats.org/officeDocument/2006/relationships/hyperlink" Target="http://twiplomacy.com/info/north-america/Jamaica" TargetMode="External"/><Relationship Id="rId931" Type="http://schemas.openxmlformats.org/officeDocument/2006/relationships/hyperlink" Target="http://twiplomacy.com/info/africa/Guinea" TargetMode="External"/><Relationship Id="rId1147" Type="http://schemas.openxmlformats.org/officeDocument/2006/relationships/hyperlink" Target="https://twitter.com/CabinetCivilPRC/lists" TargetMode="External"/><Relationship Id="rId1354" Type="http://schemas.openxmlformats.org/officeDocument/2006/relationships/hyperlink" Target="https://twitter.com/CanadianPM" TargetMode="External"/><Relationship Id="rId1561" Type="http://schemas.openxmlformats.org/officeDocument/2006/relationships/hyperlink" Target="https://twitter.com/mauriciomacri/moments" TargetMode="External"/><Relationship Id="rId2405" Type="http://schemas.openxmlformats.org/officeDocument/2006/relationships/hyperlink" Target="https://twitter.com/Mdaguero17" TargetMode="External"/><Relationship Id="rId2612" Type="http://schemas.openxmlformats.org/officeDocument/2006/relationships/hyperlink" Target="https://twitter.com/MoFA_Bangladesh/lists" TargetMode="External"/><Relationship Id="rId4065" Type="http://schemas.openxmlformats.org/officeDocument/2006/relationships/hyperlink" Target="https://periscope.tv/teociacci" TargetMode="External"/><Relationship Id="rId4272" Type="http://schemas.openxmlformats.org/officeDocument/2006/relationships/hyperlink" Target="https://periscope.tv/FijiRepublic" TargetMode="External"/><Relationship Id="rId60" Type="http://schemas.openxmlformats.org/officeDocument/2006/relationships/hyperlink" Target="http://twiplomacy.com/info/africa/Mali" TargetMode="External"/><Relationship Id="rId1007" Type="http://schemas.openxmlformats.org/officeDocument/2006/relationships/hyperlink" Target="https://periscope.tv/StateDeptLive" TargetMode="External"/><Relationship Id="rId1214" Type="http://schemas.openxmlformats.org/officeDocument/2006/relationships/hyperlink" Target="http://twiplomacy.com/info/oceania/Fiji" TargetMode="External"/><Relationship Id="rId1421" Type="http://schemas.openxmlformats.org/officeDocument/2006/relationships/hyperlink" Target="https://periscope.tv/gobmx" TargetMode="External"/><Relationship Id="rId1659" Type="http://schemas.openxmlformats.org/officeDocument/2006/relationships/hyperlink" Target="https://twitter.com/belgiumbe/lists" TargetMode="External"/><Relationship Id="rId1866" Type="http://schemas.openxmlformats.org/officeDocument/2006/relationships/hyperlink" Target="https://twitter.com/AngelaMerkel/moments" TargetMode="External"/><Relationship Id="rId2917" Type="http://schemas.openxmlformats.org/officeDocument/2006/relationships/hyperlink" Target="https://twitter.com/SarukaaruKhabar" TargetMode="External"/><Relationship Id="rId3081" Type="http://schemas.openxmlformats.org/officeDocument/2006/relationships/hyperlink" Target="https://twitter.com/jimmymoralesgt" TargetMode="External"/><Relationship Id="rId4132" Type="http://schemas.openxmlformats.org/officeDocument/2006/relationships/hyperlink" Target="https://periscope.tv/CasaCivilPRA" TargetMode="External"/><Relationship Id="rId4577" Type="http://schemas.openxmlformats.org/officeDocument/2006/relationships/hyperlink" Target="https://periscope.tv/mofa_kr" TargetMode="External"/><Relationship Id="rId1519" Type="http://schemas.openxmlformats.org/officeDocument/2006/relationships/hyperlink" Target="https://periscope.tv/NamPresidency" TargetMode="External"/><Relationship Id="rId1726" Type="http://schemas.openxmlformats.org/officeDocument/2006/relationships/hyperlink" Target="https://twitter.com/MinisterSilk/moments" TargetMode="External"/><Relationship Id="rId1933" Type="http://schemas.openxmlformats.org/officeDocument/2006/relationships/hyperlink" Target="https://twitter.com/ruvirivlin" TargetMode="External"/><Relationship Id="rId3179" Type="http://schemas.openxmlformats.org/officeDocument/2006/relationships/hyperlink" Target="https://twitter.com/ethpresident/moments" TargetMode="External"/><Relationship Id="rId3386" Type="http://schemas.openxmlformats.org/officeDocument/2006/relationships/hyperlink" Target="https://twitter.com/MagufuliJP/moments" TargetMode="External"/><Relationship Id="rId3593" Type="http://schemas.openxmlformats.org/officeDocument/2006/relationships/hyperlink" Target="https://twitter.com/SeychellesMFA/moments" TargetMode="External"/><Relationship Id="rId4437" Type="http://schemas.openxmlformats.org/officeDocument/2006/relationships/hyperlink" Target="https://periscope.tv/presidencymv" TargetMode="External"/><Relationship Id="rId4644" Type="http://schemas.openxmlformats.org/officeDocument/2006/relationships/hyperlink" Target="https://periscope.tv/RuhakanaR" TargetMode="External"/><Relationship Id="rId18" Type="http://schemas.openxmlformats.org/officeDocument/2006/relationships/hyperlink" Target="https://twitter.com/djiboutidiplo/lists" TargetMode="External"/><Relationship Id="rId2195" Type="http://schemas.openxmlformats.org/officeDocument/2006/relationships/hyperlink" Target="https://twitter.com/MFAThai_Pol" TargetMode="External"/><Relationship Id="rId3039" Type="http://schemas.openxmlformats.org/officeDocument/2006/relationships/hyperlink" Target="https://twitter.com/MiroslavLajcak" TargetMode="External"/><Relationship Id="rId3246" Type="http://schemas.openxmlformats.org/officeDocument/2006/relationships/hyperlink" Target="https://twitter.com/DiploPubliqueTR/moments" TargetMode="External"/><Relationship Id="rId3453" Type="http://schemas.openxmlformats.org/officeDocument/2006/relationships/hyperlink" Target="https://twitter.com/MofaQatar_AR/moments" TargetMode="External"/><Relationship Id="rId3898" Type="http://schemas.openxmlformats.org/officeDocument/2006/relationships/hyperlink" Target="https://twitter.com/TPKanslia/lists" TargetMode="External"/><Relationship Id="rId167" Type="http://schemas.openxmlformats.org/officeDocument/2006/relationships/hyperlink" Target="http://twiplomacy.com/info/asia/Bhutan" TargetMode="External"/><Relationship Id="rId374" Type="http://schemas.openxmlformats.org/officeDocument/2006/relationships/hyperlink" Target="https://twitter.com/kolindagk/lists" TargetMode="External"/><Relationship Id="rId581" Type="http://schemas.openxmlformats.org/officeDocument/2006/relationships/hyperlink" Target="http://twiplomacy.com/info/europe/Serbia" TargetMode="External"/><Relationship Id="rId2055" Type="http://schemas.openxmlformats.org/officeDocument/2006/relationships/hyperlink" Target="https://twitter.com/nyamitwe" TargetMode="External"/><Relationship Id="rId2262" Type="http://schemas.openxmlformats.org/officeDocument/2006/relationships/hyperlink" Target="https://twitter.com/FinGovernment" TargetMode="External"/><Relationship Id="rId3106" Type="http://schemas.openxmlformats.org/officeDocument/2006/relationships/hyperlink" Target="https://twitter.com/LaCasaBlanca" TargetMode="External"/><Relationship Id="rId3660" Type="http://schemas.openxmlformats.org/officeDocument/2006/relationships/hyperlink" Target="https://twitter.com/almekhlafi52/moments" TargetMode="External"/><Relationship Id="rId3758" Type="http://schemas.openxmlformats.org/officeDocument/2006/relationships/hyperlink" Target="https://twitter.com/JZarif/lists" TargetMode="External"/><Relationship Id="rId3965" Type="http://schemas.openxmlformats.org/officeDocument/2006/relationships/hyperlink" Target="https://periscope.tv/A2IBangladesh" TargetMode="External"/><Relationship Id="rId4504" Type="http://schemas.openxmlformats.org/officeDocument/2006/relationships/hyperlink" Target="https://periscope.tv/pcmperu" TargetMode="External"/><Relationship Id="rId4711" Type="http://schemas.openxmlformats.org/officeDocument/2006/relationships/hyperlink" Target="https://periscope.tv/MOFAVietNam" TargetMode="External"/><Relationship Id="rId234" Type="http://schemas.openxmlformats.org/officeDocument/2006/relationships/hyperlink" Target="http://twiplomacy.com/info/asia/japan/" TargetMode="External"/><Relationship Id="rId679" Type="http://schemas.openxmlformats.org/officeDocument/2006/relationships/hyperlink" Target="http://twiplomacy.com/info/north-america/Canada" TargetMode="External"/><Relationship Id="rId886" Type="http://schemas.openxmlformats.org/officeDocument/2006/relationships/hyperlink" Target="http://twiplomacy.com/info/asia/Thailand" TargetMode="External"/><Relationship Id="rId2567" Type="http://schemas.openxmlformats.org/officeDocument/2006/relationships/hyperlink" Target="https://twitter.com/Christodulides/moments" TargetMode="External"/><Relationship Id="rId2774" Type="http://schemas.openxmlformats.org/officeDocument/2006/relationships/hyperlink" Target="https://twitter.com/Andrej_Kiska/moments" TargetMode="External"/><Relationship Id="rId3313" Type="http://schemas.openxmlformats.org/officeDocument/2006/relationships/hyperlink" Target="https://twitter.com/guv_ro/moments" TargetMode="External"/><Relationship Id="rId3520" Type="http://schemas.openxmlformats.org/officeDocument/2006/relationships/hyperlink" Target="https://twitter.com/PresidenceMada/moments" TargetMode="External"/><Relationship Id="rId3618" Type="http://schemas.openxmlformats.org/officeDocument/2006/relationships/hyperlink" Target="https://twitter.com/TommyRemengesau/moments" TargetMode="External"/><Relationship Id="rId2" Type="http://schemas.openxmlformats.org/officeDocument/2006/relationships/hyperlink" Target="http://twiplomacy.com/info/africa/Benin" TargetMode="External"/><Relationship Id="rId441" Type="http://schemas.openxmlformats.org/officeDocument/2006/relationships/hyperlink" Target="https://twitter.com/Matignon/lists" TargetMode="External"/><Relationship Id="rId539" Type="http://schemas.openxmlformats.org/officeDocument/2006/relationships/hyperlink" Target="http://twiplomacy.com/info/europe/Norway" TargetMode="External"/><Relationship Id="rId746" Type="http://schemas.openxmlformats.org/officeDocument/2006/relationships/hyperlink" Target="https://twitter.com/skngov/lists" TargetMode="External"/><Relationship Id="rId1071" Type="http://schemas.openxmlformats.org/officeDocument/2006/relationships/hyperlink" Target="https://periscope.tv/GMBOffice" TargetMode="External"/><Relationship Id="rId1169" Type="http://schemas.openxmlformats.org/officeDocument/2006/relationships/hyperlink" Target="https://twitter.com/ArgentinaMFA/lists" TargetMode="External"/><Relationship Id="rId1376" Type="http://schemas.openxmlformats.org/officeDocument/2006/relationships/hyperlink" Target="https://twitter.com/GOVuz" TargetMode="External"/><Relationship Id="rId1583" Type="http://schemas.openxmlformats.org/officeDocument/2006/relationships/hyperlink" Target="http://twiplomacy.com/info/africa/Benin" TargetMode="External"/><Relationship Id="rId2122" Type="http://schemas.openxmlformats.org/officeDocument/2006/relationships/hyperlink" Target="https://twitter.com/Sekhoutoureya" TargetMode="External"/><Relationship Id="rId2427" Type="http://schemas.openxmlformats.org/officeDocument/2006/relationships/hyperlink" Target="https://twitter.com/Presidence_RDC/lists" TargetMode="External"/><Relationship Id="rId2981" Type="http://schemas.openxmlformats.org/officeDocument/2006/relationships/hyperlink" Target="https://twitter.com/EmmanuelMacron" TargetMode="External"/><Relationship Id="rId3825" Type="http://schemas.openxmlformats.org/officeDocument/2006/relationships/hyperlink" Target="https://twitter.com/PakDiplomacy/lists" TargetMode="External"/><Relationship Id="rId301" Type="http://schemas.openxmlformats.org/officeDocument/2006/relationships/hyperlink" Target="http://twiplomacy.com/info/asia/Qatar" TargetMode="External"/><Relationship Id="rId953" Type="http://schemas.openxmlformats.org/officeDocument/2006/relationships/hyperlink" Target="http://twiplomacy.com/info/europe/Moldova" TargetMode="External"/><Relationship Id="rId1029" Type="http://schemas.openxmlformats.org/officeDocument/2006/relationships/hyperlink" Target="https://periscope.tv/MinBuZa" TargetMode="External"/><Relationship Id="rId1236" Type="http://schemas.openxmlformats.org/officeDocument/2006/relationships/hyperlink" Target="http://twiplomacy.com/info/africa/Somalia" TargetMode="External"/><Relationship Id="rId1790" Type="http://schemas.openxmlformats.org/officeDocument/2006/relationships/hyperlink" Target="https://twitter.com/simoncoveney/moments" TargetMode="External"/><Relationship Id="rId1888" Type="http://schemas.openxmlformats.org/officeDocument/2006/relationships/hyperlink" Target="http://twiplomacy.com/info/europe/Poland" TargetMode="External"/><Relationship Id="rId2634" Type="http://schemas.openxmlformats.org/officeDocument/2006/relationships/hyperlink" Target="https://twitter.com/maduro_ja/moments" TargetMode="External"/><Relationship Id="rId2841" Type="http://schemas.openxmlformats.org/officeDocument/2006/relationships/hyperlink" Target="https://twitter.com/RwandaGov" TargetMode="External"/><Relationship Id="rId2939" Type="http://schemas.openxmlformats.org/officeDocument/2006/relationships/hyperlink" Target="https://twitter.com/PMDNewsGov" TargetMode="External"/><Relationship Id="rId4087" Type="http://schemas.openxmlformats.org/officeDocument/2006/relationships/hyperlink" Target="https://periscope.tv/MFAUZB" TargetMode="External"/><Relationship Id="rId4294" Type="http://schemas.openxmlformats.org/officeDocument/2006/relationships/hyperlink" Target="https://periscope.tv/AuswaertigesAmt" TargetMode="External"/><Relationship Id="rId82" Type="http://schemas.openxmlformats.org/officeDocument/2006/relationships/hyperlink" Target="https://twitter.com/PaulKagame/lists" TargetMode="External"/><Relationship Id="rId606" Type="http://schemas.openxmlformats.org/officeDocument/2006/relationships/hyperlink" Target="http://twiplomacy.com/info/europe/Spain" TargetMode="External"/><Relationship Id="rId813" Type="http://schemas.openxmlformats.org/officeDocument/2006/relationships/hyperlink" Target="https://twitter.com/JuanManSantos/lists" TargetMode="External"/><Relationship Id="rId1443" Type="http://schemas.openxmlformats.org/officeDocument/2006/relationships/hyperlink" Target="https://twitter.com/angealfa/moments" TargetMode="External"/><Relationship Id="rId1650" Type="http://schemas.openxmlformats.org/officeDocument/2006/relationships/hyperlink" Target="https://twitter.com/BarrowPresident/lists" TargetMode="External"/><Relationship Id="rId1748" Type="http://schemas.openxmlformats.org/officeDocument/2006/relationships/hyperlink" Target="https://twitter.com/EPhilippePM/moments" TargetMode="External"/><Relationship Id="rId2701" Type="http://schemas.openxmlformats.org/officeDocument/2006/relationships/hyperlink" Target="https://twitter.com/PresidencySrb/moments" TargetMode="External"/><Relationship Id="rId4154" Type="http://schemas.openxmlformats.org/officeDocument/2006/relationships/hyperlink" Target="https://periscope.tv/gisbarbados" TargetMode="External"/><Relationship Id="rId4361" Type="http://schemas.openxmlformats.org/officeDocument/2006/relationships/hyperlink" Target="https://periscope.tv/IsraelinSpanish" TargetMode="External"/><Relationship Id="rId4599" Type="http://schemas.openxmlformats.org/officeDocument/2006/relationships/hyperlink" Target="https://periscope.tv/MID_Tajikistan" TargetMode="External"/><Relationship Id="rId1303" Type="http://schemas.openxmlformats.org/officeDocument/2006/relationships/hyperlink" Target="https://twitter.com/antoniocostapm" TargetMode="External"/><Relationship Id="rId1510" Type="http://schemas.openxmlformats.org/officeDocument/2006/relationships/hyperlink" Target="https://periscope.tv/MindeGobierno" TargetMode="External"/><Relationship Id="rId1955" Type="http://schemas.openxmlformats.org/officeDocument/2006/relationships/hyperlink" Target="http://twiplomacy.com/info/asia/Uzbekistan" TargetMode="External"/><Relationship Id="rId3170" Type="http://schemas.openxmlformats.org/officeDocument/2006/relationships/hyperlink" Target="https://twitter.com/aripov_abdulla/lists" TargetMode="External"/><Relationship Id="rId4014" Type="http://schemas.openxmlformats.org/officeDocument/2006/relationships/hyperlink" Target="https://periscope.tv/GhanaPresidency" TargetMode="External"/><Relationship Id="rId4221" Type="http://schemas.openxmlformats.org/officeDocument/2006/relationships/hyperlink" Target="https://periscope.tv/Cypresidency" TargetMode="External"/><Relationship Id="rId4459" Type="http://schemas.openxmlformats.org/officeDocument/2006/relationships/hyperlink" Target="https://periscope.tv/palaismonaco" TargetMode="External"/><Relationship Id="rId4666" Type="http://schemas.openxmlformats.org/officeDocument/2006/relationships/hyperlink" Target="https://periscope.tv/AmericaGovEsp" TargetMode="External"/><Relationship Id="rId1608" Type="http://schemas.openxmlformats.org/officeDocument/2006/relationships/hyperlink" Target="http://twiplomacy.com/info/asia/Philippines" TargetMode="External"/><Relationship Id="rId1815" Type="http://schemas.openxmlformats.org/officeDocument/2006/relationships/hyperlink" Target="https://twitter.com/foreignoffice/moments" TargetMode="External"/><Relationship Id="rId3030" Type="http://schemas.openxmlformats.org/officeDocument/2006/relationships/hyperlink" Target="https://twitter.com/PutinRF" TargetMode="External"/><Relationship Id="rId3268" Type="http://schemas.openxmlformats.org/officeDocument/2006/relationships/hyperlink" Target="https://twitter.com/FinGovernment/moments" TargetMode="External"/><Relationship Id="rId3475" Type="http://schemas.openxmlformats.org/officeDocument/2006/relationships/hyperlink" Target="https://twitter.com/nyamitwe/moments" TargetMode="External"/><Relationship Id="rId3682" Type="http://schemas.openxmlformats.org/officeDocument/2006/relationships/hyperlink" Target="https://twitter.com/ashrafghani/lists" TargetMode="External"/><Relationship Id="rId4319" Type="http://schemas.openxmlformats.org/officeDocument/2006/relationships/hyperlink" Target="https://periscope.tv/MinAECHT" TargetMode="External"/><Relationship Id="rId4526" Type="http://schemas.openxmlformats.org/officeDocument/2006/relationships/hyperlink" Target="https://periscope.tv/Pravitelstvo_RF" TargetMode="External"/><Relationship Id="rId189" Type="http://schemas.openxmlformats.org/officeDocument/2006/relationships/hyperlink" Target="http://twiplomacy.com/info/asia/India" TargetMode="External"/><Relationship Id="rId396" Type="http://schemas.openxmlformats.org/officeDocument/2006/relationships/hyperlink" Target="http://twiplomacy.com/info/europe/Estonia" TargetMode="External"/><Relationship Id="rId2077" Type="http://schemas.openxmlformats.org/officeDocument/2006/relationships/hyperlink" Target="https://twitter.com/SushmaSwaraj" TargetMode="External"/><Relationship Id="rId2284" Type="http://schemas.openxmlformats.org/officeDocument/2006/relationships/hyperlink" Target="https://twitter.com/SpainMFA" TargetMode="External"/><Relationship Id="rId2491" Type="http://schemas.openxmlformats.org/officeDocument/2006/relationships/hyperlink" Target="https://twitter.com/tcbestepe_ar/lists" TargetMode="External"/><Relationship Id="rId3128" Type="http://schemas.openxmlformats.org/officeDocument/2006/relationships/hyperlink" Target="https://twitter.com/JuanManSantos" TargetMode="External"/><Relationship Id="rId3335" Type="http://schemas.openxmlformats.org/officeDocument/2006/relationships/hyperlink" Target="https://twitter.com/JanelidzeMkh/moments" TargetMode="External"/><Relationship Id="rId3542" Type="http://schemas.openxmlformats.org/officeDocument/2006/relationships/hyperlink" Target="https://twitter.com/PrimatureHT/moments" TargetMode="External"/><Relationship Id="rId3987" Type="http://schemas.openxmlformats.org/officeDocument/2006/relationships/hyperlink" Target="https://periscope.tv/TOUADERA2015" TargetMode="External"/><Relationship Id="rId256" Type="http://schemas.openxmlformats.org/officeDocument/2006/relationships/hyperlink" Target="http://twiplomacy.com/info/asia/Kyrgyzstan" TargetMode="External"/><Relationship Id="rId463" Type="http://schemas.openxmlformats.org/officeDocument/2006/relationships/hyperlink" Target="http://twiplomacy.com/info/europe/Greece" TargetMode="External"/><Relationship Id="rId670" Type="http://schemas.openxmlformats.org/officeDocument/2006/relationships/hyperlink" Target="https://twitter.com/antiguagov/lists" TargetMode="External"/><Relationship Id="rId1093" Type="http://schemas.openxmlformats.org/officeDocument/2006/relationships/hyperlink" Target="https://twitter.com/PrimeministerGR/lists" TargetMode="External"/><Relationship Id="rId2144" Type="http://schemas.openxmlformats.org/officeDocument/2006/relationships/hyperlink" Target="https://twitter.com/somaligov_" TargetMode="External"/><Relationship Id="rId2351" Type="http://schemas.openxmlformats.org/officeDocument/2006/relationships/hyperlink" Target="https://twitter.com/Palazzo_Chigi" TargetMode="External"/><Relationship Id="rId2589" Type="http://schemas.openxmlformats.org/officeDocument/2006/relationships/hyperlink" Target="https://twitter.com/MOFABahamas/moments" TargetMode="External"/><Relationship Id="rId2796" Type="http://schemas.openxmlformats.org/officeDocument/2006/relationships/hyperlink" Target="https://twitter.com/BorutPahor/moments" TargetMode="External"/><Relationship Id="rId3402" Type="http://schemas.openxmlformats.org/officeDocument/2006/relationships/hyperlink" Target="https://twitter.com/MEAIndia/moments" TargetMode="External"/><Relationship Id="rId3847" Type="http://schemas.openxmlformats.org/officeDocument/2006/relationships/hyperlink" Target="https://twitter.com/PresidenceMada/lists" TargetMode="External"/><Relationship Id="rId116" Type="http://schemas.openxmlformats.org/officeDocument/2006/relationships/hyperlink" Target="http://twiplomacy.com/info/africa/South-Sudan" TargetMode="External"/><Relationship Id="rId323" Type="http://schemas.openxmlformats.org/officeDocument/2006/relationships/hyperlink" Target="http://twiplomacy.com/info/asia/Sri-Lanka" TargetMode="External"/><Relationship Id="rId530" Type="http://schemas.openxmlformats.org/officeDocument/2006/relationships/hyperlink" Target="http://twiplomacy.com/info/europe/Netherlands" TargetMode="External"/><Relationship Id="rId768" Type="http://schemas.openxmlformats.org/officeDocument/2006/relationships/hyperlink" Target="http://twiplomacy.com/info/north-america/United-States" TargetMode="External"/><Relationship Id="rId975" Type="http://schemas.openxmlformats.org/officeDocument/2006/relationships/hyperlink" Target="https://twitter.com/HassanalBolkia2/lists" TargetMode="External"/><Relationship Id="rId1160" Type="http://schemas.openxmlformats.org/officeDocument/2006/relationships/hyperlink" Target="http://twiplomacy.com/info/north-america/El-Salvador" TargetMode="External"/><Relationship Id="rId1398" Type="http://schemas.openxmlformats.org/officeDocument/2006/relationships/hyperlink" Target="https://periscope.tv/BelarusMFA" TargetMode="External"/><Relationship Id="rId2004" Type="http://schemas.openxmlformats.org/officeDocument/2006/relationships/hyperlink" Target="http://twiplomacy.com/info/south-america/Suriname" TargetMode="External"/><Relationship Id="rId2211" Type="http://schemas.openxmlformats.org/officeDocument/2006/relationships/hyperlink" Target="https://twitter.com/kaz_pm_kz" TargetMode="External"/><Relationship Id="rId2449" Type="http://schemas.openxmlformats.org/officeDocument/2006/relationships/hyperlink" Target="https://twitter.com/Menlu_RI/lists" TargetMode="External"/><Relationship Id="rId2656" Type="http://schemas.openxmlformats.org/officeDocument/2006/relationships/hyperlink" Target="https://twitter.com/PatriceTrovoada/moments" TargetMode="External"/><Relationship Id="rId2863" Type="http://schemas.openxmlformats.org/officeDocument/2006/relationships/hyperlink" Target="https://twitter.com/GMICafghanistan" TargetMode="External"/><Relationship Id="rId3707" Type="http://schemas.openxmlformats.org/officeDocument/2006/relationships/hyperlink" Target="https://twitter.com/DrEnsour/lists" TargetMode="External"/><Relationship Id="rId3914" Type="http://schemas.openxmlformats.org/officeDocument/2006/relationships/hyperlink" Target="https://twitter.com/valtioneuvosto/lists" TargetMode="External"/><Relationship Id="rId628" Type="http://schemas.openxmlformats.org/officeDocument/2006/relationships/hyperlink" Target="http://twiplomacy.com/info/europe/Turkey" TargetMode="External"/><Relationship Id="rId835" Type="http://schemas.openxmlformats.org/officeDocument/2006/relationships/hyperlink" Target="https://twitter.com/CancilleriaPeru/lists" TargetMode="External"/><Relationship Id="rId1258" Type="http://schemas.openxmlformats.org/officeDocument/2006/relationships/hyperlink" Target="http://twiplomacy.com/info/europe/Belgium" TargetMode="External"/><Relationship Id="rId1465" Type="http://schemas.openxmlformats.org/officeDocument/2006/relationships/hyperlink" Target="https://twitter.com/MID_RF/moments" TargetMode="External"/><Relationship Id="rId1672" Type="http://schemas.openxmlformats.org/officeDocument/2006/relationships/hyperlink" Target="https://twitter.com/EPhilippePM/lists" TargetMode="External"/><Relationship Id="rId2309" Type="http://schemas.openxmlformats.org/officeDocument/2006/relationships/hyperlink" Target="https://twitter.com/hunsencambodia" TargetMode="External"/><Relationship Id="rId2516" Type="http://schemas.openxmlformats.org/officeDocument/2006/relationships/hyperlink" Target="https://twitter.com/MINIREXBDI/moments" TargetMode="External"/><Relationship Id="rId2723" Type="http://schemas.openxmlformats.org/officeDocument/2006/relationships/hyperlink" Target="https://twitter.com/PresidentYameen/moments" TargetMode="External"/><Relationship Id="rId4176" Type="http://schemas.openxmlformats.org/officeDocument/2006/relationships/hyperlink" Target="https://periscope.tv/BWGovernment" TargetMode="External"/><Relationship Id="rId1020" Type="http://schemas.openxmlformats.org/officeDocument/2006/relationships/hyperlink" Target="https://periscope.tv/Presidencia_HN" TargetMode="External"/><Relationship Id="rId1118" Type="http://schemas.openxmlformats.org/officeDocument/2006/relationships/hyperlink" Target="https://twitter.com/elmouradia_dz/lists" TargetMode="External"/><Relationship Id="rId1325" Type="http://schemas.openxmlformats.org/officeDocument/2006/relationships/hyperlink" Target="https://twitter.com/BasbakanlikKDK" TargetMode="External"/><Relationship Id="rId1532" Type="http://schemas.openxmlformats.org/officeDocument/2006/relationships/hyperlink" Target="https://periscope.tv/PrimeMinisterEn" TargetMode="External"/><Relationship Id="rId1977" Type="http://schemas.openxmlformats.org/officeDocument/2006/relationships/hyperlink" Target="https://twitter.com/Utenriksdept/lists/ambassad%C3%B8rer/members" TargetMode="External"/><Relationship Id="rId2930" Type="http://schemas.openxmlformats.org/officeDocument/2006/relationships/hyperlink" Target="https://twitter.com/KingSalman" TargetMode="External"/><Relationship Id="rId4383" Type="http://schemas.openxmlformats.org/officeDocument/2006/relationships/hyperlink" Target="https://periscope.tv/ortcomkzE" TargetMode="External"/><Relationship Id="rId4590" Type="http://schemas.openxmlformats.org/officeDocument/2006/relationships/hyperlink" Target="https://periscope.tv/mofasudan" TargetMode="External"/><Relationship Id="rId4688" Type="http://schemas.openxmlformats.org/officeDocument/2006/relationships/hyperlink" Target="https://periscope.tv/Pontifex_es" TargetMode="External"/><Relationship Id="rId902" Type="http://schemas.openxmlformats.org/officeDocument/2006/relationships/hyperlink" Target="http://twiplomacy.com/info/africa/Tanzania" TargetMode="External"/><Relationship Id="rId1837" Type="http://schemas.openxmlformats.org/officeDocument/2006/relationships/hyperlink" Target="https://twitter.com/IsraeliPM/lists" TargetMode="External"/><Relationship Id="rId3192" Type="http://schemas.openxmlformats.org/officeDocument/2006/relationships/hyperlink" Target="https://twitter.com/CancilleriaPma/moments" TargetMode="External"/><Relationship Id="rId3497" Type="http://schemas.openxmlformats.org/officeDocument/2006/relationships/hyperlink" Target="https://twitter.com/Pontifex/moments" TargetMode="External"/><Relationship Id="rId4036" Type="http://schemas.openxmlformats.org/officeDocument/2006/relationships/hyperlink" Target="https://periscope.tv/PrezMauritius" TargetMode="External"/><Relationship Id="rId4243" Type="http://schemas.openxmlformats.org/officeDocument/2006/relationships/hyperlink" Target="https://periscope.tv/Lenin" TargetMode="External"/><Relationship Id="rId4450" Type="http://schemas.openxmlformats.org/officeDocument/2006/relationships/hyperlink" Target="https://periscope.tv/AbelaCarmelo" TargetMode="External"/><Relationship Id="rId31" Type="http://schemas.openxmlformats.org/officeDocument/2006/relationships/hyperlink" Target="http://twiplomacy.com/info/africa/Gabon" TargetMode="External"/><Relationship Id="rId2099" Type="http://schemas.openxmlformats.org/officeDocument/2006/relationships/hyperlink" Target="https://twitter.com/maduro_cn" TargetMode="External"/><Relationship Id="rId3052" Type="http://schemas.openxmlformats.org/officeDocument/2006/relationships/hyperlink" Target="https://twitter.com/TC_Basbakan" TargetMode="External"/><Relationship Id="rId4103" Type="http://schemas.openxmlformats.org/officeDocument/2006/relationships/hyperlink" Target="https://periscope.tv/MofaJapan_jp" TargetMode="External"/><Relationship Id="rId4310" Type="http://schemas.openxmlformats.org/officeDocument/2006/relationships/hyperlink" Target="https://periscope.tv/Sekhoutoureya" TargetMode="External"/><Relationship Id="rId4548" Type="http://schemas.openxmlformats.org/officeDocument/2006/relationships/hyperlink" Target="https://periscope.tv/PresidencySrb" TargetMode="External"/><Relationship Id="rId180" Type="http://schemas.openxmlformats.org/officeDocument/2006/relationships/hyperlink" Target="https://twitter.com/govgeoabkhaz/lists" TargetMode="External"/><Relationship Id="rId278" Type="http://schemas.openxmlformats.org/officeDocument/2006/relationships/hyperlink" Target="http://twiplomacy.com/info/asia/Myanmar" TargetMode="External"/><Relationship Id="rId1904" Type="http://schemas.openxmlformats.org/officeDocument/2006/relationships/hyperlink" Target="https://twitter.com/JanelidzeMkh" TargetMode="External"/><Relationship Id="rId3357" Type="http://schemas.openxmlformats.org/officeDocument/2006/relationships/hyperlink" Target="https://twitter.com/KingAbdullahII/moments" TargetMode="External"/><Relationship Id="rId3564" Type="http://schemas.openxmlformats.org/officeDocument/2006/relationships/hyperlink" Target="https://twitter.com/republicoftogo/moments" TargetMode="External"/><Relationship Id="rId3771" Type="http://schemas.openxmlformats.org/officeDocument/2006/relationships/hyperlink" Target="https://twitter.com/KremlinRussia/lists" TargetMode="External"/><Relationship Id="rId4408" Type="http://schemas.openxmlformats.org/officeDocument/2006/relationships/hyperlink" Target="https://periscope.tv/MOFA_RL" TargetMode="External"/><Relationship Id="rId4615" Type="http://schemas.openxmlformats.org/officeDocument/2006/relationships/hyperlink" Target="https://periscope.tv/togoprimature" TargetMode="External"/><Relationship Id="rId485" Type="http://schemas.openxmlformats.org/officeDocument/2006/relationships/hyperlink" Target="https://twitter.com/ItalyMFA/lists" TargetMode="External"/><Relationship Id="rId692" Type="http://schemas.openxmlformats.org/officeDocument/2006/relationships/hyperlink" Target="https://twitter.com/Gobierno_CR/lists" TargetMode="External"/><Relationship Id="rId2166" Type="http://schemas.openxmlformats.org/officeDocument/2006/relationships/hyperlink" Target="https://twitter.com/telle_serge" TargetMode="External"/><Relationship Id="rId2373" Type="http://schemas.openxmlformats.org/officeDocument/2006/relationships/hyperlink" Target="https://twitter.com/MoFA_Bangladesh" TargetMode="External"/><Relationship Id="rId2580" Type="http://schemas.openxmlformats.org/officeDocument/2006/relationships/hyperlink" Target="https://twitter.com/PellegriniP_/moments" TargetMode="External"/><Relationship Id="rId3217" Type="http://schemas.openxmlformats.org/officeDocument/2006/relationships/hyperlink" Target="https://twitter.com/vladaRS/moments" TargetMode="External"/><Relationship Id="rId3424" Type="http://schemas.openxmlformats.org/officeDocument/2006/relationships/hyperlink" Target="https://twitter.com/mfagovtt/moments" TargetMode="External"/><Relationship Id="rId3631" Type="http://schemas.openxmlformats.org/officeDocument/2006/relationships/hyperlink" Target="https://twitter.com/MOFAKuwait_en/moments" TargetMode="External"/><Relationship Id="rId3869" Type="http://schemas.openxmlformats.org/officeDocument/2006/relationships/hyperlink" Target="https://twitter.com/regierung_fl/lists" TargetMode="External"/><Relationship Id="rId138" Type="http://schemas.openxmlformats.org/officeDocument/2006/relationships/hyperlink" Target="http://twiplomacy.com/info/africa/Uganda" TargetMode="External"/><Relationship Id="rId345" Type="http://schemas.openxmlformats.org/officeDocument/2006/relationships/hyperlink" Target="https://twitter.com/MFAupdate/lists" TargetMode="External"/><Relationship Id="rId552" Type="http://schemas.openxmlformats.org/officeDocument/2006/relationships/hyperlink" Target="https://twitter.com/PolandMFA/lists" TargetMode="External"/><Relationship Id="rId997" Type="http://schemas.openxmlformats.org/officeDocument/2006/relationships/hyperlink" Target="https://periscope.tv/VladaRH" TargetMode="External"/><Relationship Id="rId1182" Type="http://schemas.openxmlformats.org/officeDocument/2006/relationships/hyperlink" Target="https://twitter.com/realDonaldTrump/lists" TargetMode="External"/><Relationship Id="rId2026" Type="http://schemas.openxmlformats.org/officeDocument/2006/relationships/hyperlink" Target="https://twitter.com/anabrnabic" TargetMode="External"/><Relationship Id="rId2233" Type="http://schemas.openxmlformats.org/officeDocument/2006/relationships/hyperlink" Target="https://twitter.com/Secradjib" TargetMode="External"/><Relationship Id="rId2440" Type="http://schemas.openxmlformats.org/officeDocument/2006/relationships/hyperlink" Target="https://twitter.com/diplomatieMg/lists" TargetMode="External"/><Relationship Id="rId2678" Type="http://schemas.openxmlformats.org/officeDocument/2006/relationships/hyperlink" Target="https://twitter.com/eGovMalta/moments" TargetMode="External"/><Relationship Id="rId2885" Type="http://schemas.openxmlformats.org/officeDocument/2006/relationships/hyperlink" Target="https://twitter.com/Jzarif" TargetMode="External"/><Relationship Id="rId3729" Type="http://schemas.openxmlformats.org/officeDocument/2006/relationships/hyperlink" Target="https://twitter.com/GovernmentRF/lists" TargetMode="External"/><Relationship Id="rId3936" Type="http://schemas.openxmlformats.org/officeDocument/2006/relationships/hyperlink" Target="https://twitter.com/uredprh/lists" TargetMode="External"/><Relationship Id="rId205" Type="http://schemas.openxmlformats.org/officeDocument/2006/relationships/hyperlink" Target="https://twitter.com/IranMFA/lists" TargetMode="External"/><Relationship Id="rId412" Type="http://schemas.openxmlformats.org/officeDocument/2006/relationships/hyperlink" Target="https://twitter.com/eu_eeas/lists" TargetMode="External"/><Relationship Id="rId857" Type="http://schemas.openxmlformats.org/officeDocument/2006/relationships/hyperlink" Target="http://twiplomacy.com/info/africa/Djibouti" TargetMode="External"/><Relationship Id="rId1042" Type="http://schemas.openxmlformats.org/officeDocument/2006/relationships/hyperlink" Target="https://periscope.tv/JulieBishopMP" TargetMode="External"/><Relationship Id="rId1487" Type="http://schemas.openxmlformats.org/officeDocument/2006/relationships/hyperlink" Target="https://twitter.com/GuatemalaGob/moments" TargetMode="External"/><Relationship Id="rId1694" Type="http://schemas.openxmlformats.org/officeDocument/2006/relationships/hyperlink" Target="https://twitter.com/MfaSomalia/lists" TargetMode="External"/><Relationship Id="rId2300" Type="http://schemas.openxmlformats.org/officeDocument/2006/relationships/hyperlink" Target="https://twitter.com/StenbockiMaja" TargetMode="External"/><Relationship Id="rId2538" Type="http://schemas.openxmlformats.org/officeDocument/2006/relationships/hyperlink" Target="https://twitter.com/AbujaMFA/moments" TargetMode="External"/><Relationship Id="rId2745" Type="http://schemas.openxmlformats.org/officeDocument/2006/relationships/hyperlink" Target="https://twitter.com/osucastle/moments" TargetMode="External"/><Relationship Id="rId2952" Type="http://schemas.openxmlformats.org/officeDocument/2006/relationships/hyperlink" Target="https://twitter.com/MFA_Austria" TargetMode="External"/><Relationship Id="rId4198" Type="http://schemas.openxmlformats.org/officeDocument/2006/relationships/hyperlink" Target="https://periscope.tv/hunsencambodia" TargetMode="External"/><Relationship Id="rId717" Type="http://schemas.openxmlformats.org/officeDocument/2006/relationships/hyperlink" Target="https://twitter.com/MAECHaiti/lists" TargetMode="External"/><Relationship Id="rId924" Type="http://schemas.openxmlformats.org/officeDocument/2006/relationships/hyperlink" Target="https://twitter.com/MFAEGYPT/lists" TargetMode="External"/><Relationship Id="rId1347" Type="http://schemas.openxmlformats.org/officeDocument/2006/relationships/hyperlink" Target="https://twitter.com/CabinetCivilPRC" TargetMode="External"/><Relationship Id="rId1554" Type="http://schemas.openxmlformats.org/officeDocument/2006/relationships/hyperlink" Target="https://twitter.com/E_IssozeNgondet" TargetMode="External"/><Relationship Id="rId1761" Type="http://schemas.openxmlformats.org/officeDocument/2006/relationships/hyperlink" Target="https://twitter.com/le_rendezvous/moments" TargetMode="External"/><Relationship Id="rId1999" Type="http://schemas.openxmlformats.org/officeDocument/2006/relationships/hyperlink" Target="http://twiplomacy.com/info/north-america/Bahamas" TargetMode="External"/><Relationship Id="rId2605" Type="http://schemas.openxmlformats.org/officeDocument/2006/relationships/hyperlink" Target="https://twitter.com/ForeignAff_Sur/moments" TargetMode="External"/><Relationship Id="rId2812" Type="http://schemas.openxmlformats.org/officeDocument/2006/relationships/hyperlink" Target="https://twitter.com/BurkinaMae" TargetMode="External"/><Relationship Id="rId4058" Type="http://schemas.openxmlformats.org/officeDocument/2006/relationships/hyperlink" Target="https://periscope.tv/MorawieckiM" TargetMode="External"/><Relationship Id="rId4265" Type="http://schemas.openxmlformats.org/officeDocument/2006/relationships/hyperlink" Target="https://periscope.tv/JunckerEU" TargetMode="External"/><Relationship Id="rId4472" Type="http://schemas.openxmlformats.org/officeDocument/2006/relationships/hyperlink" Target="https://periscope.tv/carlosarosario2" TargetMode="External"/><Relationship Id="rId53" Type="http://schemas.openxmlformats.org/officeDocument/2006/relationships/hyperlink" Target="https://twitter.com/PSCU_Digital/lists" TargetMode="External"/><Relationship Id="rId1207" Type="http://schemas.openxmlformats.org/officeDocument/2006/relationships/hyperlink" Target="http://twiplomacy.com/info/africa/Ghana" TargetMode="External"/><Relationship Id="rId1414" Type="http://schemas.openxmlformats.org/officeDocument/2006/relationships/hyperlink" Target="https://periscope.tv/donaldtusk" TargetMode="External"/><Relationship Id="rId1621" Type="http://schemas.openxmlformats.org/officeDocument/2006/relationships/hyperlink" Target="http://twiplomacy.com/info/north-america/Bahamas" TargetMode="External"/><Relationship Id="rId1859" Type="http://schemas.openxmlformats.org/officeDocument/2006/relationships/hyperlink" Target="https://twitter.com/haradinajramush/lists" TargetMode="External"/><Relationship Id="rId3074" Type="http://schemas.openxmlformats.org/officeDocument/2006/relationships/hyperlink" Target="https://twitter.com/JustinTrudeau" TargetMode="External"/><Relationship Id="rId4125" Type="http://schemas.openxmlformats.org/officeDocument/2006/relationships/hyperlink" Target="https://periscope.tv/ediramaal" TargetMode="External"/><Relationship Id="rId1719" Type="http://schemas.openxmlformats.org/officeDocument/2006/relationships/hyperlink" Target="https://twitter.com/totisova/lists" TargetMode="External"/><Relationship Id="rId1926" Type="http://schemas.openxmlformats.org/officeDocument/2006/relationships/hyperlink" Target="https://twitter.com/primeministerAM/moments" TargetMode="External"/><Relationship Id="rId3281" Type="http://schemas.openxmlformats.org/officeDocument/2006/relationships/hyperlink" Target="https://twitter.com/Gebran_Bassil/moments" TargetMode="External"/><Relationship Id="rId3379" Type="http://schemas.openxmlformats.org/officeDocument/2006/relationships/hyperlink" Target="https://twitter.com/M_Farmaajo/moments" TargetMode="External"/><Relationship Id="rId3586" Type="http://schemas.openxmlformats.org/officeDocument/2006/relationships/hyperlink" Target="https://twitter.com/SarukaaruKhabar/moments" TargetMode="External"/><Relationship Id="rId3793" Type="http://schemas.openxmlformats.org/officeDocument/2006/relationships/hyperlink" Target="https://twitter.com/MFA_Afghanistan/lists" TargetMode="External"/><Relationship Id="rId4332" Type="http://schemas.openxmlformats.org/officeDocument/2006/relationships/hyperlink" Target="https://periscope.tv/SushmaSwaraj" TargetMode="External"/><Relationship Id="rId4637" Type="http://schemas.openxmlformats.org/officeDocument/2006/relationships/hyperlink" Target="https://periscope.tv/MFATurkeyFrench" TargetMode="External"/><Relationship Id="rId2090" Type="http://schemas.openxmlformats.org/officeDocument/2006/relationships/hyperlink" Target="https://twitter.com/fortalezapr" TargetMode="External"/><Relationship Id="rId2188" Type="http://schemas.openxmlformats.org/officeDocument/2006/relationships/hyperlink" Target="https://twitter.com/HassanalBolkia2" TargetMode="External"/><Relationship Id="rId2395" Type="http://schemas.openxmlformats.org/officeDocument/2006/relationships/hyperlink" Target="https://twitter.com/Rregenvanu" TargetMode="External"/><Relationship Id="rId3141" Type="http://schemas.openxmlformats.org/officeDocument/2006/relationships/hyperlink" Target="https://twitter.com/maduro_ar" TargetMode="External"/><Relationship Id="rId3239" Type="http://schemas.openxmlformats.org/officeDocument/2006/relationships/hyperlink" Target="https://twitter.com/CyprusMFA/moments" TargetMode="External"/><Relationship Id="rId3446" Type="http://schemas.openxmlformats.org/officeDocument/2006/relationships/hyperlink" Target="https://twitter.com/mofa_kr/moments" TargetMode="External"/><Relationship Id="rId367" Type="http://schemas.openxmlformats.org/officeDocument/2006/relationships/hyperlink" Target="http://twiplomacy.com/info/europe/Belgium" TargetMode="External"/><Relationship Id="rId574" Type="http://schemas.openxmlformats.org/officeDocument/2006/relationships/hyperlink" Target="http://twiplomacy.com/info/europe/Russia" TargetMode="External"/><Relationship Id="rId2048" Type="http://schemas.openxmlformats.org/officeDocument/2006/relationships/hyperlink" Target="https://twitter.com/M_Farmaajo" TargetMode="External"/><Relationship Id="rId2255" Type="http://schemas.openxmlformats.org/officeDocument/2006/relationships/hyperlink" Target="https://twitter.com/MiroCerar" TargetMode="External"/><Relationship Id="rId3001" Type="http://schemas.openxmlformats.org/officeDocument/2006/relationships/hyperlink" Target="https://twitter.com/LithuaniaMFA" TargetMode="External"/><Relationship Id="rId3653" Type="http://schemas.openxmlformats.org/officeDocument/2006/relationships/hyperlink" Target="https://twitter.com/Xavier_Bettel/moments" TargetMode="External"/><Relationship Id="rId3860" Type="http://schemas.openxmlformats.org/officeDocument/2006/relationships/hyperlink" Target="https://twitter.com/presidentaz/lists" TargetMode="External"/><Relationship Id="rId3958" Type="http://schemas.openxmlformats.org/officeDocument/2006/relationships/hyperlink" Target="https://twitter.com/GOVUK/moments" TargetMode="External"/><Relationship Id="rId4704" Type="http://schemas.openxmlformats.org/officeDocument/2006/relationships/hyperlink" Target="https://periscope.tv/maduro_hi" TargetMode="External"/><Relationship Id="rId227" Type="http://schemas.openxmlformats.org/officeDocument/2006/relationships/hyperlink" Target="http://twiplomacy.com/info/asia/Israel" TargetMode="External"/><Relationship Id="rId781" Type="http://schemas.openxmlformats.org/officeDocument/2006/relationships/hyperlink" Target="http://twiplomacy.com/info/oceania/Fiji" TargetMode="External"/><Relationship Id="rId879" Type="http://schemas.openxmlformats.org/officeDocument/2006/relationships/hyperlink" Target="http://twiplomacy.com/info/asia/Iraq" TargetMode="External"/><Relationship Id="rId2462" Type="http://schemas.openxmlformats.org/officeDocument/2006/relationships/hyperlink" Target="https://twitter.com/pcoogov/lists" TargetMode="External"/><Relationship Id="rId2767" Type="http://schemas.openxmlformats.org/officeDocument/2006/relationships/hyperlink" Target="https://twitter.com/Aloysio_Nunes/moments" TargetMode="External"/><Relationship Id="rId3306" Type="http://schemas.openxmlformats.org/officeDocument/2006/relationships/hyperlink" Target="https://twitter.com/govsingapore/moments" TargetMode="External"/><Relationship Id="rId3513" Type="http://schemas.openxmlformats.org/officeDocument/2006/relationships/hyperlink" Target="https://twitter.com/prensa_palacio/moments" TargetMode="External"/><Relationship Id="rId3720" Type="http://schemas.openxmlformats.org/officeDocument/2006/relationships/hyperlink" Target="https://twitter.com/foreigntanzania/lists" TargetMode="External"/><Relationship Id="rId434" Type="http://schemas.openxmlformats.org/officeDocument/2006/relationships/hyperlink" Target="https://twitter.com/gouvernementFR/lists" TargetMode="External"/><Relationship Id="rId641" Type="http://schemas.openxmlformats.org/officeDocument/2006/relationships/hyperlink" Target="http://twiplomacy.com/info/europe/Ukraine" TargetMode="External"/><Relationship Id="rId739" Type="http://schemas.openxmlformats.org/officeDocument/2006/relationships/hyperlink" Target="https://twitter.com/CancilleriaPma/lists" TargetMode="External"/><Relationship Id="rId1064" Type="http://schemas.openxmlformats.org/officeDocument/2006/relationships/hyperlink" Target="https://periscope.tv/atsipras" TargetMode="External"/><Relationship Id="rId1271" Type="http://schemas.openxmlformats.org/officeDocument/2006/relationships/hyperlink" Target="http://twiplomacy.com/info/south-america/Brazil" TargetMode="External"/><Relationship Id="rId1369" Type="http://schemas.openxmlformats.org/officeDocument/2006/relationships/hyperlink" Target="https://twitter.com/MFAestonia" TargetMode="External"/><Relationship Id="rId1576" Type="http://schemas.openxmlformats.org/officeDocument/2006/relationships/hyperlink" Target="http://twiplomacy.com/info/africa/Equatorial-Guinea" TargetMode="External"/><Relationship Id="rId2115" Type="http://schemas.openxmlformats.org/officeDocument/2006/relationships/hyperlink" Target="https://twitter.com/Viktor_Orban" TargetMode="External"/><Relationship Id="rId2322" Type="http://schemas.openxmlformats.org/officeDocument/2006/relationships/hyperlink" Target="https://twitter.com/govsingapore" TargetMode="External"/><Relationship Id="rId2974" Type="http://schemas.openxmlformats.org/officeDocument/2006/relationships/hyperlink" Target="https://twitter.com/EU_Commission" TargetMode="External"/><Relationship Id="rId3818" Type="http://schemas.openxmlformats.org/officeDocument/2006/relationships/hyperlink" Target="https://twitter.com/KvirikashviliGi/lists" TargetMode="External"/><Relationship Id="rId501" Type="http://schemas.openxmlformats.org/officeDocument/2006/relationships/hyperlink" Target="http://twiplomacy.com/info/europe/Liechtenstein" TargetMode="External"/><Relationship Id="rId946" Type="http://schemas.openxmlformats.org/officeDocument/2006/relationships/hyperlink" Target="https://twitter.com/togoprimature/lists" TargetMode="External"/><Relationship Id="rId1131" Type="http://schemas.openxmlformats.org/officeDocument/2006/relationships/hyperlink" Target="http://twiplomacy.com/info/africa/Malawi" TargetMode="External"/><Relationship Id="rId1229" Type="http://schemas.openxmlformats.org/officeDocument/2006/relationships/hyperlink" Target="https://twitter.com/ayorkorshirley/lists" TargetMode="External"/><Relationship Id="rId1783" Type="http://schemas.openxmlformats.org/officeDocument/2006/relationships/hyperlink" Target="https://twitter.com/President_Heine/moments" TargetMode="External"/><Relationship Id="rId1990" Type="http://schemas.openxmlformats.org/officeDocument/2006/relationships/hyperlink" Target="http://twiplomacy.com/info/north-america/United-States" TargetMode="External"/><Relationship Id="rId2627" Type="http://schemas.openxmlformats.org/officeDocument/2006/relationships/hyperlink" Target="https://twitter.com/KenyaGov/moments" TargetMode="External"/><Relationship Id="rId2834" Type="http://schemas.openxmlformats.org/officeDocument/2006/relationships/hyperlink" Target="https://twitter.com/ChefGov_ma" TargetMode="External"/><Relationship Id="rId4287" Type="http://schemas.openxmlformats.org/officeDocument/2006/relationships/hyperlink" Target="https://periscope.tv/KvirikashviliGi" TargetMode="External"/><Relationship Id="rId4494" Type="http://schemas.openxmlformats.org/officeDocument/2006/relationships/hyperlink" Target="https://periscope.tv/PakDiplomacy" TargetMode="External"/><Relationship Id="rId75" Type="http://schemas.openxmlformats.org/officeDocument/2006/relationships/hyperlink" Target="http://twiplomacy.com/info/africa/Nigeria" TargetMode="External"/><Relationship Id="rId806" Type="http://schemas.openxmlformats.org/officeDocument/2006/relationships/hyperlink" Target="http://twiplomacy.com/info/south-america/Brazil" TargetMode="External"/><Relationship Id="rId1436" Type="http://schemas.openxmlformats.org/officeDocument/2006/relationships/hyperlink" Target="https://periscope.tv/ItalyMFA" TargetMode="External"/><Relationship Id="rId1643" Type="http://schemas.openxmlformats.org/officeDocument/2006/relationships/hyperlink" Target="https://twitter.com/SerbianPM" TargetMode="External"/><Relationship Id="rId1850" Type="http://schemas.openxmlformats.org/officeDocument/2006/relationships/hyperlink" Target="https://twitter.com/HugoMartinezSV" TargetMode="External"/><Relationship Id="rId2901" Type="http://schemas.openxmlformats.org/officeDocument/2006/relationships/hyperlink" Target="https://twitter.com/MofaJapan_ITPR" TargetMode="External"/><Relationship Id="rId3096" Type="http://schemas.openxmlformats.org/officeDocument/2006/relationships/hyperlink" Target="https://twitter.com/pmharriskn" TargetMode="External"/><Relationship Id="rId4147" Type="http://schemas.openxmlformats.org/officeDocument/2006/relationships/hyperlink" Target="https://periscope.tv/AzerbaijanMFA" TargetMode="External"/><Relationship Id="rId4354" Type="http://schemas.openxmlformats.org/officeDocument/2006/relationships/hyperlink" Target="https://periscope.tv/PresidentRuvi" TargetMode="External"/><Relationship Id="rId4561" Type="http://schemas.openxmlformats.org/officeDocument/2006/relationships/hyperlink" Target="https://periscope.tv/SlovakiaMFA" TargetMode="External"/><Relationship Id="rId1503" Type="http://schemas.openxmlformats.org/officeDocument/2006/relationships/hyperlink" Target="https://periscope.tv/MarocDiplomatie" TargetMode="External"/><Relationship Id="rId1710" Type="http://schemas.openxmlformats.org/officeDocument/2006/relationships/hyperlink" Target="https://twitter.com/Russia_AR/lists" TargetMode="External"/><Relationship Id="rId1948" Type="http://schemas.openxmlformats.org/officeDocument/2006/relationships/hyperlink" Target="http://twiplomacy.com/info/oceania/New-Zealand" TargetMode="External"/><Relationship Id="rId3163" Type="http://schemas.openxmlformats.org/officeDocument/2006/relationships/hyperlink" Target="http://twiplomacy.com/info/south-america/Paraguay" TargetMode="External"/><Relationship Id="rId3370" Type="http://schemas.openxmlformats.org/officeDocument/2006/relationships/hyperlink" Target="https://twitter.com/larsloekke/moments" TargetMode="External"/><Relationship Id="rId4007" Type="http://schemas.openxmlformats.org/officeDocument/2006/relationships/hyperlink" Target="https://periscope.tv/PMOEthiopia" TargetMode="External"/><Relationship Id="rId4214" Type="http://schemas.openxmlformats.org/officeDocument/2006/relationships/hyperlink" Target="https://periscope.tv/Gobierno_CR" TargetMode="External"/><Relationship Id="rId4421" Type="http://schemas.openxmlformats.org/officeDocument/2006/relationships/hyperlink" Target="https://periscope.tv/GjorgeIvanov" TargetMode="External"/><Relationship Id="rId4659" Type="http://schemas.openxmlformats.org/officeDocument/2006/relationships/hyperlink" Target="https://periscope.tv/MOFAUAE" TargetMode="External"/><Relationship Id="rId291" Type="http://schemas.openxmlformats.org/officeDocument/2006/relationships/hyperlink" Target="http://twiplomacy.com/info/asia/Palestine" TargetMode="External"/><Relationship Id="rId1808" Type="http://schemas.openxmlformats.org/officeDocument/2006/relationships/hyperlink" Target="https://twitter.com/PresidenciaCV" TargetMode="External"/><Relationship Id="rId3023" Type="http://schemas.openxmlformats.org/officeDocument/2006/relationships/hyperlink" Target="https://twitter.com/erna_solberg" TargetMode="External"/><Relationship Id="rId3468" Type="http://schemas.openxmlformats.org/officeDocument/2006/relationships/hyperlink" Target="https://twitter.com/narendramodi/moments" TargetMode="External"/><Relationship Id="rId3675" Type="http://schemas.openxmlformats.org/officeDocument/2006/relationships/hyperlink" Target="https://twitter.com/mreparaguay/lists" TargetMode="External"/><Relationship Id="rId3882" Type="http://schemas.openxmlformats.org/officeDocument/2006/relationships/hyperlink" Target="https://twitter.com/SeychellesMFA/lists" TargetMode="External"/><Relationship Id="rId4519" Type="http://schemas.openxmlformats.org/officeDocument/2006/relationships/hyperlink" Target="https://periscope.tv/teodormelescanu" TargetMode="External"/><Relationship Id="rId151" Type="http://schemas.openxmlformats.org/officeDocument/2006/relationships/hyperlink" Target="http://twiplomacy.com/info/asia/Armenia" TargetMode="External"/><Relationship Id="rId389" Type="http://schemas.openxmlformats.org/officeDocument/2006/relationships/hyperlink" Target="https://twitter.com/CzechMFA/lists" TargetMode="External"/><Relationship Id="rId596" Type="http://schemas.openxmlformats.org/officeDocument/2006/relationships/hyperlink" Target="http://twiplomacy.com/info/europe/Slovenia" TargetMode="External"/><Relationship Id="rId2277" Type="http://schemas.openxmlformats.org/officeDocument/2006/relationships/hyperlink" Target="https://twitter.com/Crcancilleria" TargetMode="External"/><Relationship Id="rId2484" Type="http://schemas.openxmlformats.org/officeDocument/2006/relationships/hyperlink" Target="https://twitter.com/mae_rusia/lists" TargetMode="External"/><Relationship Id="rId2691" Type="http://schemas.openxmlformats.org/officeDocument/2006/relationships/hyperlink" Target="https://twitter.com/VoteKeith2013/moments" TargetMode="External"/><Relationship Id="rId3230" Type="http://schemas.openxmlformats.org/officeDocument/2006/relationships/hyperlink" Target="https://twitter.com/casacivilbr/moments" TargetMode="External"/><Relationship Id="rId3328" Type="http://schemas.openxmlformats.org/officeDocument/2006/relationships/hyperlink" Target="https://twitter.com/Israel/moments" TargetMode="External"/><Relationship Id="rId3535" Type="http://schemas.openxmlformats.org/officeDocument/2006/relationships/hyperlink" Target="https://twitter.com/PresidentIRL/moments" TargetMode="External"/><Relationship Id="rId3742" Type="http://schemas.openxmlformats.org/officeDocument/2006/relationships/hyperlink" Target="https://twitter.com/HadiPresident/lists" TargetMode="External"/><Relationship Id="rId249" Type="http://schemas.openxmlformats.org/officeDocument/2006/relationships/hyperlink" Target="http://twiplomacy.com/info/asia/Kazakhstan" TargetMode="External"/><Relationship Id="rId456" Type="http://schemas.openxmlformats.org/officeDocument/2006/relationships/hyperlink" Target="https://twitter.com/GermanyDiplo/german-missions/members" TargetMode="External"/><Relationship Id="rId663" Type="http://schemas.openxmlformats.org/officeDocument/2006/relationships/hyperlink" Target="http://twiplomacy.com/info/europe/Vatican" TargetMode="External"/><Relationship Id="rId870" Type="http://schemas.openxmlformats.org/officeDocument/2006/relationships/hyperlink" Target="https://twitter.com/Secradjib/lists" TargetMode="External"/><Relationship Id="rId1086" Type="http://schemas.openxmlformats.org/officeDocument/2006/relationships/hyperlink" Target="https://twitter.com/MFA_KZ/lists" TargetMode="External"/><Relationship Id="rId1293" Type="http://schemas.openxmlformats.org/officeDocument/2006/relationships/hyperlink" Target="https://twitter.com/AmericaGovEsp" TargetMode="External"/><Relationship Id="rId2137" Type="http://schemas.openxmlformats.org/officeDocument/2006/relationships/hyperlink" Target="https://twitter.com/osucastle" TargetMode="External"/><Relationship Id="rId2344" Type="http://schemas.openxmlformats.org/officeDocument/2006/relationships/hyperlink" Target="https://twitter.com/Presidency_Sy" TargetMode="External"/><Relationship Id="rId2551" Type="http://schemas.openxmlformats.org/officeDocument/2006/relationships/hyperlink" Target="https://twitter.com/pomyanmar/moments" TargetMode="External"/><Relationship Id="rId2789" Type="http://schemas.openxmlformats.org/officeDocument/2006/relationships/hyperlink" Target="https://twitter.com/azpresident/moments" TargetMode="External"/><Relationship Id="rId2996" Type="http://schemas.openxmlformats.org/officeDocument/2006/relationships/hyperlink" Target="https://twitter.com/MarisKucinskis" TargetMode="External"/><Relationship Id="rId109" Type="http://schemas.openxmlformats.org/officeDocument/2006/relationships/hyperlink" Target="https://twitter.com/somaligov_/lists" TargetMode="External"/><Relationship Id="rId316" Type="http://schemas.openxmlformats.org/officeDocument/2006/relationships/hyperlink" Target="http://twiplomacy.com/info/asia/South-Korea" TargetMode="External"/><Relationship Id="rId523" Type="http://schemas.openxmlformats.org/officeDocument/2006/relationships/hyperlink" Target="http://twiplomacy.com/info/europe/Monaco" TargetMode="External"/><Relationship Id="rId968" Type="http://schemas.openxmlformats.org/officeDocument/2006/relationships/hyperlink" Target="http://twiplomacy.com/info/south-america/Suriname" TargetMode="External"/><Relationship Id="rId1153" Type="http://schemas.openxmlformats.org/officeDocument/2006/relationships/hyperlink" Target="http://twiplomacy.com/info/asia/Kazakhstan" TargetMode="External"/><Relationship Id="rId1598" Type="http://schemas.openxmlformats.org/officeDocument/2006/relationships/hyperlink" Target="https://periscope.tv/EPhilippePM" TargetMode="External"/><Relationship Id="rId2204" Type="http://schemas.openxmlformats.org/officeDocument/2006/relationships/hyperlink" Target="https://twitter.com/mofasudan" TargetMode="External"/><Relationship Id="rId2649" Type="http://schemas.openxmlformats.org/officeDocument/2006/relationships/hyperlink" Target="https://twitter.com/govofvanuatu/moments" TargetMode="External"/><Relationship Id="rId2856" Type="http://schemas.openxmlformats.org/officeDocument/2006/relationships/hyperlink" Target="https://twitter.com/FEGnassingbe" TargetMode="External"/><Relationship Id="rId3602" Type="http://schemas.openxmlformats.org/officeDocument/2006/relationships/hyperlink" Target="https://twitter.com/Statsmin/moments" TargetMode="External"/><Relationship Id="rId3907" Type="http://schemas.openxmlformats.org/officeDocument/2006/relationships/hyperlink" Target="https://twitter.com/UrugwiroVillage/lists" TargetMode="External"/><Relationship Id="rId97" Type="http://schemas.openxmlformats.org/officeDocument/2006/relationships/hyperlink" Target="http://twiplomacy.com/info/africa/Seychelles" TargetMode="External"/><Relationship Id="rId730" Type="http://schemas.openxmlformats.org/officeDocument/2006/relationships/hyperlink" Target="http://twiplomacy.com/info/north-america/Mexico" TargetMode="External"/><Relationship Id="rId828" Type="http://schemas.openxmlformats.org/officeDocument/2006/relationships/hyperlink" Target="http://twiplomacy.com/info/south-america/Paraguay" TargetMode="External"/><Relationship Id="rId1013" Type="http://schemas.openxmlformats.org/officeDocument/2006/relationships/hyperlink" Target="https://periscope.tv/QueenRania" TargetMode="External"/><Relationship Id="rId1360" Type="http://schemas.openxmlformats.org/officeDocument/2006/relationships/hyperlink" Target="https://twitter.com/CancilleriaPeru" TargetMode="External"/><Relationship Id="rId1458" Type="http://schemas.openxmlformats.org/officeDocument/2006/relationships/hyperlink" Target="https://twitter.com/GobSV_Comunica/moments" TargetMode="External"/><Relationship Id="rId1665" Type="http://schemas.openxmlformats.org/officeDocument/2006/relationships/hyperlink" Target="https://twitter.com/DarrenFNM/lists" TargetMode="External"/><Relationship Id="rId1872" Type="http://schemas.openxmlformats.org/officeDocument/2006/relationships/hyperlink" Target="https://twitter.com/KerstiKaljulaid/lists" TargetMode="External"/><Relationship Id="rId2411" Type="http://schemas.openxmlformats.org/officeDocument/2006/relationships/hyperlink" Target="https://twitter.com/TiemanC" TargetMode="External"/><Relationship Id="rId2509" Type="http://schemas.openxmlformats.org/officeDocument/2006/relationships/hyperlink" Target="https://twitter.com/CesarVPeru/lists" TargetMode="External"/><Relationship Id="rId2716" Type="http://schemas.openxmlformats.org/officeDocument/2006/relationships/hyperlink" Target="https://twitter.com/kormany_hu/moments" TargetMode="External"/><Relationship Id="rId4071" Type="http://schemas.openxmlformats.org/officeDocument/2006/relationships/hyperlink" Target="https://periscope.tv/Alain_Berset" TargetMode="External"/><Relationship Id="rId4169" Type="http://schemas.openxmlformats.org/officeDocument/2006/relationships/hyperlink" Target="https://periscope.tv/BhutanGov" TargetMode="External"/><Relationship Id="rId1220" Type="http://schemas.openxmlformats.org/officeDocument/2006/relationships/hyperlink" Target="http://twiplomacy.com/info/europe/Iceland" TargetMode="External"/><Relationship Id="rId1318" Type="http://schemas.openxmlformats.org/officeDocument/2006/relationships/hyperlink" Target="https://twitter.com/AzerbaijanPA" TargetMode="External"/><Relationship Id="rId1525" Type="http://schemas.openxmlformats.org/officeDocument/2006/relationships/hyperlink" Target="https://periscope.tv/poroshenko" TargetMode="External"/><Relationship Id="rId2923" Type="http://schemas.openxmlformats.org/officeDocument/2006/relationships/hyperlink" Target="https://twitter.com/RamiHamdalla" TargetMode="External"/><Relationship Id="rId4376" Type="http://schemas.openxmlformats.org/officeDocument/2006/relationships/hyperlink" Target="https://periscope.tv/CCMofa_Japan" TargetMode="External"/><Relationship Id="rId4583" Type="http://schemas.openxmlformats.org/officeDocument/2006/relationships/hyperlink" Target="https://periscope.tv/PMDNewsGov" TargetMode="External"/><Relationship Id="rId1732" Type="http://schemas.openxmlformats.org/officeDocument/2006/relationships/hyperlink" Target="https://twitter.com/anabrnabic/moments" TargetMode="External"/><Relationship Id="rId3185" Type="http://schemas.openxmlformats.org/officeDocument/2006/relationships/hyperlink" Target="https://twitter.com/MofaJapan_ITPR/moments" TargetMode="External"/><Relationship Id="rId3392" Type="http://schemas.openxmlformats.org/officeDocument/2006/relationships/hyperlink" Target="https://twitter.com/margotwallstrom/moments" TargetMode="External"/><Relationship Id="rId4029" Type="http://schemas.openxmlformats.org/officeDocument/2006/relationships/hyperlink" Target="https://periscope.tv/HRabaryNjaka" TargetMode="External"/><Relationship Id="rId4236" Type="http://schemas.openxmlformats.org/officeDocument/2006/relationships/hyperlink" Target="https://periscope.tv/Secradjib" TargetMode="External"/><Relationship Id="rId4443" Type="http://schemas.openxmlformats.org/officeDocument/2006/relationships/hyperlink" Target="https://periscope.tv/PresidenceMali" TargetMode="External"/><Relationship Id="rId4650" Type="http://schemas.openxmlformats.org/officeDocument/2006/relationships/hyperlink" Target="https://periscope.tv/Vgroysman" TargetMode="External"/><Relationship Id="rId24" Type="http://schemas.openxmlformats.org/officeDocument/2006/relationships/hyperlink" Target="https://twitter.com/egyptgovportal/lists" TargetMode="External"/><Relationship Id="rId2299" Type="http://schemas.openxmlformats.org/officeDocument/2006/relationships/hyperlink" Target="https://twitter.com/TheBankova" TargetMode="External"/><Relationship Id="rId3045" Type="http://schemas.openxmlformats.org/officeDocument/2006/relationships/hyperlink" Target="https://twitter.com/SweMFA" TargetMode="External"/><Relationship Id="rId3252" Type="http://schemas.openxmlformats.org/officeDocument/2006/relationships/hyperlink" Target="https://twitter.com/DrEnsour/moments" TargetMode="External"/><Relationship Id="rId3697" Type="http://schemas.openxmlformats.org/officeDocument/2006/relationships/hyperlink" Target="https://twitter.com/ChefGov_ma/lists" TargetMode="External"/><Relationship Id="rId4303" Type="http://schemas.openxmlformats.org/officeDocument/2006/relationships/hyperlink" Target="https://periscope.tv/VoteKeith2013" TargetMode="External"/><Relationship Id="rId4510" Type="http://schemas.openxmlformats.org/officeDocument/2006/relationships/hyperlink" Target="https://periscope.tv/prezydentpl" TargetMode="External"/><Relationship Id="rId173" Type="http://schemas.openxmlformats.org/officeDocument/2006/relationships/hyperlink" Target="https://twitter.com/GOV_BN/lists" TargetMode="External"/><Relationship Id="rId380" Type="http://schemas.openxmlformats.org/officeDocument/2006/relationships/hyperlink" Target="http://twiplomacy.com/info/europe/Cyprus" TargetMode="External"/><Relationship Id="rId2061" Type="http://schemas.openxmlformats.org/officeDocument/2006/relationships/hyperlink" Target="https://twitter.com/EdgarCLungu" TargetMode="External"/><Relationship Id="rId3112" Type="http://schemas.openxmlformats.org/officeDocument/2006/relationships/hyperlink" Target="https://twitter.com/FijiPM" TargetMode="External"/><Relationship Id="rId3557" Type="http://schemas.openxmlformats.org/officeDocument/2006/relationships/hyperlink" Target="https://twitter.com/RamiHamdalla/moments" TargetMode="External"/><Relationship Id="rId3764" Type="http://schemas.openxmlformats.org/officeDocument/2006/relationships/hyperlink" Target="https://twitter.com/KarimMassimov/lists" TargetMode="External"/><Relationship Id="rId3971" Type="http://schemas.openxmlformats.org/officeDocument/2006/relationships/hyperlink" Target="https://periscope.tv/Horacio_Cartes" TargetMode="External"/><Relationship Id="rId4608" Type="http://schemas.openxmlformats.org/officeDocument/2006/relationships/hyperlink" Target="https://periscope.tv/MFAThai_Pol" TargetMode="External"/><Relationship Id="rId240" Type="http://schemas.openxmlformats.org/officeDocument/2006/relationships/hyperlink" Target="http://twiplomacy.com/info/asia/Jordan" TargetMode="External"/><Relationship Id="rId478" Type="http://schemas.openxmlformats.org/officeDocument/2006/relationships/hyperlink" Target="http://twiplomacy.com/info/europe/Ireland" TargetMode="External"/><Relationship Id="rId685" Type="http://schemas.openxmlformats.org/officeDocument/2006/relationships/hyperlink" Target="http://twiplomacy.com/info/north-america/Canada" TargetMode="External"/><Relationship Id="rId892" Type="http://schemas.openxmlformats.org/officeDocument/2006/relationships/hyperlink" Target="http://twiplomacy.com/info/north-america/Haiti" TargetMode="External"/><Relationship Id="rId2159" Type="http://schemas.openxmlformats.org/officeDocument/2006/relationships/hyperlink" Target="https://twitter.com/primaturebj" TargetMode="External"/><Relationship Id="rId2366" Type="http://schemas.openxmlformats.org/officeDocument/2006/relationships/hyperlink" Target="https://twitter.com/ComunicadosHN" TargetMode="External"/><Relationship Id="rId2573" Type="http://schemas.openxmlformats.org/officeDocument/2006/relationships/hyperlink" Target="https://twitter.com/MFA_MNE/moments" TargetMode="External"/><Relationship Id="rId2780" Type="http://schemas.openxmlformats.org/officeDocument/2006/relationships/hyperlink" Target="https://twitter.com/TheBankova/moments" TargetMode="External"/><Relationship Id="rId3417" Type="http://schemas.openxmlformats.org/officeDocument/2006/relationships/hyperlink" Target="https://twitter.com/MFABulgaria/moments" TargetMode="External"/><Relationship Id="rId3624" Type="http://schemas.openxmlformats.org/officeDocument/2006/relationships/hyperlink" Target="https://twitter.com/TunisieDiplo/moments" TargetMode="External"/><Relationship Id="rId3831" Type="http://schemas.openxmlformats.org/officeDocument/2006/relationships/hyperlink" Target="https://twitter.com/Pontifex/lists" TargetMode="External"/><Relationship Id="rId100" Type="http://schemas.openxmlformats.org/officeDocument/2006/relationships/hyperlink" Target="https://twitter.com/CommsUnitSL/lists" TargetMode="External"/><Relationship Id="rId338" Type="http://schemas.openxmlformats.org/officeDocument/2006/relationships/hyperlink" Target="http://twiplomacy.com/info/asia/Tajikistan" TargetMode="External"/><Relationship Id="rId545" Type="http://schemas.openxmlformats.org/officeDocument/2006/relationships/hyperlink" Target="https://twitter.com/NorwayMFA/lists/norwegian-ambassadors" TargetMode="External"/><Relationship Id="rId752" Type="http://schemas.openxmlformats.org/officeDocument/2006/relationships/hyperlink" Target="http://twiplomacy.com/info/north-america/Trinidad-and-Tobago" TargetMode="External"/><Relationship Id="rId1175" Type="http://schemas.openxmlformats.org/officeDocument/2006/relationships/hyperlink" Target="http://twiplomacy.com/info/asia/Lebanon" TargetMode="External"/><Relationship Id="rId1382" Type="http://schemas.openxmlformats.org/officeDocument/2006/relationships/hyperlink" Target="https://twitter.com/worknehgebeyhu/lists" TargetMode="External"/><Relationship Id="rId2019" Type="http://schemas.openxmlformats.org/officeDocument/2006/relationships/hyperlink" Target="http://twiplomacy.com/info/africa/Lesotho" TargetMode="External"/><Relationship Id="rId2226" Type="http://schemas.openxmlformats.org/officeDocument/2006/relationships/hyperlink" Target="https://twitter.com/ForeignAff_Sur" TargetMode="External"/><Relationship Id="rId2433" Type="http://schemas.openxmlformats.org/officeDocument/2006/relationships/hyperlink" Target="https://twitter.com/GhanaPresidency/lists" TargetMode="External"/><Relationship Id="rId2640" Type="http://schemas.openxmlformats.org/officeDocument/2006/relationships/hyperlink" Target="https://twitter.com/telle_serge/moments" TargetMode="External"/><Relationship Id="rId2878" Type="http://schemas.openxmlformats.org/officeDocument/2006/relationships/hyperlink" Target="https://twitter.com/MEAIndia" TargetMode="External"/><Relationship Id="rId3929" Type="http://schemas.openxmlformats.org/officeDocument/2006/relationships/hyperlink" Target="https://twitter.com/maduro_pl/lists" TargetMode="External"/><Relationship Id="rId4093" Type="http://schemas.openxmlformats.org/officeDocument/2006/relationships/hyperlink" Target="https://periscope.tv/ashrafghani" TargetMode="External"/><Relationship Id="rId405" Type="http://schemas.openxmlformats.org/officeDocument/2006/relationships/hyperlink" Target="https://twitter.com/JunckerEU/lists" TargetMode="External"/><Relationship Id="rId612" Type="http://schemas.openxmlformats.org/officeDocument/2006/relationships/hyperlink" Target="http://twiplomacy.com/info/europe/sweden/" TargetMode="External"/><Relationship Id="rId1035" Type="http://schemas.openxmlformats.org/officeDocument/2006/relationships/hyperlink" Target="https://periscope.tv/MEAIndia" TargetMode="External"/><Relationship Id="rId1242" Type="http://schemas.openxmlformats.org/officeDocument/2006/relationships/hyperlink" Target="https://twitter.com/DannyFaure/lists" TargetMode="External"/><Relationship Id="rId1687" Type="http://schemas.openxmlformats.org/officeDocument/2006/relationships/hyperlink" Target="https://twitter.com/LuisRiveraMarin/lists" TargetMode="External"/><Relationship Id="rId1894" Type="http://schemas.openxmlformats.org/officeDocument/2006/relationships/hyperlink" Target="http://twiplomacy.com/info/europe/Czech-Republic" TargetMode="External"/><Relationship Id="rId2500" Type="http://schemas.openxmlformats.org/officeDocument/2006/relationships/hyperlink" Target="https://twitter.com/jacindaardern/lists" TargetMode="External"/><Relationship Id="rId2738" Type="http://schemas.openxmlformats.org/officeDocument/2006/relationships/hyperlink" Target="https://twitter.com/MAE_Haiti/moments" TargetMode="External"/><Relationship Id="rId2945" Type="http://schemas.openxmlformats.org/officeDocument/2006/relationships/hyperlink" Target="https://twitter.com/OFMUAE" TargetMode="External"/><Relationship Id="rId4398" Type="http://schemas.openxmlformats.org/officeDocument/2006/relationships/hyperlink" Target="https://periscope.tv/MOFAKuwait" TargetMode="External"/><Relationship Id="rId917" Type="http://schemas.openxmlformats.org/officeDocument/2006/relationships/hyperlink" Target="https://twitter.com/OPMUganda/lists" TargetMode="External"/><Relationship Id="rId1102" Type="http://schemas.openxmlformats.org/officeDocument/2006/relationships/hyperlink" Target="http://twiplomacy.com/info/europe/Portugal" TargetMode="External"/><Relationship Id="rId1547" Type="http://schemas.openxmlformats.org/officeDocument/2006/relationships/hyperlink" Target="https://periscope.tv/tcbestepe" TargetMode="External"/><Relationship Id="rId1754" Type="http://schemas.openxmlformats.org/officeDocument/2006/relationships/hyperlink" Target="https://twitter.com/IsraelinSpanish/moments" TargetMode="External"/><Relationship Id="rId1961" Type="http://schemas.openxmlformats.org/officeDocument/2006/relationships/hyperlink" Target="http://twiplomacy.com/info/asia/Indonesia" TargetMode="External"/><Relationship Id="rId2805" Type="http://schemas.openxmlformats.org/officeDocument/2006/relationships/hyperlink" Target="https://twitter.com/gouvbenin" TargetMode="External"/><Relationship Id="rId4160" Type="http://schemas.openxmlformats.org/officeDocument/2006/relationships/hyperlink" Target="https://periscope.tv/MFABelize" TargetMode="External"/><Relationship Id="rId4258" Type="http://schemas.openxmlformats.org/officeDocument/2006/relationships/hyperlink" Target="https://periscope.tv/svenmikser" TargetMode="External"/><Relationship Id="rId4465" Type="http://schemas.openxmlformats.org/officeDocument/2006/relationships/hyperlink" Target="https://periscope.tv/GovernmentMN" TargetMode="External"/><Relationship Id="rId46" Type="http://schemas.openxmlformats.org/officeDocument/2006/relationships/hyperlink" Target="http://twiplomacy.com/info/africa/Ivory-Coast" TargetMode="External"/><Relationship Id="rId1407" Type="http://schemas.openxmlformats.org/officeDocument/2006/relationships/hyperlink" Target="https://periscope.tv/casacivilbr" TargetMode="External"/><Relationship Id="rId1614" Type="http://schemas.openxmlformats.org/officeDocument/2006/relationships/hyperlink" Target="http://twiplomacy.com/info/south-america/Venezuela" TargetMode="External"/><Relationship Id="rId1821" Type="http://schemas.openxmlformats.org/officeDocument/2006/relationships/hyperlink" Target="https://twitter.com/GovernmentLY/moments" TargetMode="External"/><Relationship Id="rId3067" Type="http://schemas.openxmlformats.org/officeDocument/2006/relationships/hyperlink" Target="https://twitter.com/Pontifex_it" TargetMode="External"/><Relationship Id="rId3274" Type="http://schemas.openxmlformats.org/officeDocument/2006/relationships/hyperlink" Target="https://twitter.com/forsaetisradun/moments" TargetMode="External"/><Relationship Id="rId4020" Type="http://schemas.openxmlformats.org/officeDocument/2006/relationships/hyperlink" Target="https://periscope.tv/AOuattara_PRCI" TargetMode="External"/><Relationship Id="rId4118" Type="http://schemas.openxmlformats.org/officeDocument/2006/relationships/hyperlink" Target="https://periscope.tv/edmnangagwa" TargetMode="External"/><Relationship Id="rId4672" Type="http://schemas.openxmlformats.org/officeDocument/2006/relationships/hyperlink" Target="https://periscope.tv/USAdarFarsi" TargetMode="External"/><Relationship Id="rId195" Type="http://schemas.openxmlformats.org/officeDocument/2006/relationships/hyperlink" Target="https://twitter.com/setkabgoid/lists" TargetMode="External"/><Relationship Id="rId1919" Type="http://schemas.openxmlformats.org/officeDocument/2006/relationships/hyperlink" Target="http://twiplomacy.com/info/africa/Mali" TargetMode="External"/><Relationship Id="rId3481" Type="http://schemas.openxmlformats.org/officeDocument/2006/relationships/hyperlink" Target="https://twitter.com/PaoloGentiloni/moments" TargetMode="External"/><Relationship Id="rId3579" Type="http://schemas.openxmlformats.org/officeDocument/2006/relationships/hyperlink" Target="https://twitter.com/PrimatureRwanda/moments" TargetMode="External"/><Relationship Id="rId3786" Type="http://schemas.openxmlformats.org/officeDocument/2006/relationships/hyperlink" Target="https://twitter.com/majaliwa_kassim/lists" TargetMode="External"/><Relationship Id="rId4325" Type="http://schemas.openxmlformats.org/officeDocument/2006/relationships/hyperlink" Target="https://periscope.tv/Viktor_Orban" TargetMode="External"/><Relationship Id="rId4532" Type="http://schemas.openxmlformats.org/officeDocument/2006/relationships/hyperlink" Target="https://periscope.tv/RwandaGov" TargetMode="External"/><Relationship Id="rId2083" Type="http://schemas.openxmlformats.org/officeDocument/2006/relationships/hyperlink" Target="https://twitter.com/leehsienloong" TargetMode="External"/><Relationship Id="rId2290" Type="http://schemas.openxmlformats.org/officeDocument/2006/relationships/hyperlink" Target="https://twitter.com/MfaEgypt" TargetMode="External"/><Relationship Id="rId2388" Type="http://schemas.openxmlformats.org/officeDocument/2006/relationships/hyperlink" Target="https://twitter.com/ClementMouamba" TargetMode="External"/><Relationship Id="rId2595" Type="http://schemas.openxmlformats.org/officeDocument/2006/relationships/hyperlink" Target="https://twitter.com/govtnz/moments" TargetMode="External"/><Relationship Id="rId3134" Type="http://schemas.openxmlformats.org/officeDocument/2006/relationships/hyperlink" Target="https://twitter.com/PresidenciaPy" TargetMode="External"/><Relationship Id="rId3341" Type="http://schemas.openxmlformats.org/officeDocument/2006/relationships/hyperlink" Target="https://twitter.com/JosephMuscat_JM/moments" TargetMode="External"/><Relationship Id="rId3439" Type="http://schemas.openxmlformats.org/officeDocument/2006/relationships/hyperlink" Target="https://twitter.com/MINGOBPA/moments" TargetMode="External"/><Relationship Id="rId3993" Type="http://schemas.openxmlformats.org/officeDocument/2006/relationships/hyperlink" Target="https://periscope.tv/huanacuni_m" TargetMode="External"/><Relationship Id="rId262" Type="http://schemas.openxmlformats.org/officeDocument/2006/relationships/hyperlink" Target="https://twitter.com/Gebran_Bassil/lists" TargetMode="External"/><Relationship Id="rId567" Type="http://schemas.openxmlformats.org/officeDocument/2006/relationships/hyperlink" Target="http://twiplomacy.com/info/europe/Russia" TargetMode="External"/><Relationship Id="rId1197" Type="http://schemas.openxmlformats.org/officeDocument/2006/relationships/hyperlink" Target="http://twiplomacy.com/info/africa/Cameroon" TargetMode="External"/><Relationship Id="rId2150" Type="http://schemas.openxmlformats.org/officeDocument/2006/relationships/hyperlink" Target="https://twitter.com/GeorgianGovernm" TargetMode="External"/><Relationship Id="rId2248" Type="http://schemas.openxmlformats.org/officeDocument/2006/relationships/hyperlink" Target="https://twitter.com/PresidenRI" TargetMode="External"/><Relationship Id="rId3201" Type="http://schemas.openxmlformats.org/officeDocument/2006/relationships/hyperlink" Target="https://twitter.com/francediplo_EN/moments" TargetMode="External"/><Relationship Id="rId3646" Type="http://schemas.openxmlformats.org/officeDocument/2006/relationships/hyperlink" Target="https://twitter.com/Vijeceministara/moments" TargetMode="External"/><Relationship Id="rId3853" Type="http://schemas.openxmlformats.org/officeDocument/2006/relationships/hyperlink" Target="https://twitter.com/PresidencialVen/lists" TargetMode="External"/><Relationship Id="rId122" Type="http://schemas.openxmlformats.org/officeDocument/2006/relationships/hyperlink" Target="http://twiplomacy.com/info/africa/Togo" TargetMode="External"/><Relationship Id="rId774" Type="http://schemas.openxmlformats.org/officeDocument/2006/relationships/hyperlink" Target="http://twiplomacy.com/info/north-america/United-States" TargetMode="External"/><Relationship Id="rId981" Type="http://schemas.openxmlformats.org/officeDocument/2006/relationships/hyperlink" Target="https://twitter.com/PresidenceHT/lists" TargetMode="External"/><Relationship Id="rId1057" Type="http://schemas.openxmlformats.org/officeDocument/2006/relationships/hyperlink" Target="https://periscope.tv/EconEngage" TargetMode="External"/><Relationship Id="rId2010" Type="http://schemas.openxmlformats.org/officeDocument/2006/relationships/hyperlink" Target="http://twiplomacy.com/info/africa/Eritrea" TargetMode="External"/><Relationship Id="rId2455" Type="http://schemas.openxmlformats.org/officeDocument/2006/relationships/hyperlink" Target="https://twitter.com/PrezMauritius/lists" TargetMode="External"/><Relationship Id="rId2662" Type="http://schemas.openxmlformats.org/officeDocument/2006/relationships/hyperlink" Target="https://twitter.com/MFA_Mongolia/moments" TargetMode="External"/><Relationship Id="rId3506" Type="http://schemas.openxmlformats.org/officeDocument/2006/relationships/hyperlink" Target="https://twitter.com/poroshenko/moments" TargetMode="External"/><Relationship Id="rId3713" Type="http://schemas.openxmlformats.org/officeDocument/2006/relationships/hyperlink" Target="https://twitter.com/EPN/lists" TargetMode="External"/><Relationship Id="rId3920" Type="http://schemas.openxmlformats.org/officeDocument/2006/relationships/hyperlink" Target="https://twitter.com/GeorgianGovernm/lists" TargetMode="External"/><Relationship Id="rId427" Type="http://schemas.openxmlformats.org/officeDocument/2006/relationships/hyperlink" Target="https://twitter.com/Ulkoministerio/lists" TargetMode="External"/><Relationship Id="rId634" Type="http://schemas.openxmlformats.org/officeDocument/2006/relationships/hyperlink" Target="http://twiplomacy.com/info/europe/Turkey" TargetMode="External"/><Relationship Id="rId841" Type="http://schemas.openxmlformats.org/officeDocument/2006/relationships/hyperlink" Target="https://twitter.com/TabareVazquez/lists" TargetMode="External"/><Relationship Id="rId1264" Type="http://schemas.openxmlformats.org/officeDocument/2006/relationships/hyperlink" Target="http://twiplomacy.com/info/north-america/Haiti" TargetMode="External"/><Relationship Id="rId1471" Type="http://schemas.openxmlformats.org/officeDocument/2006/relationships/hyperlink" Target="https://twitter.com/JuanManSantos/moments" TargetMode="External"/><Relationship Id="rId1569" Type="http://schemas.openxmlformats.org/officeDocument/2006/relationships/hyperlink" Target="https://twitter.com/BoykoBorissov/lists" TargetMode="External"/><Relationship Id="rId2108" Type="http://schemas.openxmlformats.org/officeDocument/2006/relationships/hyperlink" Target="https://twitter.com/IstanaRakyat" TargetMode="External"/><Relationship Id="rId2315" Type="http://schemas.openxmlformats.org/officeDocument/2006/relationships/hyperlink" Target="https://twitter.com/PavloKlimkin" TargetMode="External"/><Relationship Id="rId2522" Type="http://schemas.openxmlformats.org/officeDocument/2006/relationships/hyperlink" Target="https://twitter.com/Ministersaleh/moments" TargetMode="External"/><Relationship Id="rId2967" Type="http://schemas.openxmlformats.org/officeDocument/2006/relationships/hyperlink" Target="https://twitter.com/denmarkdotdk" TargetMode="External"/><Relationship Id="rId4182" Type="http://schemas.openxmlformats.org/officeDocument/2006/relationships/hyperlink" Target="https://periscope.tv/Itamaraty_EN" TargetMode="External"/><Relationship Id="rId701" Type="http://schemas.openxmlformats.org/officeDocument/2006/relationships/hyperlink" Target="http://twiplomacy.com/info/north-america/Dominican-Republic" TargetMode="External"/><Relationship Id="rId939" Type="http://schemas.openxmlformats.org/officeDocument/2006/relationships/hyperlink" Target="https://twitter.com/MarisKucinskis/lists" TargetMode="External"/><Relationship Id="rId1124" Type="http://schemas.openxmlformats.org/officeDocument/2006/relationships/hyperlink" Target="http://twiplomacy.com/info/europe/Poland" TargetMode="External"/><Relationship Id="rId1331" Type="http://schemas.openxmlformats.org/officeDocument/2006/relationships/hyperlink" Target="https://twitter.com/belizegov" TargetMode="External"/><Relationship Id="rId1776" Type="http://schemas.openxmlformats.org/officeDocument/2006/relationships/hyperlink" Target="https://twitter.com/NDimitrovMK/moments" TargetMode="External"/><Relationship Id="rId1983" Type="http://schemas.openxmlformats.org/officeDocument/2006/relationships/hyperlink" Target="http://twiplomacy.com/info/asia/China" TargetMode="External"/><Relationship Id="rId2827" Type="http://schemas.openxmlformats.org/officeDocument/2006/relationships/hyperlink" Target="https://twitter.com/Ukenyatta" TargetMode="External"/><Relationship Id="rId4042" Type="http://schemas.openxmlformats.org/officeDocument/2006/relationships/hyperlink" Target="https://periscope.tv/pomyanmar" TargetMode="External"/><Relationship Id="rId4487" Type="http://schemas.openxmlformats.org/officeDocument/2006/relationships/hyperlink" Target="https://periscope.tv/erna_solberg" TargetMode="External"/><Relationship Id="rId4694" Type="http://schemas.openxmlformats.org/officeDocument/2006/relationships/hyperlink" Target="https://periscope.tv/TerzaLoggia" TargetMode="External"/><Relationship Id="rId68" Type="http://schemas.openxmlformats.org/officeDocument/2006/relationships/hyperlink" Target="https://twitter.com/FilipeNyusi/lists" TargetMode="External"/><Relationship Id="rId1429" Type="http://schemas.openxmlformats.org/officeDocument/2006/relationships/hyperlink" Target="https://periscope.tv/HHShkMohd" TargetMode="External"/><Relationship Id="rId1636" Type="http://schemas.openxmlformats.org/officeDocument/2006/relationships/hyperlink" Target="http://twiplomacy.com/info/north-america/United-States" TargetMode="External"/><Relationship Id="rId1843" Type="http://schemas.openxmlformats.org/officeDocument/2006/relationships/hyperlink" Target="http://twiplomacy.com/info/south-america/Venezuela" TargetMode="External"/><Relationship Id="rId3089" Type="http://schemas.openxmlformats.org/officeDocument/2006/relationships/hyperlink" Target="https://twitter.com/OPMJamaica" TargetMode="External"/><Relationship Id="rId3296" Type="http://schemas.openxmlformats.org/officeDocument/2006/relationships/hyperlink" Target="https://twitter.com/GovCyprus/moments" TargetMode="External"/><Relationship Id="rId4347" Type="http://schemas.openxmlformats.org/officeDocument/2006/relationships/hyperlink" Target="https://periscope.tv/Iraqimofa" TargetMode="External"/><Relationship Id="rId4554" Type="http://schemas.openxmlformats.org/officeDocument/2006/relationships/hyperlink" Target="https://periscope.tv/StateHouseSey" TargetMode="External"/><Relationship Id="rId1703" Type="http://schemas.openxmlformats.org/officeDocument/2006/relationships/hyperlink" Target="https://twitter.com/pjugnauth/lists" TargetMode="External"/><Relationship Id="rId1910" Type="http://schemas.openxmlformats.org/officeDocument/2006/relationships/hyperlink" Target="https://twitter.com/MOFAUAE/lists" TargetMode="External"/><Relationship Id="rId3156" Type="http://schemas.openxmlformats.org/officeDocument/2006/relationships/hyperlink" Target="http://twiplomacy.com/info/africa/Tanzania" TargetMode="External"/><Relationship Id="rId3363" Type="http://schemas.openxmlformats.org/officeDocument/2006/relationships/hyperlink" Target="https://twitter.com/KremlinRussia_E/moments" TargetMode="External"/><Relationship Id="rId4207" Type="http://schemas.openxmlformats.org/officeDocument/2006/relationships/hyperlink" Target="https://periscope.tv/ID_Itno" TargetMode="External"/><Relationship Id="rId4414" Type="http://schemas.openxmlformats.org/officeDocument/2006/relationships/hyperlink" Target="https://periscope.tv/Grybauskaite_LT" TargetMode="External"/><Relationship Id="rId284" Type="http://schemas.openxmlformats.org/officeDocument/2006/relationships/hyperlink" Target="http://twiplomacy.com/info/asia/Pakistan" TargetMode="External"/><Relationship Id="rId491" Type="http://schemas.openxmlformats.org/officeDocument/2006/relationships/hyperlink" Target="http://twiplomacy.com/info/europe/Latvia" TargetMode="External"/><Relationship Id="rId2172" Type="http://schemas.openxmlformats.org/officeDocument/2006/relationships/hyperlink" Target="https://twitter.com/Regering" TargetMode="External"/><Relationship Id="rId3016" Type="http://schemas.openxmlformats.org/officeDocument/2006/relationships/hyperlink" Target="https://twitter.com/koninklijkhuis" TargetMode="External"/><Relationship Id="rId3223" Type="http://schemas.openxmlformats.org/officeDocument/2006/relationships/hyperlink" Target="https://twitter.com/ByegmRU/moments" TargetMode="External"/><Relationship Id="rId3570" Type="http://schemas.openxmlformats.org/officeDocument/2006/relationships/hyperlink" Target="https://twitter.com/Rouhani_ir/moments" TargetMode="External"/><Relationship Id="rId3668" Type="http://schemas.openxmlformats.org/officeDocument/2006/relationships/hyperlink" Target="https://twitter.com/primeministerkz/lists" TargetMode="External"/><Relationship Id="rId3875" Type="http://schemas.openxmlformats.org/officeDocument/2006/relationships/hyperlink" Target="https://twitter.com/samoagovt/lists" TargetMode="External"/><Relationship Id="rId4621" Type="http://schemas.openxmlformats.org/officeDocument/2006/relationships/hyperlink" Target="https://periscope.tv/KeithRowleyPNM" TargetMode="External"/><Relationship Id="rId144" Type="http://schemas.openxmlformats.org/officeDocument/2006/relationships/hyperlink" Target="http://twiplomacy.com/info/asia/Afghanistan" TargetMode="External"/><Relationship Id="rId589" Type="http://schemas.openxmlformats.org/officeDocument/2006/relationships/hyperlink" Target="https://twitter.com/BorutPahor/lists" TargetMode="External"/><Relationship Id="rId796" Type="http://schemas.openxmlformats.org/officeDocument/2006/relationships/hyperlink" Target="https://twitter.com/MindeGobierno/lists" TargetMode="External"/><Relationship Id="rId2477" Type="http://schemas.openxmlformats.org/officeDocument/2006/relationships/hyperlink" Target="https://twitter.com/PresidentISL/lists" TargetMode="External"/><Relationship Id="rId2684" Type="http://schemas.openxmlformats.org/officeDocument/2006/relationships/hyperlink" Target="https://twitter.com/CasaCivilPRA/moments" TargetMode="External"/><Relationship Id="rId3430" Type="http://schemas.openxmlformats.org/officeDocument/2006/relationships/hyperlink" Target="https://twitter.com/MFATurkey/moments" TargetMode="External"/><Relationship Id="rId3528" Type="http://schemas.openxmlformats.org/officeDocument/2006/relationships/hyperlink" Target="https://twitter.com/PresidenciaRD/moments" TargetMode="External"/><Relationship Id="rId3735" Type="http://schemas.openxmlformats.org/officeDocument/2006/relationships/hyperlink" Target="https://twitter.com/juhasipila/lists" TargetMode="External"/><Relationship Id="rId351" Type="http://schemas.openxmlformats.org/officeDocument/2006/relationships/hyperlink" Target="http://twiplomacy.com/info/asia/United-Arab-Emirates" TargetMode="External"/><Relationship Id="rId449" Type="http://schemas.openxmlformats.org/officeDocument/2006/relationships/hyperlink" Target="http://twiplomacy.com/info/europe/Germany" TargetMode="External"/><Relationship Id="rId656" Type="http://schemas.openxmlformats.org/officeDocument/2006/relationships/hyperlink" Target="https://twitter.com/UKUrdu/lists" TargetMode="External"/><Relationship Id="rId863" Type="http://schemas.openxmlformats.org/officeDocument/2006/relationships/hyperlink" Target="http://twiplomacy.com/info/africa/Burkina-Faso" TargetMode="External"/><Relationship Id="rId1079" Type="http://schemas.openxmlformats.org/officeDocument/2006/relationships/hyperlink" Target="https://twitter.com/MFAEcuador/lists/ecuador-consulates" TargetMode="External"/><Relationship Id="rId1286" Type="http://schemas.openxmlformats.org/officeDocument/2006/relationships/hyperlink" Target="https://twitter.com/AlbanianDiplo" TargetMode="External"/><Relationship Id="rId1493" Type="http://schemas.openxmlformats.org/officeDocument/2006/relationships/hyperlink" Target="https://twitter.com/dfat/moments" TargetMode="External"/><Relationship Id="rId2032" Type="http://schemas.openxmlformats.org/officeDocument/2006/relationships/hyperlink" Target="https://twitter.com/AbujaMFA" TargetMode="External"/><Relationship Id="rId2337" Type="http://schemas.openxmlformats.org/officeDocument/2006/relationships/hyperlink" Target="https://twitter.com/thepmo" TargetMode="External"/><Relationship Id="rId2544" Type="http://schemas.openxmlformats.org/officeDocument/2006/relationships/hyperlink" Target="https://twitter.com/konotarogomame/moments" TargetMode="External"/><Relationship Id="rId2891" Type="http://schemas.openxmlformats.org/officeDocument/2006/relationships/hyperlink" Target="https://twitter.com/IsraeliPM_Rus" TargetMode="External"/><Relationship Id="rId2989" Type="http://schemas.openxmlformats.org/officeDocument/2006/relationships/hyperlink" Target="https://twitter.com/merrionstreet" TargetMode="External"/><Relationship Id="rId3942" Type="http://schemas.openxmlformats.org/officeDocument/2006/relationships/hyperlink" Target="https://twitter.com/Arlietas/lists/v-stniec-bas-un-v-stnieki/members" TargetMode="External"/><Relationship Id="rId211" Type="http://schemas.openxmlformats.org/officeDocument/2006/relationships/hyperlink" Target="http://twiplomacy.com/info/asia/Iraq" TargetMode="External"/><Relationship Id="rId309" Type="http://schemas.openxmlformats.org/officeDocument/2006/relationships/hyperlink" Target="http://twiplomacy.com/info/asia/Singapore" TargetMode="External"/><Relationship Id="rId516" Type="http://schemas.openxmlformats.org/officeDocument/2006/relationships/hyperlink" Target="http://twiplomacy.com/info/europe/Malta" TargetMode="External"/><Relationship Id="rId1146" Type="http://schemas.openxmlformats.org/officeDocument/2006/relationships/hyperlink" Target="http://twiplomacy.com/info/africa/Cameroon" TargetMode="External"/><Relationship Id="rId1798" Type="http://schemas.openxmlformats.org/officeDocument/2006/relationships/hyperlink" Target="https://twitter.com/ygaraad/moments" TargetMode="External"/><Relationship Id="rId2751" Type="http://schemas.openxmlformats.org/officeDocument/2006/relationships/hyperlink" Target="https://twitter.com/Jorgecfonseca/moments" TargetMode="External"/><Relationship Id="rId2849" Type="http://schemas.openxmlformats.org/officeDocument/2006/relationships/hyperlink" Target="https://twitter.com/ygaraad" TargetMode="External"/><Relationship Id="rId3802" Type="http://schemas.openxmlformats.org/officeDocument/2006/relationships/hyperlink" Target="https://twitter.com/MIACBW/lists" TargetMode="External"/><Relationship Id="rId723" Type="http://schemas.openxmlformats.org/officeDocument/2006/relationships/hyperlink" Target="http://twiplomacy.com/info/north-america/Honduras" TargetMode="External"/><Relationship Id="rId930" Type="http://schemas.openxmlformats.org/officeDocument/2006/relationships/hyperlink" Target="https://twitter.com/filip_pavel/lists" TargetMode="External"/><Relationship Id="rId1006" Type="http://schemas.openxmlformats.org/officeDocument/2006/relationships/hyperlink" Target="https://periscope.tv/TPKanslia" TargetMode="External"/><Relationship Id="rId1353" Type="http://schemas.openxmlformats.org/officeDocument/2006/relationships/hyperlink" Target="https://twitter.com/CanadaPE" TargetMode="External"/><Relationship Id="rId1560" Type="http://schemas.openxmlformats.org/officeDocument/2006/relationships/hyperlink" Target="https://twitter.com/lacasablanca/moments" TargetMode="External"/><Relationship Id="rId1658" Type="http://schemas.openxmlformats.org/officeDocument/2006/relationships/hyperlink" Target="https://twitter.com/BattulgaKh/lists" TargetMode="External"/><Relationship Id="rId1865" Type="http://schemas.openxmlformats.org/officeDocument/2006/relationships/hyperlink" Target="https://twitter.com/AngelaMerkel/lists" TargetMode="External"/><Relationship Id="rId2404" Type="http://schemas.openxmlformats.org/officeDocument/2006/relationships/hyperlink" Target="https://twitter.com/HRabaryNjaka" TargetMode="External"/><Relationship Id="rId2611" Type="http://schemas.openxmlformats.org/officeDocument/2006/relationships/hyperlink" Target="https://twitter.com/MFAUZB/lists" TargetMode="External"/><Relationship Id="rId2709" Type="http://schemas.openxmlformats.org/officeDocument/2006/relationships/hyperlink" Target="https://twitter.com/zasagmn/moments" TargetMode="External"/><Relationship Id="rId4064" Type="http://schemas.openxmlformats.org/officeDocument/2006/relationships/hyperlink" Target="https://periscope.tv/EdNgirente" TargetMode="External"/><Relationship Id="rId4271" Type="http://schemas.openxmlformats.org/officeDocument/2006/relationships/hyperlink" Target="https://periscope.tv/frankjosh156" TargetMode="External"/><Relationship Id="rId1213" Type="http://schemas.openxmlformats.org/officeDocument/2006/relationships/hyperlink" Target="https://facebook.com/USAgov" TargetMode="External"/><Relationship Id="rId1420" Type="http://schemas.openxmlformats.org/officeDocument/2006/relationships/hyperlink" Target="https://periscope.tv/filip_pavel" TargetMode="External"/><Relationship Id="rId1518" Type="http://schemas.openxmlformats.org/officeDocument/2006/relationships/hyperlink" Target="https://periscope.tv/NAkufoAddo" TargetMode="External"/><Relationship Id="rId2916" Type="http://schemas.openxmlformats.org/officeDocument/2006/relationships/hyperlink" Target="https://twitter.com/presidencymv" TargetMode="External"/><Relationship Id="rId3080" Type="http://schemas.openxmlformats.org/officeDocument/2006/relationships/hyperlink" Target="https://twitter.com/MIREXRD" TargetMode="External"/><Relationship Id="rId4131" Type="http://schemas.openxmlformats.org/officeDocument/2006/relationships/hyperlink" Target="https://periscope.tv/cdajoaolourenco" TargetMode="External"/><Relationship Id="rId4369" Type="http://schemas.openxmlformats.org/officeDocument/2006/relationships/hyperlink" Target="https://periscope.tv/AmadouGon" TargetMode="External"/><Relationship Id="rId4576" Type="http://schemas.openxmlformats.org/officeDocument/2006/relationships/hyperlink" Target="https://periscope.tv/govkorea" TargetMode="External"/><Relationship Id="rId1725" Type="http://schemas.openxmlformats.org/officeDocument/2006/relationships/hyperlink" Target="https://twitter.com/MinisterSilk/lists" TargetMode="External"/><Relationship Id="rId1932" Type="http://schemas.openxmlformats.org/officeDocument/2006/relationships/hyperlink" Target="https://twitter.com/Itamaraty_ES" TargetMode="External"/><Relationship Id="rId3178" Type="http://schemas.openxmlformats.org/officeDocument/2006/relationships/hyperlink" Target="https://twitter.com/aripov_abdulla/moments" TargetMode="External"/><Relationship Id="rId3385" Type="http://schemas.openxmlformats.org/officeDocument/2006/relationships/hyperlink" Target="https://twitter.com/MAERomania/moments" TargetMode="External"/><Relationship Id="rId3592" Type="http://schemas.openxmlformats.org/officeDocument/2006/relationships/hyperlink" Target="https://twitter.com/setkabgoid/moments" TargetMode="External"/><Relationship Id="rId4229" Type="http://schemas.openxmlformats.org/officeDocument/2006/relationships/hyperlink" Target="https://periscope.tv/Gouvrdcongo" TargetMode="External"/><Relationship Id="rId4436" Type="http://schemas.openxmlformats.org/officeDocument/2006/relationships/hyperlink" Target="https://periscope.tv/Hilaaleege" TargetMode="External"/><Relationship Id="rId4643" Type="http://schemas.openxmlformats.org/officeDocument/2006/relationships/hyperlink" Target="https://periscope.tv/StateHouseUg" TargetMode="External"/><Relationship Id="rId17" Type="http://schemas.openxmlformats.org/officeDocument/2006/relationships/hyperlink" Target="http://twiplomacy.com/info/africa/Djibouti" TargetMode="External"/><Relationship Id="rId2194" Type="http://schemas.openxmlformats.org/officeDocument/2006/relationships/hyperlink" Target="https://twitter.com/foreignMV" TargetMode="External"/><Relationship Id="rId3038" Type="http://schemas.openxmlformats.org/officeDocument/2006/relationships/hyperlink" Target="https://twitter.com/Russia_AR" TargetMode="External"/><Relationship Id="rId3245" Type="http://schemas.openxmlformats.org/officeDocument/2006/relationships/hyperlink" Target="https://twitter.com/dfatirl/moments" TargetMode="External"/><Relationship Id="rId3452" Type="http://schemas.openxmlformats.org/officeDocument/2006/relationships/hyperlink" Target="https://twitter.com/MofaOman/moments" TargetMode="External"/><Relationship Id="rId3897" Type="http://schemas.openxmlformats.org/officeDocument/2006/relationships/hyperlink" Target="https://twitter.com/TommyRemengesau/lists" TargetMode="External"/><Relationship Id="rId4503" Type="http://schemas.openxmlformats.org/officeDocument/2006/relationships/hyperlink" Target="https://periscope.tv/mreparaguay_en" TargetMode="External"/><Relationship Id="rId4710" Type="http://schemas.openxmlformats.org/officeDocument/2006/relationships/hyperlink" Target="https://periscope.tv/VNGovtPortal" TargetMode="External"/><Relationship Id="rId166" Type="http://schemas.openxmlformats.org/officeDocument/2006/relationships/hyperlink" Target="http://twiplomacy.com/info/asia/Bangladesh" TargetMode="External"/><Relationship Id="rId373" Type="http://schemas.openxmlformats.org/officeDocument/2006/relationships/hyperlink" Target="http://twiplomacy.com/info/europe/Croatia" TargetMode="External"/><Relationship Id="rId580" Type="http://schemas.openxmlformats.org/officeDocument/2006/relationships/hyperlink" Target="https://twitter.com/DacicIvica/lists" TargetMode="External"/><Relationship Id="rId2054" Type="http://schemas.openxmlformats.org/officeDocument/2006/relationships/hyperlink" Target="https://twitter.com/emansionliberia" TargetMode="External"/><Relationship Id="rId2261" Type="http://schemas.openxmlformats.org/officeDocument/2006/relationships/hyperlink" Target="https://twitter.com/TPKanslia" TargetMode="External"/><Relationship Id="rId2499" Type="http://schemas.openxmlformats.org/officeDocument/2006/relationships/hyperlink" Target="https://twitter.com/LorinPM/lists" TargetMode="External"/><Relationship Id="rId3105" Type="http://schemas.openxmlformats.org/officeDocument/2006/relationships/hyperlink" Target="https://twitter.com/StateDept" TargetMode="External"/><Relationship Id="rId3312" Type="http://schemas.openxmlformats.org/officeDocument/2006/relationships/hyperlink" Target="https://twitter.com/GudlaugurThor/moments" TargetMode="External"/><Relationship Id="rId3757" Type="http://schemas.openxmlformats.org/officeDocument/2006/relationships/hyperlink" Target="https://twitter.com/JulieBishopMP/lists" TargetMode="External"/><Relationship Id="rId3964" Type="http://schemas.openxmlformats.org/officeDocument/2006/relationships/hyperlink" Target="https://periscope.tv/A_Kamil_Mohamed" TargetMode="External"/><Relationship Id="rId1" Type="http://schemas.openxmlformats.org/officeDocument/2006/relationships/hyperlink" Target="http://twiplomacy.com/info/africa/Angola" TargetMode="External"/><Relationship Id="rId233" Type="http://schemas.openxmlformats.org/officeDocument/2006/relationships/hyperlink" Target="http://twiplomacy.com/info/asia/japan/" TargetMode="External"/><Relationship Id="rId440" Type="http://schemas.openxmlformats.org/officeDocument/2006/relationships/hyperlink" Target="http://twiplomacy.com/info/europe/France" TargetMode="External"/><Relationship Id="rId678" Type="http://schemas.openxmlformats.org/officeDocument/2006/relationships/hyperlink" Target="http://twiplomacy.com/info/north-america/Belize" TargetMode="External"/><Relationship Id="rId885" Type="http://schemas.openxmlformats.org/officeDocument/2006/relationships/hyperlink" Target="http://twiplomacy.com/info/asia/Thailand" TargetMode="External"/><Relationship Id="rId1070" Type="http://schemas.openxmlformats.org/officeDocument/2006/relationships/hyperlink" Target="https://periscope.tv/AndrewHolnessJM" TargetMode="External"/><Relationship Id="rId2121" Type="http://schemas.openxmlformats.org/officeDocument/2006/relationships/hyperlink" Target="https://twitter.com/govofvanuatu" TargetMode="External"/><Relationship Id="rId2359" Type="http://schemas.openxmlformats.org/officeDocument/2006/relationships/hyperlink" Target="https://twitter.com/EmomaliRahmon" TargetMode="External"/><Relationship Id="rId2566" Type="http://schemas.openxmlformats.org/officeDocument/2006/relationships/hyperlink" Target="https://twitter.com/francediplo_de/moments" TargetMode="External"/><Relationship Id="rId2773" Type="http://schemas.openxmlformats.org/officeDocument/2006/relationships/hyperlink" Target="https://twitter.com/anderssamuelsen/moments" TargetMode="External"/><Relationship Id="rId2980" Type="http://schemas.openxmlformats.org/officeDocument/2006/relationships/hyperlink" Target="https://twitter.com/Ulkoministerio" TargetMode="External"/><Relationship Id="rId3617" Type="http://schemas.openxmlformats.org/officeDocument/2006/relationships/hyperlink" Target="https://twitter.com/togoprimature/moments" TargetMode="External"/><Relationship Id="rId3824" Type="http://schemas.openxmlformats.org/officeDocument/2006/relationships/hyperlink" Target="https://twitter.com/osucastle/lists" TargetMode="External"/><Relationship Id="rId300" Type="http://schemas.openxmlformats.org/officeDocument/2006/relationships/hyperlink" Target="http://twiplomacy.com/info/asia/Qatar" TargetMode="External"/><Relationship Id="rId538" Type="http://schemas.openxmlformats.org/officeDocument/2006/relationships/hyperlink" Target="http://twiplomacy.com/info/europe/Norway" TargetMode="External"/><Relationship Id="rId745" Type="http://schemas.openxmlformats.org/officeDocument/2006/relationships/hyperlink" Target="http://twiplomacy.com/info/north-america/Saint-Kitts-and-Nevis" TargetMode="External"/><Relationship Id="rId952" Type="http://schemas.openxmlformats.org/officeDocument/2006/relationships/hyperlink" Target="https://twitter.com/PresAlphaConde/lists" TargetMode="External"/><Relationship Id="rId1168" Type="http://schemas.openxmlformats.org/officeDocument/2006/relationships/hyperlink" Target="https://twitter.com/AndrejPlenkovic/lists" TargetMode="External"/><Relationship Id="rId1375" Type="http://schemas.openxmlformats.org/officeDocument/2006/relationships/hyperlink" Target="https://twitter.com/PresidenceALG/lists" TargetMode="External"/><Relationship Id="rId1582" Type="http://schemas.openxmlformats.org/officeDocument/2006/relationships/hyperlink" Target="http://twiplomacy.com/info/africa/Burkina-Faso" TargetMode="External"/><Relationship Id="rId2219" Type="http://schemas.openxmlformats.org/officeDocument/2006/relationships/hyperlink" Target="https://twitter.com/PresDGranger" TargetMode="External"/><Relationship Id="rId2426" Type="http://schemas.openxmlformats.org/officeDocument/2006/relationships/hyperlink" Target="https://twitter.com/ClementMouamba/lists" TargetMode="External"/><Relationship Id="rId2633" Type="http://schemas.openxmlformats.org/officeDocument/2006/relationships/hyperlink" Target="https://twitter.com/maduro_it/moments" TargetMode="External"/><Relationship Id="rId4086" Type="http://schemas.openxmlformats.org/officeDocument/2006/relationships/hyperlink" Target="https://periscope.tv/aripov_abdulla" TargetMode="External"/><Relationship Id="rId81" Type="http://schemas.openxmlformats.org/officeDocument/2006/relationships/hyperlink" Target="http://twiplomacy.com/info/africa/Rwanda" TargetMode="External"/><Relationship Id="rId605" Type="http://schemas.openxmlformats.org/officeDocument/2006/relationships/hyperlink" Target="https://twitter.com/MAECgob/lists" TargetMode="External"/><Relationship Id="rId812" Type="http://schemas.openxmlformats.org/officeDocument/2006/relationships/hyperlink" Target="http://twiplomacy.com/info/south-america/Colombia" TargetMode="External"/><Relationship Id="rId1028" Type="http://schemas.openxmlformats.org/officeDocument/2006/relationships/hyperlink" Target="https://periscope.tv/MinexGt" TargetMode="External"/><Relationship Id="rId1235" Type="http://schemas.openxmlformats.org/officeDocument/2006/relationships/hyperlink" Target="https://twitter.com/PresidentOfBg/lists" TargetMode="External"/><Relationship Id="rId1442" Type="http://schemas.openxmlformats.org/officeDocument/2006/relationships/hyperlink" Target="https://twitter.com/AlfonsoDastisQ/moments" TargetMode="External"/><Relationship Id="rId1887" Type="http://schemas.openxmlformats.org/officeDocument/2006/relationships/hyperlink" Target="http://twiplomacy.com/info/europe/France" TargetMode="External"/><Relationship Id="rId2840" Type="http://schemas.openxmlformats.org/officeDocument/2006/relationships/hyperlink" Target="https://twitter.com/UrugwiroVillage" TargetMode="External"/><Relationship Id="rId2938" Type="http://schemas.openxmlformats.org/officeDocument/2006/relationships/hyperlink" Target="https://twitter.com/MOFAkr_eng" TargetMode="External"/><Relationship Id="rId4293" Type="http://schemas.openxmlformats.org/officeDocument/2006/relationships/hyperlink" Target="https://periscope.tv/AngelaMerkel" TargetMode="External"/><Relationship Id="rId4598" Type="http://schemas.openxmlformats.org/officeDocument/2006/relationships/hyperlink" Target="https://periscope.tv/presstj" TargetMode="External"/><Relationship Id="rId1302" Type="http://schemas.openxmlformats.org/officeDocument/2006/relationships/hyperlink" Target="https://twitter.com/antiguagov" TargetMode="External"/><Relationship Id="rId1747" Type="http://schemas.openxmlformats.org/officeDocument/2006/relationships/hyperlink" Target="https://twitter.com/EmmanuelMacron/moments" TargetMode="External"/><Relationship Id="rId1954" Type="http://schemas.openxmlformats.org/officeDocument/2006/relationships/hyperlink" Target="https://twitter.com/francediplo_AR" TargetMode="External"/><Relationship Id="rId2700" Type="http://schemas.openxmlformats.org/officeDocument/2006/relationships/hyperlink" Target="https://twitter.com/PMTunisie/moments" TargetMode="External"/><Relationship Id="rId4153" Type="http://schemas.openxmlformats.org/officeDocument/2006/relationships/hyperlink" Target="https://periscope.tv/iGABahrain" TargetMode="External"/><Relationship Id="rId4360" Type="http://schemas.openxmlformats.org/officeDocument/2006/relationships/hyperlink" Target="https://periscope.tv/IsraeliPM_Rus" TargetMode="External"/><Relationship Id="rId4458" Type="http://schemas.openxmlformats.org/officeDocument/2006/relationships/hyperlink" Target="https://periscope.tv/Diplomacy_RM" TargetMode="External"/><Relationship Id="rId39" Type="http://schemas.openxmlformats.org/officeDocument/2006/relationships/hyperlink" Target="http://twiplomacy.com/info/africa/Ghana" TargetMode="External"/><Relationship Id="rId1607" Type="http://schemas.openxmlformats.org/officeDocument/2006/relationships/hyperlink" Target="http://twiplomacy.com/info/europe/San-Marino" TargetMode="External"/><Relationship Id="rId1814" Type="http://schemas.openxmlformats.org/officeDocument/2006/relationships/hyperlink" Target="https://twitter.com/MiroCerar/moments" TargetMode="External"/><Relationship Id="rId3267" Type="http://schemas.openxmlformats.org/officeDocument/2006/relationships/hyperlink" Target="https://twitter.com/FijiRepublic/moments" TargetMode="External"/><Relationship Id="rId4013" Type="http://schemas.openxmlformats.org/officeDocument/2006/relationships/hyperlink" Target="https://periscope.tv/HeikoMaas" TargetMode="External"/><Relationship Id="rId4220" Type="http://schemas.openxmlformats.org/officeDocument/2006/relationships/hyperlink" Target="https://periscope.tv/CubaMINREX" TargetMode="External"/><Relationship Id="rId4665" Type="http://schemas.openxmlformats.org/officeDocument/2006/relationships/hyperlink" Target="https://periscope.tv/WhiteHouse" TargetMode="External"/><Relationship Id="rId188" Type="http://schemas.openxmlformats.org/officeDocument/2006/relationships/hyperlink" Target="https://twitter.com/IndianDiplomacy/lists" TargetMode="External"/><Relationship Id="rId395" Type="http://schemas.openxmlformats.org/officeDocument/2006/relationships/hyperlink" Target="https://twitter.com/MFAestonia/lists" TargetMode="External"/><Relationship Id="rId2076" Type="http://schemas.openxmlformats.org/officeDocument/2006/relationships/hyperlink" Target="https://twitter.com/RoyalFamily" TargetMode="External"/><Relationship Id="rId3474" Type="http://schemas.openxmlformats.org/officeDocument/2006/relationships/hyperlink" Target="https://twitter.com/NorwayMFA/moments" TargetMode="External"/><Relationship Id="rId3681" Type="http://schemas.openxmlformats.org/officeDocument/2006/relationships/hyperlink" Target="https://twitter.com/ARG_AFG/lists" TargetMode="External"/><Relationship Id="rId3779" Type="http://schemas.openxmlformats.org/officeDocument/2006/relationships/hyperlink" Target="https://twitter.com/maduro_ar/lists" TargetMode="External"/><Relationship Id="rId4318" Type="http://schemas.openxmlformats.org/officeDocument/2006/relationships/hyperlink" Target="https://periscope.tv/PrimatureHT" TargetMode="External"/><Relationship Id="rId4525" Type="http://schemas.openxmlformats.org/officeDocument/2006/relationships/hyperlink" Target="https://periscope.tv/MedvedevRussiaE" TargetMode="External"/><Relationship Id="rId2283" Type="http://schemas.openxmlformats.org/officeDocument/2006/relationships/hyperlink" Target="https://twitter.com/KremlinRussia_E" TargetMode="External"/><Relationship Id="rId2490" Type="http://schemas.openxmlformats.org/officeDocument/2006/relationships/hyperlink" Target="https://twitter.com/tcbestepe_de/lists" TargetMode="External"/><Relationship Id="rId2588" Type="http://schemas.openxmlformats.org/officeDocument/2006/relationships/hyperlink" Target="https://twitter.com/tcbestepe_es/moments" TargetMode="External"/><Relationship Id="rId3127" Type="http://schemas.openxmlformats.org/officeDocument/2006/relationships/hyperlink" Target="https://twitter.com/Minrel_Chile" TargetMode="External"/><Relationship Id="rId3334" Type="http://schemas.openxmlformats.org/officeDocument/2006/relationships/hyperlink" Target="https://twitter.com/Itamaraty_ES/moments" TargetMode="External"/><Relationship Id="rId3541" Type="http://schemas.openxmlformats.org/officeDocument/2006/relationships/hyperlink" Target="https://twitter.com/primatureci/moments" TargetMode="External"/><Relationship Id="rId3986" Type="http://schemas.openxmlformats.org/officeDocument/2006/relationships/hyperlink" Target="https://periscope.tv/MINIREXBDI" TargetMode="External"/><Relationship Id="rId255" Type="http://schemas.openxmlformats.org/officeDocument/2006/relationships/hyperlink" Target="https://twitter.com/kyrgyzrepublic/lists" TargetMode="External"/><Relationship Id="rId462" Type="http://schemas.openxmlformats.org/officeDocument/2006/relationships/hyperlink" Target="https://twitter.com/NikosKotzias/lists" TargetMode="External"/><Relationship Id="rId1092" Type="http://schemas.openxmlformats.org/officeDocument/2006/relationships/hyperlink" Target="https://twitter.com/govSlovenia/lists" TargetMode="External"/><Relationship Id="rId1397" Type="http://schemas.openxmlformats.org/officeDocument/2006/relationships/hyperlink" Target="https://periscope.tv/AymanHsafadi" TargetMode="External"/><Relationship Id="rId2143" Type="http://schemas.openxmlformats.org/officeDocument/2006/relationships/hyperlink" Target="https://twitter.com/GouvGabon" TargetMode="External"/><Relationship Id="rId2350" Type="http://schemas.openxmlformats.org/officeDocument/2006/relationships/hyperlink" Target="https://twitter.com/MOFAUAE" TargetMode="External"/><Relationship Id="rId2795" Type="http://schemas.openxmlformats.org/officeDocument/2006/relationships/hyperlink" Target="https://twitter.com/borisjohnson/moments" TargetMode="External"/><Relationship Id="rId3401" Type="http://schemas.openxmlformats.org/officeDocument/2006/relationships/hyperlink" Target="https://twitter.com/MDVForeign/moments" TargetMode="External"/><Relationship Id="rId3639" Type="http://schemas.openxmlformats.org/officeDocument/2006/relationships/hyperlink" Target="https://twitter.com/USAUrdu/moments" TargetMode="External"/><Relationship Id="rId3846" Type="http://schemas.openxmlformats.org/officeDocument/2006/relationships/hyperlink" Target="https://twitter.com/Presidenceci/lists" TargetMode="External"/><Relationship Id="rId115" Type="http://schemas.openxmlformats.org/officeDocument/2006/relationships/hyperlink" Target="https://twitter.com/DIRCO_ZA/lists" TargetMode="External"/><Relationship Id="rId322" Type="http://schemas.openxmlformats.org/officeDocument/2006/relationships/hyperlink" Target="https://twitter.com/MOFAkr_eng/lists" TargetMode="External"/><Relationship Id="rId767" Type="http://schemas.openxmlformats.org/officeDocument/2006/relationships/hyperlink" Target="http://twiplomacy.com/info/north-america/United-States" TargetMode="External"/><Relationship Id="rId974" Type="http://schemas.openxmlformats.org/officeDocument/2006/relationships/hyperlink" Target="https://twitter.com/FCOArabic/lists" TargetMode="External"/><Relationship Id="rId2003" Type="http://schemas.openxmlformats.org/officeDocument/2006/relationships/hyperlink" Target="http://twiplomacy.com/info/south-america/Peru" TargetMode="External"/><Relationship Id="rId2210" Type="http://schemas.openxmlformats.org/officeDocument/2006/relationships/hyperlink" Target="https://twitter.com/Gcao2014" TargetMode="External"/><Relationship Id="rId2448" Type="http://schemas.openxmlformats.org/officeDocument/2006/relationships/hyperlink" Target="https://twitter.com/chinascio/lists" TargetMode="External"/><Relationship Id="rId2655" Type="http://schemas.openxmlformats.org/officeDocument/2006/relationships/hyperlink" Target="https://twitter.com/myGovPortal/moments" TargetMode="External"/><Relationship Id="rId2862" Type="http://schemas.openxmlformats.org/officeDocument/2006/relationships/hyperlink" Target="https://twitter.com/UgandaMediaCent" TargetMode="External"/><Relationship Id="rId3706" Type="http://schemas.openxmlformats.org/officeDocument/2006/relationships/hyperlink" Target="https://twitter.com/ditmirbushati/lists" TargetMode="External"/><Relationship Id="rId3913" Type="http://schemas.openxmlformats.org/officeDocument/2006/relationships/hyperlink" Target="https://twitter.com/USAUrdu/lists" TargetMode="External"/><Relationship Id="rId627" Type="http://schemas.openxmlformats.org/officeDocument/2006/relationships/hyperlink" Target="http://twiplomacy.com/info/europe/Turkey" TargetMode="External"/><Relationship Id="rId834" Type="http://schemas.openxmlformats.org/officeDocument/2006/relationships/hyperlink" Target="http://twiplomacy.com/info/south-america/Peru" TargetMode="External"/><Relationship Id="rId1257" Type="http://schemas.openxmlformats.org/officeDocument/2006/relationships/hyperlink" Target="https://twitter.com/denmarkdotdk/lists" TargetMode="External"/><Relationship Id="rId1464" Type="http://schemas.openxmlformats.org/officeDocument/2006/relationships/hyperlink" Target="https://twitter.com/realDonaldTrump/moments" TargetMode="External"/><Relationship Id="rId1671" Type="http://schemas.openxmlformats.org/officeDocument/2006/relationships/hyperlink" Target="https://twitter.com/EmmanuelMacron/lists" TargetMode="External"/><Relationship Id="rId2308" Type="http://schemas.openxmlformats.org/officeDocument/2006/relationships/hyperlink" Target="https://twitter.com/IsraelPersian" TargetMode="External"/><Relationship Id="rId2515" Type="http://schemas.openxmlformats.org/officeDocument/2006/relationships/hyperlink" Target="https://twitter.com/eusoujoaol/moments" TargetMode="External"/><Relationship Id="rId2722" Type="http://schemas.openxmlformats.org/officeDocument/2006/relationships/hyperlink" Target="https://twitter.com/PMOBhutan/moments" TargetMode="External"/><Relationship Id="rId4175" Type="http://schemas.openxmlformats.org/officeDocument/2006/relationships/hyperlink" Target="https://periscope.tv/Vijeceministara" TargetMode="External"/><Relationship Id="rId4382" Type="http://schemas.openxmlformats.org/officeDocument/2006/relationships/hyperlink" Target="https://periscope.tv/ortcomkz" TargetMode="External"/><Relationship Id="rId901" Type="http://schemas.openxmlformats.org/officeDocument/2006/relationships/hyperlink" Target="http://twiplomacy.com/info/africa/Tanzania" TargetMode="External"/><Relationship Id="rId1117" Type="http://schemas.openxmlformats.org/officeDocument/2006/relationships/hyperlink" Target="http://twiplomacy.com/info/africa/Algeria" TargetMode="External"/><Relationship Id="rId1324" Type="http://schemas.openxmlformats.org/officeDocument/2006/relationships/hyperlink" Target="https://twitter.com/BarrowDean" TargetMode="External"/><Relationship Id="rId1531" Type="http://schemas.openxmlformats.org/officeDocument/2006/relationships/hyperlink" Target="https://periscope.tv/PrimeMinister_K" TargetMode="External"/><Relationship Id="rId1769" Type="http://schemas.openxmlformats.org/officeDocument/2006/relationships/hyperlink" Target="https://twitter.com/mfaguyana/moments" TargetMode="External"/><Relationship Id="rId1976" Type="http://schemas.openxmlformats.org/officeDocument/2006/relationships/hyperlink" Target="https://twitter.com/denmarkdotdk/lists/ambassadors-missions/members" TargetMode="External"/><Relationship Id="rId3191" Type="http://schemas.openxmlformats.org/officeDocument/2006/relationships/hyperlink" Target="https://twitter.com/CancilleriaPeru/moments" TargetMode="External"/><Relationship Id="rId4035" Type="http://schemas.openxmlformats.org/officeDocument/2006/relationships/hyperlink" Target="https://periscope.tv/maeiaci" TargetMode="External"/><Relationship Id="rId4242" Type="http://schemas.openxmlformats.org/officeDocument/2006/relationships/hyperlink" Target="https://periscope.tv/PMofTimorLeste" TargetMode="External"/><Relationship Id="rId4687" Type="http://schemas.openxmlformats.org/officeDocument/2006/relationships/hyperlink" Target="https://periscope.tv/Pontifex_de" TargetMode="External"/><Relationship Id="rId30" Type="http://schemas.openxmlformats.org/officeDocument/2006/relationships/hyperlink" Target="http://twiplomacy.com/info/africa/Ethiopia" TargetMode="External"/><Relationship Id="rId1629" Type="http://schemas.openxmlformats.org/officeDocument/2006/relationships/hyperlink" Target="http://twiplomacy.com/info/asia/Israel" TargetMode="External"/><Relationship Id="rId1836" Type="http://schemas.openxmlformats.org/officeDocument/2006/relationships/hyperlink" Target="https://twitter.com/MarocDiplomatie/lists" TargetMode="External"/><Relationship Id="rId3289" Type="http://schemas.openxmlformats.org/officeDocument/2006/relationships/hyperlink" Target="https://twitter.com/GobiernoUSA/moments" TargetMode="External"/><Relationship Id="rId3496" Type="http://schemas.openxmlformats.org/officeDocument/2006/relationships/hyperlink" Target="https://twitter.com/PolandMFA/moments" TargetMode="External"/><Relationship Id="rId4547" Type="http://schemas.openxmlformats.org/officeDocument/2006/relationships/hyperlink" Target="https://periscope.tv/SerbianPM" TargetMode="External"/><Relationship Id="rId1903" Type="http://schemas.openxmlformats.org/officeDocument/2006/relationships/hyperlink" Target="http://twiplomacy.com/info/europe/Austria" TargetMode="External"/><Relationship Id="rId2098" Type="http://schemas.openxmlformats.org/officeDocument/2006/relationships/hyperlink" Target="https://twitter.com/DarrenFNM" TargetMode="External"/><Relationship Id="rId3051" Type="http://schemas.openxmlformats.org/officeDocument/2006/relationships/hyperlink" Target="https://twitter.com/trpresidency" TargetMode="External"/><Relationship Id="rId3149" Type="http://schemas.openxmlformats.org/officeDocument/2006/relationships/hyperlink" Target="https://twitter.com/NovruzMammadov/moments" TargetMode="External"/><Relationship Id="rId3356" Type="http://schemas.openxmlformats.org/officeDocument/2006/relationships/hyperlink" Target="https://twitter.com/Khamenei_Fra/moments" TargetMode="External"/><Relationship Id="rId3563" Type="http://schemas.openxmlformats.org/officeDocument/2006/relationships/hyperlink" Target="https://twitter.com/Republic_Nauru/moments" TargetMode="External"/><Relationship Id="rId4102" Type="http://schemas.openxmlformats.org/officeDocument/2006/relationships/hyperlink" Target="https://periscope.tv/kantei" TargetMode="External"/><Relationship Id="rId4407" Type="http://schemas.openxmlformats.org/officeDocument/2006/relationships/hyperlink" Target="https://periscope.tv/Gebran_Bassil" TargetMode="External"/><Relationship Id="rId277" Type="http://schemas.openxmlformats.org/officeDocument/2006/relationships/hyperlink" Target="http://twiplomacy.com/info/asia/Mongolia" TargetMode="External"/><Relationship Id="rId484" Type="http://schemas.openxmlformats.org/officeDocument/2006/relationships/hyperlink" Target="http://twiplomacy.com/info/europe/Italy" TargetMode="External"/><Relationship Id="rId2165" Type="http://schemas.openxmlformats.org/officeDocument/2006/relationships/hyperlink" Target="https://twitter.com/th_mfa" TargetMode="External"/><Relationship Id="rId3009" Type="http://schemas.openxmlformats.org/officeDocument/2006/relationships/hyperlink" Target="https://twitter.com/presidentMT" TargetMode="External"/><Relationship Id="rId3216" Type="http://schemas.openxmlformats.org/officeDocument/2006/relationships/hyperlink" Target="https://twitter.com/USApoRusski/moments" TargetMode="External"/><Relationship Id="rId3770" Type="http://schemas.openxmlformats.org/officeDocument/2006/relationships/hyperlink" Target="https://twitter.com/kormany_hu/lists" TargetMode="External"/><Relationship Id="rId3868" Type="http://schemas.openxmlformats.org/officeDocument/2006/relationships/hyperlink" Target="https://twitter.com/Regering/lists" TargetMode="External"/><Relationship Id="rId4614" Type="http://schemas.openxmlformats.org/officeDocument/2006/relationships/hyperlink" Target="https://periscope.tv/republicoftogo" TargetMode="External"/><Relationship Id="rId137" Type="http://schemas.openxmlformats.org/officeDocument/2006/relationships/hyperlink" Target="http://twiplomacy.com/info/africa/Uganda" TargetMode="External"/><Relationship Id="rId344" Type="http://schemas.openxmlformats.org/officeDocument/2006/relationships/hyperlink" Target="http://twiplomacy.com/info/asia/Thailand" TargetMode="External"/><Relationship Id="rId691" Type="http://schemas.openxmlformats.org/officeDocument/2006/relationships/hyperlink" Target="https://twitter.com/presidenciacr/lists" TargetMode="External"/><Relationship Id="rId789" Type="http://schemas.openxmlformats.org/officeDocument/2006/relationships/hyperlink" Target="http://twiplomacy.com/info/oceania/Tonga" TargetMode="External"/><Relationship Id="rId996" Type="http://schemas.openxmlformats.org/officeDocument/2006/relationships/hyperlink" Target="https://periscope.tv/presidenjokowidodo" TargetMode="External"/><Relationship Id="rId2025" Type="http://schemas.openxmlformats.org/officeDocument/2006/relationships/hyperlink" Target="https://twitter.com/Amokuy" TargetMode="External"/><Relationship Id="rId2372" Type="http://schemas.openxmlformats.org/officeDocument/2006/relationships/hyperlink" Target="https://twitter.com/SegrEsteriRsm" TargetMode="External"/><Relationship Id="rId2677" Type="http://schemas.openxmlformats.org/officeDocument/2006/relationships/hyperlink" Target="https://twitter.com/maduro_zh/moments" TargetMode="External"/><Relationship Id="rId2884" Type="http://schemas.openxmlformats.org/officeDocument/2006/relationships/hyperlink" Target="https://twitter.com/Khamenei_Fra" TargetMode="External"/><Relationship Id="rId3423" Type="http://schemas.openxmlformats.org/officeDocument/2006/relationships/hyperlink" Target="https://twitter.com/MFAgovge/moments" TargetMode="External"/><Relationship Id="rId3630" Type="http://schemas.openxmlformats.org/officeDocument/2006/relationships/hyperlink" Target="https://twitter.com/UKUrdu/moments" TargetMode="External"/><Relationship Id="rId3728" Type="http://schemas.openxmlformats.org/officeDocument/2006/relationships/hyperlink" Target="https://twitter.com/GovernmentGeo/lists" TargetMode="External"/><Relationship Id="rId551" Type="http://schemas.openxmlformats.org/officeDocument/2006/relationships/hyperlink" Target="http://twiplomacy.com/info/europe/Poland" TargetMode="External"/><Relationship Id="rId649" Type="http://schemas.openxmlformats.org/officeDocument/2006/relationships/hyperlink" Target="http://twiplomacy.com/info/europe/United-Kingdom" TargetMode="External"/><Relationship Id="rId856" Type="http://schemas.openxmlformats.org/officeDocument/2006/relationships/hyperlink" Target="http://twiplomacy.com/info/south-america/Venezuela" TargetMode="External"/><Relationship Id="rId1181" Type="http://schemas.openxmlformats.org/officeDocument/2006/relationships/hyperlink" Target="http://twiplomacy.com/info/north-america/United-States" TargetMode="External"/><Relationship Id="rId1279" Type="http://schemas.openxmlformats.org/officeDocument/2006/relationships/hyperlink" Target="https://twitter.com/ADO__Solutions" TargetMode="External"/><Relationship Id="rId1486" Type="http://schemas.openxmlformats.org/officeDocument/2006/relationships/hyperlink" Target="https://twitter.com/CanadaFP/moments" TargetMode="External"/><Relationship Id="rId2232" Type="http://schemas.openxmlformats.org/officeDocument/2006/relationships/hyperlink" Target="https://twitter.com/SwissMFA" TargetMode="External"/><Relationship Id="rId2537" Type="http://schemas.openxmlformats.org/officeDocument/2006/relationships/hyperlink" Target="https://twitter.com/kallaankourao/moments" TargetMode="External"/><Relationship Id="rId3935" Type="http://schemas.openxmlformats.org/officeDocument/2006/relationships/hyperlink" Target="https://twitter.com/th_mfa/lists" TargetMode="External"/><Relationship Id="rId204" Type="http://schemas.openxmlformats.org/officeDocument/2006/relationships/hyperlink" Target="http://twiplomacy.com/info/asia/Iran" TargetMode="External"/><Relationship Id="rId411" Type="http://schemas.openxmlformats.org/officeDocument/2006/relationships/hyperlink" Target="http://twiplomacy.com/info/europe/Eu" TargetMode="External"/><Relationship Id="rId509" Type="http://schemas.openxmlformats.org/officeDocument/2006/relationships/hyperlink" Target="https://twitter.com/LithuaniaMFA/lists" TargetMode="External"/><Relationship Id="rId1041" Type="http://schemas.openxmlformats.org/officeDocument/2006/relationships/hyperlink" Target="https://periscope.tv/JustinTrudeau" TargetMode="External"/><Relationship Id="rId1139" Type="http://schemas.openxmlformats.org/officeDocument/2006/relationships/hyperlink" Target="http://twiplomacy.com/info/europe/United-Kingdom" TargetMode="External"/><Relationship Id="rId1346" Type="http://schemas.openxmlformats.org/officeDocument/2006/relationships/hyperlink" Target="https://twitter.com/ByegmRU" TargetMode="External"/><Relationship Id="rId1693" Type="http://schemas.openxmlformats.org/officeDocument/2006/relationships/hyperlink" Target="https://twitter.com/mfaguyana/lists" TargetMode="External"/><Relationship Id="rId1998" Type="http://schemas.openxmlformats.org/officeDocument/2006/relationships/hyperlink" Target="http://twiplomacy.com/info/europe/Montenegro" TargetMode="External"/><Relationship Id="rId2744" Type="http://schemas.openxmlformats.org/officeDocument/2006/relationships/hyperlink" Target="https://twitter.com/BhutanGov/moments" TargetMode="External"/><Relationship Id="rId2951" Type="http://schemas.openxmlformats.org/officeDocument/2006/relationships/hyperlink" Target="https://twitter.com/sebastiankurz" TargetMode="External"/><Relationship Id="rId4197" Type="http://schemas.openxmlformats.org/officeDocument/2006/relationships/hyperlink" Target="https://periscope.tv/BurundiGov" TargetMode="External"/><Relationship Id="rId716" Type="http://schemas.openxmlformats.org/officeDocument/2006/relationships/hyperlink" Target="http://twiplomacy.com/info/north-america/Haiti" TargetMode="External"/><Relationship Id="rId923" Type="http://schemas.openxmlformats.org/officeDocument/2006/relationships/hyperlink" Target="https://twitter.com/CostaPS2015/lists" TargetMode="External"/><Relationship Id="rId1553" Type="http://schemas.openxmlformats.org/officeDocument/2006/relationships/hyperlink" Target="https://twitter.com/MofaQatar_EN" TargetMode="External"/><Relationship Id="rId1760" Type="http://schemas.openxmlformats.org/officeDocument/2006/relationships/hyperlink" Target="https://twitter.com/Kiribati_Govt/moments" TargetMode="External"/><Relationship Id="rId1858" Type="http://schemas.openxmlformats.org/officeDocument/2006/relationships/hyperlink" Target="https://twitter.com/KhawajaMAsif/lists" TargetMode="External"/><Relationship Id="rId2604" Type="http://schemas.openxmlformats.org/officeDocument/2006/relationships/hyperlink" Target="https://twitter.com/NestorPopolizio/moments" TargetMode="External"/><Relationship Id="rId2811" Type="http://schemas.openxmlformats.org/officeDocument/2006/relationships/hyperlink" Target="https://twitter.com/gouvernementBF" TargetMode="External"/><Relationship Id="rId4057" Type="http://schemas.openxmlformats.org/officeDocument/2006/relationships/hyperlink" Target="https://periscope.tv/pcoogov" TargetMode="External"/><Relationship Id="rId4264" Type="http://schemas.openxmlformats.org/officeDocument/2006/relationships/hyperlink" Target="https://periscope.tv/EUCouncil" TargetMode="External"/><Relationship Id="rId4471" Type="http://schemas.openxmlformats.org/officeDocument/2006/relationships/hyperlink" Target="https://periscope.tv/Fnyusi" TargetMode="External"/><Relationship Id="rId52" Type="http://schemas.openxmlformats.org/officeDocument/2006/relationships/hyperlink" Target="http://twiplomacy.com/info/africa/Kenya" TargetMode="External"/><Relationship Id="rId1206" Type="http://schemas.openxmlformats.org/officeDocument/2006/relationships/hyperlink" Target="https://twitter.com/NAkufoAddo/lists" TargetMode="External"/><Relationship Id="rId1413" Type="http://schemas.openxmlformats.org/officeDocument/2006/relationships/hyperlink" Target="https://periscope.tv/ditmirbushati" TargetMode="External"/><Relationship Id="rId1620" Type="http://schemas.openxmlformats.org/officeDocument/2006/relationships/hyperlink" Target="http://twiplomacy.com/info/asia/Sri-Lanka" TargetMode="External"/><Relationship Id="rId2909" Type="http://schemas.openxmlformats.org/officeDocument/2006/relationships/hyperlink" Target="https://twitter.com/PrimeMinisterEn" TargetMode="External"/><Relationship Id="rId3073" Type="http://schemas.openxmlformats.org/officeDocument/2006/relationships/hyperlink" Target="https://twitter.com/MFABelize" TargetMode="External"/><Relationship Id="rId3280" Type="http://schemas.openxmlformats.org/officeDocument/2006/relationships/hyperlink" Target="https://twitter.com/Gcao2014/moments" TargetMode="External"/><Relationship Id="rId4124" Type="http://schemas.openxmlformats.org/officeDocument/2006/relationships/hyperlink" Target="https://periscope.tv/mfa_afghanistan" TargetMode="External"/><Relationship Id="rId4331" Type="http://schemas.openxmlformats.org/officeDocument/2006/relationships/hyperlink" Target="https://periscope.tv/PMOIndia" TargetMode="External"/><Relationship Id="rId4569" Type="http://schemas.openxmlformats.org/officeDocument/2006/relationships/hyperlink" Target="https://periscope.tv/MinisterMOFA" TargetMode="External"/><Relationship Id="rId1718" Type="http://schemas.openxmlformats.org/officeDocument/2006/relationships/hyperlink" Target="https://twitter.com/tongaportal/lists" TargetMode="External"/><Relationship Id="rId1925" Type="http://schemas.openxmlformats.org/officeDocument/2006/relationships/hyperlink" Target="https://twitter.com/edmnangagwa/moments" TargetMode="External"/><Relationship Id="rId3140" Type="http://schemas.openxmlformats.org/officeDocument/2006/relationships/hyperlink" Target="https://twitter.com/NicolasMaduro" TargetMode="External"/><Relationship Id="rId3378" Type="http://schemas.openxmlformats.org/officeDocument/2006/relationships/hyperlink" Target="https://twitter.com/LVidegaray/moments" TargetMode="External"/><Relationship Id="rId3585" Type="http://schemas.openxmlformats.org/officeDocument/2006/relationships/hyperlink" Target="https://twitter.com/sanchezceren/moments" TargetMode="External"/><Relationship Id="rId3792" Type="http://schemas.openxmlformats.org/officeDocument/2006/relationships/hyperlink" Target="https://twitter.com/MedvedevRussiaE/lists" TargetMode="External"/><Relationship Id="rId4429" Type="http://schemas.openxmlformats.org/officeDocument/2006/relationships/hyperlink" Target="https://periscope.tv/MalawiGovt" TargetMode="External"/><Relationship Id="rId4636" Type="http://schemas.openxmlformats.org/officeDocument/2006/relationships/hyperlink" Target="https://periscope.tv/MFATurkeyArabic" TargetMode="External"/><Relationship Id="rId299" Type="http://schemas.openxmlformats.org/officeDocument/2006/relationships/hyperlink" Target="https://twitter.com/HukoomiQatar/lists" TargetMode="External"/><Relationship Id="rId2187" Type="http://schemas.openxmlformats.org/officeDocument/2006/relationships/hyperlink" Target="https://twitter.com/CostaPS2015" TargetMode="External"/><Relationship Id="rId2394" Type="http://schemas.openxmlformats.org/officeDocument/2006/relationships/hyperlink" Target="https://twitter.com/Christodulides" TargetMode="External"/><Relationship Id="rId3238" Type="http://schemas.openxmlformats.org/officeDocument/2006/relationships/hyperlink" Target="https://twitter.com/CYpresidency/moments" TargetMode="External"/><Relationship Id="rId3445" Type="http://schemas.openxmlformats.org/officeDocument/2006/relationships/hyperlink" Target="https://twitter.com/MoFA_Indonesia/moments" TargetMode="External"/><Relationship Id="rId3652" Type="http://schemas.openxmlformats.org/officeDocument/2006/relationships/hyperlink" Target="https://twitter.com/VNGovtPortal/moments" TargetMode="External"/><Relationship Id="rId4703" Type="http://schemas.openxmlformats.org/officeDocument/2006/relationships/hyperlink" Target="https://periscope.tv/maduro_de" TargetMode="External"/><Relationship Id="rId159" Type="http://schemas.openxmlformats.org/officeDocument/2006/relationships/hyperlink" Target="http://twiplomacy.com/info/asia/Bahrain" TargetMode="External"/><Relationship Id="rId366" Type="http://schemas.openxmlformats.org/officeDocument/2006/relationships/hyperlink" Target="https://twitter.com/CharlesMichel/lists" TargetMode="External"/><Relationship Id="rId573" Type="http://schemas.openxmlformats.org/officeDocument/2006/relationships/hyperlink" Target="https://twitter.com/mfa_russia/lists/russian-representations/members" TargetMode="External"/><Relationship Id="rId780" Type="http://schemas.openxmlformats.org/officeDocument/2006/relationships/hyperlink" Target="http://twiplomacy.com/info/oceania/Fiji" TargetMode="External"/><Relationship Id="rId2047" Type="http://schemas.openxmlformats.org/officeDocument/2006/relationships/hyperlink" Target="https://twitter.com/ratasjuri" TargetMode="External"/><Relationship Id="rId2254" Type="http://schemas.openxmlformats.org/officeDocument/2006/relationships/hyperlink" Target="https://twitter.com/MFAThai" TargetMode="External"/><Relationship Id="rId2461" Type="http://schemas.openxmlformats.org/officeDocument/2006/relationships/hyperlink" Target="https://twitter.com/kpsharmaoli/lists" TargetMode="External"/><Relationship Id="rId2699" Type="http://schemas.openxmlformats.org/officeDocument/2006/relationships/hyperlink" Target="https://twitter.com/PresidenciadeHN/moments" TargetMode="External"/><Relationship Id="rId3000" Type="http://schemas.openxmlformats.org/officeDocument/2006/relationships/hyperlink" Target="https://twitter.com/LithuanianGovt" TargetMode="External"/><Relationship Id="rId3305" Type="http://schemas.openxmlformats.org/officeDocument/2006/relationships/hyperlink" Target="https://twitter.com/govpt/moments" TargetMode="External"/><Relationship Id="rId3512" Type="http://schemas.openxmlformats.org/officeDocument/2006/relationships/hyperlink" Target="https://twitter.com/PremierRP_en/moments" TargetMode="External"/><Relationship Id="rId3957" Type="http://schemas.openxmlformats.org/officeDocument/2006/relationships/hyperlink" Target="https://twitter.com/GOVUK/lists" TargetMode="External"/><Relationship Id="rId226" Type="http://schemas.openxmlformats.org/officeDocument/2006/relationships/hyperlink" Target="http://twiplomacy.com/info/asia/Israel" TargetMode="External"/><Relationship Id="rId433" Type="http://schemas.openxmlformats.org/officeDocument/2006/relationships/hyperlink" Target="http://twiplomacy.com/info/europe/France" TargetMode="External"/><Relationship Id="rId878" Type="http://schemas.openxmlformats.org/officeDocument/2006/relationships/hyperlink" Target="http://twiplomacy.com/info/asia/Iraq" TargetMode="External"/><Relationship Id="rId1063" Type="http://schemas.openxmlformats.org/officeDocument/2006/relationships/hyperlink" Target="https://periscope.tv/Brivibas36" TargetMode="External"/><Relationship Id="rId1270" Type="http://schemas.openxmlformats.org/officeDocument/2006/relationships/hyperlink" Target="https://twitter.com/E_IssozeNgondet/lists" TargetMode="External"/><Relationship Id="rId2114" Type="http://schemas.openxmlformats.org/officeDocument/2006/relationships/hyperlink" Target="https://twitter.com/MFAThai_PR_EN" TargetMode="External"/><Relationship Id="rId2559" Type="http://schemas.openxmlformats.org/officeDocument/2006/relationships/hyperlink" Target="https://twitter.com/mubachfont/moments" TargetMode="External"/><Relationship Id="rId2766" Type="http://schemas.openxmlformats.org/officeDocument/2006/relationships/hyperlink" Target="https://twitter.com/AlbanianDiplo/moments" TargetMode="External"/><Relationship Id="rId2973" Type="http://schemas.openxmlformats.org/officeDocument/2006/relationships/hyperlink" Target="https://twitter.com/JunckerEU" TargetMode="External"/><Relationship Id="rId3817" Type="http://schemas.openxmlformats.org/officeDocument/2006/relationships/hyperlink" Target="https://twitter.com/OAAInformation/lists" TargetMode="External"/><Relationship Id="rId640" Type="http://schemas.openxmlformats.org/officeDocument/2006/relationships/hyperlink" Target="https://twitter.com/APUkraine/lists" TargetMode="External"/><Relationship Id="rId738" Type="http://schemas.openxmlformats.org/officeDocument/2006/relationships/hyperlink" Target="http://twiplomacy.com/info/north-america/Panama" TargetMode="External"/><Relationship Id="rId945" Type="http://schemas.openxmlformats.org/officeDocument/2006/relationships/hyperlink" Target="http://twiplomacy.com/info/africa/Togo" TargetMode="External"/><Relationship Id="rId1368" Type="http://schemas.openxmlformats.org/officeDocument/2006/relationships/hyperlink" Target="https://twitter.com/vanderbellen/lists" TargetMode="External"/><Relationship Id="rId1575" Type="http://schemas.openxmlformats.org/officeDocument/2006/relationships/hyperlink" Target="http://twiplomacy.com/info/africa/Djibouti" TargetMode="External"/><Relationship Id="rId1782" Type="http://schemas.openxmlformats.org/officeDocument/2006/relationships/hyperlink" Target="https://twitter.com/PresidenRI/moments" TargetMode="External"/><Relationship Id="rId2321" Type="http://schemas.openxmlformats.org/officeDocument/2006/relationships/hyperlink" Target="https://twitter.com/PrimeMinisterKR" TargetMode="External"/><Relationship Id="rId2419" Type="http://schemas.openxmlformats.org/officeDocument/2006/relationships/hyperlink" Target="https://twitter.com/GhanaPresidency" TargetMode="External"/><Relationship Id="rId2626" Type="http://schemas.openxmlformats.org/officeDocument/2006/relationships/hyperlink" Target="https://twitter.com/GovernmentMN/moments" TargetMode="External"/><Relationship Id="rId2833" Type="http://schemas.openxmlformats.org/officeDocument/2006/relationships/hyperlink" Target="https://twitter.com/GouvMali" TargetMode="External"/><Relationship Id="rId4079" Type="http://schemas.openxmlformats.org/officeDocument/2006/relationships/hyperlink" Target="https://periscope.tv/tcbestepe_de" TargetMode="External"/><Relationship Id="rId4286" Type="http://schemas.openxmlformats.org/officeDocument/2006/relationships/hyperlink" Target="https://periscope.tv/MargvelashviliG" TargetMode="External"/><Relationship Id="rId74" Type="http://schemas.openxmlformats.org/officeDocument/2006/relationships/hyperlink" Target="https://twitter.com/presidenceNiger/lists" TargetMode="External"/><Relationship Id="rId500" Type="http://schemas.openxmlformats.org/officeDocument/2006/relationships/hyperlink" Target="https://twitter.com/Latvian_MFA/lists" TargetMode="External"/><Relationship Id="rId805" Type="http://schemas.openxmlformats.org/officeDocument/2006/relationships/hyperlink" Target="https://twitter.com/BrazilGovNews/lists" TargetMode="External"/><Relationship Id="rId1130" Type="http://schemas.openxmlformats.org/officeDocument/2006/relationships/hyperlink" Target="http://twiplomacy.com/info/asia/Kazakhstan" TargetMode="External"/><Relationship Id="rId1228" Type="http://schemas.openxmlformats.org/officeDocument/2006/relationships/hyperlink" Target="https://twitter.com/mfarighana/lists" TargetMode="External"/><Relationship Id="rId1435" Type="http://schemas.openxmlformats.org/officeDocument/2006/relationships/hyperlink" Target="https://periscope.tv/Issoufoumhm" TargetMode="External"/><Relationship Id="rId4493" Type="http://schemas.openxmlformats.org/officeDocument/2006/relationships/hyperlink" Target="https://periscope.tv/ForeignOfficePk" TargetMode="External"/><Relationship Id="rId1642" Type="http://schemas.openxmlformats.org/officeDocument/2006/relationships/hyperlink" Target="https://twitter.com/SerbianPM/lists" TargetMode="External"/><Relationship Id="rId1947" Type="http://schemas.openxmlformats.org/officeDocument/2006/relationships/hyperlink" Target="http://twiplomacy.com/info/oceania/Vanuatu" TargetMode="External"/><Relationship Id="rId2900" Type="http://schemas.openxmlformats.org/officeDocument/2006/relationships/hyperlink" Target="https://twitter.com/CCMofa_Japan" TargetMode="External"/><Relationship Id="rId3095" Type="http://schemas.openxmlformats.org/officeDocument/2006/relationships/hyperlink" Target="https://twitter.com/LuisRiveraMarin" TargetMode="External"/><Relationship Id="rId4146" Type="http://schemas.openxmlformats.org/officeDocument/2006/relationships/hyperlink" Target="https://periscope.tv/AzerbaijanPA" TargetMode="External"/><Relationship Id="rId4353" Type="http://schemas.openxmlformats.org/officeDocument/2006/relationships/hyperlink" Target="https://periscope.tv/dfatirl" TargetMode="External"/><Relationship Id="rId4560" Type="http://schemas.openxmlformats.org/officeDocument/2006/relationships/hyperlink" Target="https://periscope.tv/MiroslavLajcak" TargetMode="External"/><Relationship Id="rId1502" Type="http://schemas.openxmlformats.org/officeDocument/2006/relationships/hyperlink" Target="https://periscope.tv/margotwallstrom" TargetMode="External"/><Relationship Id="rId1807" Type="http://schemas.openxmlformats.org/officeDocument/2006/relationships/hyperlink" Target="https://twitter.com/MOFAGambia" TargetMode="External"/><Relationship Id="rId3162" Type="http://schemas.openxmlformats.org/officeDocument/2006/relationships/hyperlink" Target="http://twiplomacy.com/info/south-america/Chile" TargetMode="External"/><Relationship Id="rId4006" Type="http://schemas.openxmlformats.org/officeDocument/2006/relationships/hyperlink" Target="https://periscope.tv/ethpresident" TargetMode="External"/><Relationship Id="rId4213" Type="http://schemas.openxmlformats.org/officeDocument/2006/relationships/hyperlink" Target="https://periscope.tv/presidenciacr" TargetMode="External"/><Relationship Id="rId4420" Type="http://schemas.openxmlformats.org/officeDocument/2006/relationships/hyperlink" Target="https://periscope.tv/MFA_Lu" TargetMode="External"/><Relationship Id="rId4658" Type="http://schemas.openxmlformats.org/officeDocument/2006/relationships/hyperlink" Target="https://periscope.tv/ABZayed" TargetMode="External"/><Relationship Id="rId290" Type="http://schemas.openxmlformats.org/officeDocument/2006/relationships/hyperlink" Target="https://twitter.com/RamiHamdalla/lists" TargetMode="External"/><Relationship Id="rId388" Type="http://schemas.openxmlformats.org/officeDocument/2006/relationships/hyperlink" Target="http://twiplomacy.com/info/europe/Czech-Republic" TargetMode="External"/><Relationship Id="rId2069" Type="http://schemas.openxmlformats.org/officeDocument/2006/relationships/hyperlink" Target="https://twitter.com/pacollibehgjet" TargetMode="External"/><Relationship Id="rId3022" Type="http://schemas.openxmlformats.org/officeDocument/2006/relationships/hyperlink" Target="https://twitter.com/Kronprinsparet" TargetMode="External"/><Relationship Id="rId3467" Type="http://schemas.openxmlformats.org/officeDocument/2006/relationships/hyperlink" Target="https://twitter.com/NamPresidency/moments" TargetMode="External"/><Relationship Id="rId3674" Type="http://schemas.openxmlformats.org/officeDocument/2006/relationships/hyperlink" Target="https://twitter.com/MofaJapan_jp/lists" TargetMode="External"/><Relationship Id="rId3881" Type="http://schemas.openxmlformats.org/officeDocument/2006/relationships/hyperlink" Target="https://twitter.com/SerbianGov/lists" TargetMode="External"/><Relationship Id="rId4518" Type="http://schemas.openxmlformats.org/officeDocument/2006/relationships/hyperlink" Target="https://periscope.tv/guv_ro" TargetMode="External"/><Relationship Id="rId150" Type="http://schemas.openxmlformats.org/officeDocument/2006/relationships/hyperlink" Target="http://twiplomacy.com/info/asia/Afghanistan" TargetMode="External"/><Relationship Id="rId595" Type="http://schemas.openxmlformats.org/officeDocument/2006/relationships/hyperlink" Target="https://twitter.com/MZZRS/slovenia-abroad/members" TargetMode="External"/><Relationship Id="rId2276" Type="http://schemas.openxmlformats.org/officeDocument/2006/relationships/hyperlink" Target="https://twitter.com/iGABahrain" TargetMode="External"/><Relationship Id="rId2483" Type="http://schemas.openxmlformats.org/officeDocument/2006/relationships/hyperlink" Target="https://twitter.com/VioricaDancila/lists" TargetMode="External"/><Relationship Id="rId2690" Type="http://schemas.openxmlformats.org/officeDocument/2006/relationships/hyperlink" Target="https://twitter.com/somaligov_/moments" TargetMode="External"/><Relationship Id="rId3327" Type="http://schemas.openxmlformats.org/officeDocument/2006/relationships/hyperlink" Target="https://twitter.com/IsmailOguelleh/moments" TargetMode="External"/><Relationship Id="rId3534" Type="http://schemas.openxmlformats.org/officeDocument/2006/relationships/hyperlink" Target="https://twitter.com/PresidentFiji/moments" TargetMode="External"/><Relationship Id="rId3741" Type="http://schemas.openxmlformats.org/officeDocument/2006/relationships/hyperlink" Target="https://twitter.com/GvtMonaco/lists" TargetMode="External"/><Relationship Id="rId3979" Type="http://schemas.openxmlformats.org/officeDocument/2006/relationships/hyperlink" Target="https://periscope.tv/NovruzMammadov" TargetMode="External"/><Relationship Id="rId248" Type="http://schemas.openxmlformats.org/officeDocument/2006/relationships/hyperlink" Target="http://twiplomacy.com/info/asia/Kazakhstan" TargetMode="External"/><Relationship Id="rId455" Type="http://schemas.openxmlformats.org/officeDocument/2006/relationships/hyperlink" Target="https://twitter.com/GermanyDiplo/lists" TargetMode="External"/><Relationship Id="rId662" Type="http://schemas.openxmlformats.org/officeDocument/2006/relationships/hyperlink" Target="http://twiplomacy.com/info/europe/Vatican" TargetMode="External"/><Relationship Id="rId1085" Type="http://schemas.openxmlformats.org/officeDocument/2006/relationships/hyperlink" Target="https://twitter.com/BelarusMFA/lists" TargetMode="External"/><Relationship Id="rId1292" Type="http://schemas.openxmlformats.org/officeDocument/2006/relationships/hyperlink" Target="https://twitter.com/AlsisiOfficial" TargetMode="External"/><Relationship Id="rId2136" Type="http://schemas.openxmlformats.org/officeDocument/2006/relationships/hyperlink" Target="https://twitter.com/ID_Itno" TargetMode="External"/><Relationship Id="rId2343" Type="http://schemas.openxmlformats.org/officeDocument/2006/relationships/hyperlink" Target="https://twitter.com/MFAgovge" TargetMode="External"/><Relationship Id="rId2550" Type="http://schemas.openxmlformats.org/officeDocument/2006/relationships/hyperlink" Target="https://twitter.com/TsogtbaatarD/moments" TargetMode="External"/><Relationship Id="rId2788" Type="http://schemas.openxmlformats.org/officeDocument/2006/relationships/hyperlink" Target="https://twitter.com/AzerbaijanPA/moments" TargetMode="External"/><Relationship Id="rId2995" Type="http://schemas.openxmlformats.org/officeDocument/2006/relationships/hyperlink" Target="https://twitter.com/Rigas_pils" TargetMode="External"/><Relationship Id="rId3601" Type="http://schemas.openxmlformats.org/officeDocument/2006/relationships/hyperlink" Target="https://twitter.com/StateHouseUg/moments" TargetMode="External"/><Relationship Id="rId3839" Type="http://schemas.openxmlformats.org/officeDocument/2006/relationships/hyperlink" Target="https://twitter.com/Pontifex_pt/lists" TargetMode="External"/><Relationship Id="rId108" Type="http://schemas.openxmlformats.org/officeDocument/2006/relationships/hyperlink" Target="http://twiplomacy.com/info/africa/Somalia" TargetMode="External"/><Relationship Id="rId315" Type="http://schemas.openxmlformats.org/officeDocument/2006/relationships/hyperlink" Target="https://twitter.com/PrimeMinisterKR/lists" TargetMode="External"/><Relationship Id="rId522" Type="http://schemas.openxmlformats.org/officeDocument/2006/relationships/hyperlink" Target="http://twiplomacy.com/info/europe/Monaco" TargetMode="External"/><Relationship Id="rId967" Type="http://schemas.openxmlformats.org/officeDocument/2006/relationships/hyperlink" Target="http://twiplomacy.com/info/north-america/Haiti" TargetMode="External"/><Relationship Id="rId1152" Type="http://schemas.openxmlformats.org/officeDocument/2006/relationships/hyperlink" Target="https://twitter.com/primeminister_k/lists" TargetMode="External"/><Relationship Id="rId1597" Type="http://schemas.openxmlformats.org/officeDocument/2006/relationships/hyperlink" Target="http://twiplomacy.com/info/europe/France" TargetMode="External"/><Relationship Id="rId2203" Type="http://schemas.openxmlformats.org/officeDocument/2006/relationships/hyperlink" Target="https://twitter.com/eng_pm_kz" TargetMode="External"/><Relationship Id="rId2410" Type="http://schemas.openxmlformats.org/officeDocument/2006/relationships/hyperlink" Target="https://twitter.com/kallaankourao" TargetMode="External"/><Relationship Id="rId2648" Type="http://schemas.openxmlformats.org/officeDocument/2006/relationships/hyperlink" Target="https://twitter.com/egyptgovportal/moments" TargetMode="External"/><Relationship Id="rId2855" Type="http://schemas.openxmlformats.org/officeDocument/2006/relationships/hyperlink" Target="https://twitter.com/foreigntanzania" TargetMode="External"/><Relationship Id="rId3906" Type="http://schemas.openxmlformats.org/officeDocument/2006/relationships/hyperlink" Target="https://twitter.com/UKenyatta/lists" TargetMode="External"/><Relationship Id="rId96" Type="http://schemas.openxmlformats.org/officeDocument/2006/relationships/hyperlink" Target="http://twiplomacy.com/info/africa/Seychelles" TargetMode="External"/><Relationship Id="rId827" Type="http://schemas.openxmlformats.org/officeDocument/2006/relationships/hyperlink" Target="http://twiplomacy.com/info/south-america/Paraguay" TargetMode="External"/><Relationship Id="rId1012" Type="http://schemas.openxmlformats.org/officeDocument/2006/relationships/hyperlink" Target="https://periscope.tv/RashtrapatiBhvn" TargetMode="External"/><Relationship Id="rId1457" Type="http://schemas.openxmlformats.org/officeDocument/2006/relationships/hyperlink" Target="https://twitter.com/gobmx/moments" TargetMode="External"/><Relationship Id="rId1664" Type="http://schemas.openxmlformats.org/officeDocument/2006/relationships/hyperlink" Target="https://twitter.com/CCMofa_Japan/lists" TargetMode="External"/><Relationship Id="rId1871" Type="http://schemas.openxmlformats.org/officeDocument/2006/relationships/hyperlink" Target="https://periscope.tv/ignaziocassis" TargetMode="External"/><Relationship Id="rId2508" Type="http://schemas.openxmlformats.org/officeDocument/2006/relationships/hyperlink" Target="https://twitter.com/MartinVizcarraC/lists" TargetMode="External"/><Relationship Id="rId2715" Type="http://schemas.openxmlformats.org/officeDocument/2006/relationships/hyperlink" Target="https://twitter.com/kaz_pm_kz/moments" TargetMode="External"/><Relationship Id="rId2922" Type="http://schemas.openxmlformats.org/officeDocument/2006/relationships/hyperlink" Target="https://twitter.com/MofaOman" TargetMode="External"/><Relationship Id="rId4070" Type="http://schemas.openxmlformats.org/officeDocument/2006/relationships/hyperlink" Target="https://periscope.tv/ForeignAff_Sur" TargetMode="External"/><Relationship Id="rId4168" Type="http://schemas.openxmlformats.org/officeDocument/2006/relationships/hyperlink" Target="https://periscope.tv/PMBhutan" TargetMode="External"/><Relationship Id="rId4375" Type="http://schemas.openxmlformats.org/officeDocument/2006/relationships/hyperlink" Target="https://periscope.tv/MofaJapan_en" TargetMode="External"/><Relationship Id="rId1317" Type="http://schemas.openxmlformats.org/officeDocument/2006/relationships/hyperlink" Target="https://twitter.com/AzerbaijanMFA" TargetMode="External"/><Relationship Id="rId1524" Type="http://schemas.openxmlformats.org/officeDocument/2006/relationships/hyperlink" Target="https://periscope.tv/Pmcanadien" TargetMode="External"/><Relationship Id="rId1731" Type="http://schemas.openxmlformats.org/officeDocument/2006/relationships/hyperlink" Target="https://twitter.com/AMokuy/moments" TargetMode="External"/><Relationship Id="rId1969" Type="http://schemas.openxmlformats.org/officeDocument/2006/relationships/hyperlink" Target="https://twitter.com/DigitalOutreach" TargetMode="External"/><Relationship Id="rId3184" Type="http://schemas.openxmlformats.org/officeDocument/2006/relationships/hyperlink" Target="https://twitter.com/MFATgovtNZ/moments" TargetMode="External"/><Relationship Id="rId4028" Type="http://schemas.openxmlformats.org/officeDocument/2006/relationships/hyperlink" Target="https://periscope.tv/FaiezSerraj" TargetMode="External"/><Relationship Id="rId4235" Type="http://schemas.openxmlformats.org/officeDocument/2006/relationships/hyperlink" Target="https://periscope.tv/DjibPrimature" TargetMode="External"/><Relationship Id="rId4582" Type="http://schemas.openxmlformats.org/officeDocument/2006/relationships/hyperlink" Target="https://periscope.tv/SpainMFA" TargetMode="External"/><Relationship Id="rId23" Type="http://schemas.openxmlformats.org/officeDocument/2006/relationships/hyperlink" Target="http://twiplomacy.com/info/africa/Egypt" TargetMode="External"/><Relationship Id="rId1829" Type="http://schemas.openxmlformats.org/officeDocument/2006/relationships/hyperlink" Target="http://twiplomacy.com/info/asia/Uzbekistan" TargetMode="External"/><Relationship Id="rId3391" Type="http://schemas.openxmlformats.org/officeDocument/2006/relationships/hyperlink" Target="https://twitter.com/MalaysiaMFA/moments" TargetMode="External"/><Relationship Id="rId3489" Type="http://schemas.openxmlformats.org/officeDocument/2006/relationships/hyperlink" Target="https://twitter.com/PMDNewsGov/moments" TargetMode="External"/><Relationship Id="rId3696" Type="http://schemas.openxmlformats.org/officeDocument/2006/relationships/hyperlink" Target="https://twitter.com/CasaCivilPRA/lists" TargetMode="External"/><Relationship Id="rId4442" Type="http://schemas.openxmlformats.org/officeDocument/2006/relationships/hyperlink" Target="https://periscope.tv/IBK_2013" TargetMode="External"/><Relationship Id="rId2298" Type="http://schemas.openxmlformats.org/officeDocument/2006/relationships/hyperlink" Target="https://twitter.com/ortcomkz" TargetMode="External"/><Relationship Id="rId3044" Type="http://schemas.openxmlformats.org/officeDocument/2006/relationships/hyperlink" Target="https://twitter.com/SwedishPM" TargetMode="External"/><Relationship Id="rId3251" Type="http://schemas.openxmlformats.org/officeDocument/2006/relationships/hyperlink" Target="https://twitter.com/DOImalta/moments" TargetMode="External"/><Relationship Id="rId3349" Type="http://schemas.openxmlformats.org/officeDocument/2006/relationships/hyperlink" Target="https://twitter.com/KagutaMuseveni/moments" TargetMode="External"/><Relationship Id="rId3556" Type="http://schemas.openxmlformats.org/officeDocument/2006/relationships/hyperlink" Target="https://twitter.com/Quirinale/moments" TargetMode="External"/><Relationship Id="rId4302" Type="http://schemas.openxmlformats.org/officeDocument/2006/relationships/hyperlink" Target="https://periscope.tv/GreeceMFA" TargetMode="External"/><Relationship Id="rId172" Type="http://schemas.openxmlformats.org/officeDocument/2006/relationships/hyperlink" Target="http://twiplomacy.com/info/asia/Brunei" TargetMode="External"/><Relationship Id="rId477" Type="http://schemas.openxmlformats.org/officeDocument/2006/relationships/hyperlink" Target="https://twitter.com/dfatirl/dfat-twitter-accounts/members" TargetMode="External"/><Relationship Id="rId684" Type="http://schemas.openxmlformats.org/officeDocument/2006/relationships/hyperlink" Target="https://twitter.com/PMcanadien/lists" TargetMode="External"/><Relationship Id="rId2060" Type="http://schemas.openxmlformats.org/officeDocument/2006/relationships/hyperlink" Target="https://twitter.com/majaliwa_kassim" TargetMode="External"/><Relationship Id="rId2158" Type="http://schemas.openxmlformats.org/officeDocument/2006/relationships/hyperlink" Target="https://twitter.com/togodiplomatie" TargetMode="External"/><Relationship Id="rId2365" Type="http://schemas.openxmlformats.org/officeDocument/2006/relationships/hyperlink" Target="https://twitter.com/SecPompeo" TargetMode="External"/><Relationship Id="rId3111" Type="http://schemas.openxmlformats.org/officeDocument/2006/relationships/hyperlink" Target="https://twitter.com/PresidentFiji" TargetMode="External"/><Relationship Id="rId3209" Type="http://schemas.openxmlformats.org/officeDocument/2006/relationships/hyperlink" Target="https://twitter.com/BelgiumMFA/moments" TargetMode="External"/><Relationship Id="rId3763" Type="http://schemas.openxmlformats.org/officeDocument/2006/relationships/hyperlink" Target="https://twitter.com/Kantei_Saigai/lists" TargetMode="External"/><Relationship Id="rId3970" Type="http://schemas.openxmlformats.org/officeDocument/2006/relationships/hyperlink" Target="https://periscope.tv/RoyalFamily" TargetMode="External"/><Relationship Id="rId4607" Type="http://schemas.openxmlformats.org/officeDocument/2006/relationships/hyperlink" Target="https://periscope.tv/MFAThai" TargetMode="External"/><Relationship Id="rId337" Type="http://schemas.openxmlformats.org/officeDocument/2006/relationships/hyperlink" Target="https://twitter.com/MFA_Tajikistan/lists" TargetMode="External"/><Relationship Id="rId891" Type="http://schemas.openxmlformats.org/officeDocument/2006/relationships/hyperlink" Target="http://twiplomacy.com/info/north-america/Costa-Rica" TargetMode="External"/><Relationship Id="rId989" Type="http://schemas.openxmlformats.org/officeDocument/2006/relationships/hyperlink" Target="http://twiplomacy.com/info/south-america/Chile" TargetMode="External"/><Relationship Id="rId2018" Type="http://schemas.openxmlformats.org/officeDocument/2006/relationships/hyperlink" Target="http://twiplomacy.com/info/asia/Myanmar" TargetMode="External"/><Relationship Id="rId2572" Type="http://schemas.openxmlformats.org/officeDocument/2006/relationships/hyperlink" Target="https://twitter.com/Tudor_Moldova/moments" TargetMode="External"/><Relationship Id="rId2877" Type="http://schemas.openxmlformats.org/officeDocument/2006/relationships/hyperlink" Target="https://twitter.com/IndianDiplomacy" TargetMode="External"/><Relationship Id="rId3416" Type="http://schemas.openxmlformats.org/officeDocument/2006/relationships/hyperlink" Target="https://twitter.com/MFABelize/moments" TargetMode="External"/><Relationship Id="rId3623" Type="http://schemas.openxmlformats.org/officeDocument/2006/relationships/hyperlink" Target="https://twitter.com/tsheringtobgay/moments" TargetMode="External"/><Relationship Id="rId3830" Type="http://schemas.openxmlformats.org/officeDocument/2006/relationships/hyperlink" Target="https://twitter.com/PMTCHAD/lists" TargetMode="External"/><Relationship Id="rId544" Type="http://schemas.openxmlformats.org/officeDocument/2006/relationships/hyperlink" Target="https://twitter.com/NorwayMFA/lists" TargetMode="External"/><Relationship Id="rId751" Type="http://schemas.openxmlformats.org/officeDocument/2006/relationships/hyperlink" Target="https://twitter.com/OPM_TT/lists" TargetMode="External"/><Relationship Id="rId849" Type="http://schemas.openxmlformats.org/officeDocument/2006/relationships/hyperlink" Target="http://twiplomacy.com/info/south-america/Venezuela" TargetMode="External"/><Relationship Id="rId1174" Type="http://schemas.openxmlformats.org/officeDocument/2006/relationships/hyperlink" Target="https://twitter.com/General_Aoun/lists" TargetMode="External"/><Relationship Id="rId1381" Type="http://schemas.openxmlformats.org/officeDocument/2006/relationships/hyperlink" Target="https://twitter.com/worknehgebeyhu" TargetMode="External"/><Relationship Id="rId1479" Type="http://schemas.openxmlformats.org/officeDocument/2006/relationships/hyperlink" Target="https://twitter.com/ItamaratyGovBr/moments" TargetMode="External"/><Relationship Id="rId1686" Type="http://schemas.openxmlformats.org/officeDocument/2006/relationships/hyperlink" Target="https://twitter.com/Lithuania/lists" TargetMode="External"/><Relationship Id="rId2225" Type="http://schemas.openxmlformats.org/officeDocument/2006/relationships/hyperlink" Target="https://twitter.com/UnionDesComores" TargetMode="External"/><Relationship Id="rId2432" Type="http://schemas.openxmlformats.org/officeDocument/2006/relationships/hyperlink" Target="https://twitter.com/PM_AbiyAhmed/lists" TargetMode="External"/><Relationship Id="rId3928" Type="http://schemas.openxmlformats.org/officeDocument/2006/relationships/hyperlink" Target="https://twitter.com/maduro_ja/lists" TargetMode="External"/><Relationship Id="rId4092" Type="http://schemas.openxmlformats.org/officeDocument/2006/relationships/hyperlink" Target="https://periscope.tv/FMPhamBinhMinh" TargetMode="External"/><Relationship Id="rId404" Type="http://schemas.openxmlformats.org/officeDocument/2006/relationships/hyperlink" Target="http://twiplomacy.com/info/europe/Europe" TargetMode="External"/><Relationship Id="rId611" Type="http://schemas.openxmlformats.org/officeDocument/2006/relationships/hyperlink" Target="https://twitter.com/margotwallstrom/lists" TargetMode="External"/><Relationship Id="rId1034" Type="http://schemas.openxmlformats.org/officeDocument/2006/relationships/hyperlink" Target="https://periscope.tv/MeGovernment" TargetMode="External"/><Relationship Id="rId1241" Type="http://schemas.openxmlformats.org/officeDocument/2006/relationships/hyperlink" Target="http://twiplomacy.com/info/africa/Seychelles" TargetMode="External"/><Relationship Id="rId1339" Type="http://schemas.openxmlformats.org/officeDocument/2006/relationships/hyperlink" Target="https://twitter.com/BrazilGovNews" TargetMode="External"/><Relationship Id="rId1893" Type="http://schemas.openxmlformats.org/officeDocument/2006/relationships/hyperlink" Target="http://twiplomacy.com/info/oceania/New-Zealand" TargetMode="External"/><Relationship Id="rId2737" Type="http://schemas.openxmlformats.org/officeDocument/2006/relationships/hyperlink" Target="https://twitter.com/MZemanOficialni/moments" TargetMode="External"/><Relationship Id="rId2944" Type="http://schemas.openxmlformats.org/officeDocument/2006/relationships/hyperlink" Target="https://twitter.com/UAEmGov" TargetMode="External"/><Relationship Id="rId4397" Type="http://schemas.openxmlformats.org/officeDocument/2006/relationships/hyperlink" Target="https://periscope.tv/MFAKOSOVO" TargetMode="External"/><Relationship Id="rId709" Type="http://schemas.openxmlformats.org/officeDocument/2006/relationships/hyperlink" Target="http://twiplomacy.com/info/north-america/Grenada" TargetMode="External"/><Relationship Id="rId916" Type="http://schemas.openxmlformats.org/officeDocument/2006/relationships/hyperlink" Target="https://twitter.com/MofaJapan_ITPR/lists" TargetMode="External"/><Relationship Id="rId1101" Type="http://schemas.openxmlformats.org/officeDocument/2006/relationships/hyperlink" Target="https://twitter.com/MBA_AlThani_/lists" TargetMode="External"/><Relationship Id="rId1546" Type="http://schemas.openxmlformats.org/officeDocument/2006/relationships/hyperlink" Target="https://periscope.tv/TC_Basbakan" TargetMode="External"/><Relationship Id="rId1753" Type="http://schemas.openxmlformats.org/officeDocument/2006/relationships/hyperlink" Target="https://twitter.com/Iraqimofa/moments" TargetMode="External"/><Relationship Id="rId1960" Type="http://schemas.openxmlformats.org/officeDocument/2006/relationships/hyperlink" Target="https://twitter.com/HeikoMaas" TargetMode="External"/><Relationship Id="rId2804" Type="http://schemas.openxmlformats.org/officeDocument/2006/relationships/hyperlink" Target="https://twitter.com/pmpresssecret/moments" TargetMode="External"/><Relationship Id="rId4257" Type="http://schemas.openxmlformats.org/officeDocument/2006/relationships/hyperlink" Target="https://periscope.tv/EstonianGovt" TargetMode="External"/><Relationship Id="rId4464" Type="http://schemas.openxmlformats.org/officeDocument/2006/relationships/hyperlink" Target="https://periscope.tv/zasagmn" TargetMode="External"/><Relationship Id="rId4671" Type="http://schemas.openxmlformats.org/officeDocument/2006/relationships/hyperlink" Target="https://periscope.tv/StateDept" TargetMode="External"/><Relationship Id="rId45" Type="http://schemas.openxmlformats.org/officeDocument/2006/relationships/hyperlink" Target="http://twiplomacy.com/info/africa/Ivory-Coast" TargetMode="External"/><Relationship Id="rId1406" Type="http://schemas.openxmlformats.org/officeDocument/2006/relationships/hyperlink" Target="https://periscope.tv/cancilleriasv" TargetMode="External"/><Relationship Id="rId1613" Type="http://schemas.openxmlformats.org/officeDocument/2006/relationships/hyperlink" Target="https://twitter.com/Statsmin_kontor" TargetMode="External"/><Relationship Id="rId1820" Type="http://schemas.openxmlformats.org/officeDocument/2006/relationships/hyperlink" Target="https://twitter.com/Diplomacy_RM/moments" TargetMode="External"/><Relationship Id="rId3066" Type="http://schemas.openxmlformats.org/officeDocument/2006/relationships/hyperlink" Target="https://twitter.com/Pontifex_fr" TargetMode="External"/><Relationship Id="rId3273" Type="http://schemas.openxmlformats.org/officeDocument/2006/relationships/hyperlink" Target="https://twitter.com/foreigntanzania/moments" TargetMode="External"/><Relationship Id="rId3480" Type="http://schemas.openxmlformats.org/officeDocument/2006/relationships/hyperlink" Target="https://twitter.com/ortcomkz/moments" TargetMode="External"/><Relationship Id="rId4117" Type="http://schemas.openxmlformats.org/officeDocument/2006/relationships/hyperlink" Target="https://periscope.tv/Scpresidenciauy" TargetMode="External"/><Relationship Id="rId4324" Type="http://schemas.openxmlformats.org/officeDocument/2006/relationships/hyperlink" Target="https://periscope.tv/PresidenciadeHN" TargetMode="External"/><Relationship Id="rId4531" Type="http://schemas.openxmlformats.org/officeDocument/2006/relationships/hyperlink" Target="https://periscope.tv/UrugwiroVillage" TargetMode="External"/><Relationship Id="rId194" Type="http://schemas.openxmlformats.org/officeDocument/2006/relationships/hyperlink" Target="http://twiplomacy.com/info/asia/Indonesia" TargetMode="External"/><Relationship Id="rId1918" Type="http://schemas.openxmlformats.org/officeDocument/2006/relationships/hyperlink" Target="http://twiplomacy.com/info/africa/Zimbabwe" TargetMode="External"/><Relationship Id="rId2082" Type="http://schemas.openxmlformats.org/officeDocument/2006/relationships/hyperlink" Target="https://twitter.com/IsraelMFA" TargetMode="External"/><Relationship Id="rId3133" Type="http://schemas.openxmlformats.org/officeDocument/2006/relationships/hyperlink" Target="https://twitter.com/Horacio_Cartes" TargetMode="External"/><Relationship Id="rId3578" Type="http://schemas.openxmlformats.org/officeDocument/2006/relationships/hyperlink" Target="https://twitter.com/RwandaGov/moments" TargetMode="External"/><Relationship Id="rId3785" Type="http://schemas.openxmlformats.org/officeDocument/2006/relationships/hyperlink" Target="https://twitter.com/MagufuliJP/lists" TargetMode="External"/><Relationship Id="rId3992" Type="http://schemas.openxmlformats.org/officeDocument/2006/relationships/hyperlink" Target="https://periscope.tv/chinascio" TargetMode="External"/><Relationship Id="rId4629" Type="http://schemas.openxmlformats.org/officeDocument/2006/relationships/hyperlink" Target="https://periscope.tv/TunisieDiplo" TargetMode="External"/><Relationship Id="rId261" Type="http://schemas.openxmlformats.org/officeDocument/2006/relationships/hyperlink" Target="http://twiplomacy.com/info/asia/Lebanon" TargetMode="External"/><Relationship Id="rId499" Type="http://schemas.openxmlformats.org/officeDocument/2006/relationships/hyperlink" Target="http://twiplomacy.com/info/europe/Latvia" TargetMode="External"/><Relationship Id="rId2387" Type="http://schemas.openxmlformats.org/officeDocument/2006/relationships/hyperlink" Target="https://twitter.com/pm_gov_dz" TargetMode="External"/><Relationship Id="rId2594" Type="http://schemas.openxmlformats.org/officeDocument/2006/relationships/hyperlink" Target="https://twitter.com/jacindaardern/moments" TargetMode="External"/><Relationship Id="rId3340" Type="http://schemas.openxmlformats.org/officeDocument/2006/relationships/hyperlink" Target="https://twitter.com/jimmymoralesgt/moments" TargetMode="External"/><Relationship Id="rId3438" Type="http://schemas.openxmlformats.org/officeDocument/2006/relationships/hyperlink" Target="https://twitter.com/MindeGobierno/moments" TargetMode="External"/><Relationship Id="rId3645" Type="http://schemas.openxmlformats.org/officeDocument/2006/relationships/hyperlink" Target="https://twitter.com/VGroysman/moments" TargetMode="External"/><Relationship Id="rId3852" Type="http://schemas.openxmlformats.org/officeDocument/2006/relationships/hyperlink" Target="https://twitter.com/PresidenciadeHN/lists" TargetMode="External"/><Relationship Id="rId359" Type="http://schemas.openxmlformats.org/officeDocument/2006/relationships/hyperlink" Target="http://twiplomacy.com/info/europe/Austria" TargetMode="External"/><Relationship Id="rId566" Type="http://schemas.openxmlformats.org/officeDocument/2006/relationships/hyperlink" Target="https://twitter.com/MID_RF/lists" TargetMode="External"/><Relationship Id="rId773" Type="http://schemas.openxmlformats.org/officeDocument/2006/relationships/hyperlink" Target="http://twiplomacy.com/info/north-america/United-States" TargetMode="External"/><Relationship Id="rId1196" Type="http://schemas.openxmlformats.org/officeDocument/2006/relationships/hyperlink" Target="http://twiplomacy.com/info/africa/Burundi" TargetMode="External"/><Relationship Id="rId2247" Type="http://schemas.openxmlformats.org/officeDocument/2006/relationships/hyperlink" Target="https://twitter.com/Kabmin_UA_e" TargetMode="External"/><Relationship Id="rId2454" Type="http://schemas.openxmlformats.org/officeDocument/2006/relationships/hyperlink" Target="https://twitter.com/MohamedAsim_mdv/lists" TargetMode="External"/><Relationship Id="rId2899" Type="http://schemas.openxmlformats.org/officeDocument/2006/relationships/hyperlink" Target="https://twitter.com/MofaJapan_en" TargetMode="External"/><Relationship Id="rId3200" Type="http://schemas.openxmlformats.org/officeDocument/2006/relationships/hyperlink" Target="https://twitter.com/USAenEspanol/moments" TargetMode="External"/><Relationship Id="rId3505" Type="http://schemas.openxmlformats.org/officeDocument/2006/relationships/hyperlink" Target="https://twitter.com/Pontifex_pt/moments" TargetMode="External"/><Relationship Id="rId121" Type="http://schemas.openxmlformats.org/officeDocument/2006/relationships/hyperlink" Target="https://twitter.com/FEGnassingbe/lists" TargetMode="External"/><Relationship Id="rId219" Type="http://schemas.openxmlformats.org/officeDocument/2006/relationships/hyperlink" Target="http://twiplomacy.com/info/asia/Israel" TargetMode="External"/><Relationship Id="rId426" Type="http://schemas.openxmlformats.org/officeDocument/2006/relationships/hyperlink" Target="http://twiplomacy.com/info/europe/Finland" TargetMode="External"/><Relationship Id="rId633" Type="http://schemas.openxmlformats.org/officeDocument/2006/relationships/hyperlink" Target="http://twiplomacy.com/info/europe/Turkey" TargetMode="External"/><Relationship Id="rId980" Type="http://schemas.openxmlformats.org/officeDocument/2006/relationships/hyperlink" Target="https://twitter.com/MaltaGov/lists" TargetMode="External"/><Relationship Id="rId1056" Type="http://schemas.openxmlformats.org/officeDocument/2006/relationships/hyperlink" Target="https://periscope.tv/Elysee" TargetMode="External"/><Relationship Id="rId1263" Type="http://schemas.openxmlformats.org/officeDocument/2006/relationships/hyperlink" Target="https://twitter.com/ComgovTn" TargetMode="External"/><Relationship Id="rId2107" Type="http://schemas.openxmlformats.org/officeDocument/2006/relationships/hyperlink" Target="https://twitter.com/ThaiKhuFah" TargetMode="External"/><Relationship Id="rId2314" Type="http://schemas.openxmlformats.org/officeDocument/2006/relationships/hyperlink" Target="https://twitter.com/MFAofArmenia" TargetMode="External"/><Relationship Id="rId2661" Type="http://schemas.openxmlformats.org/officeDocument/2006/relationships/hyperlink" Target="https://twitter.com/cancilleriacrc/moments" TargetMode="External"/><Relationship Id="rId2759" Type="http://schemas.openxmlformats.org/officeDocument/2006/relationships/hyperlink" Target="https://twitter.com/FNyusi/moments" TargetMode="External"/><Relationship Id="rId2966" Type="http://schemas.openxmlformats.org/officeDocument/2006/relationships/hyperlink" Target="https://twitter.com/DanishMFA" TargetMode="External"/><Relationship Id="rId3712" Type="http://schemas.openxmlformats.org/officeDocument/2006/relationships/hyperlink" Target="https://twitter.com/eng_pm_kz/lists" TargetMode="External"/><Relationship Id="rId840" Type="http://schemas.openxmlformats.org/officeDocument/2006/relationships/hyperlink" Target="http://twiplomacy.com/info/south-america/Uruguay" TargetMode="External"/><Relationship Id="rId938" Type="http://schemas.openxmlformats.org/officeDocument/2006/relationships/hyperlink" Target="http://twiplomacy.com/info/europe/Latvia" TargetMode="External"/><Relationship Id="rId1470" Type="http://schemas.openxmlformats.org/officeDocument/2006/relationships/hyperlink" Target="https://twitter.com/fortalezapr/moments" TargetMode="External"/><Relationship Id="rId1568" Type="http://schemas.openxmlformats.org/officeDocument/2006/relationships/hyperlink" Target="http://twiplomacy.com/info/europe/Bulgaria" TargetMode="External"/><Relationship Id="rId1775" Type="http://schemas.openxmlformats.org/officeDocument/2006/relationships/hyperlink" Target="https://twitter.com/mreparaguay_en/moments" TargetMode="External"/><Relationship Id="rId2521" Type="http://schemas.openxmlformats.org/officeDocument/2006/relationships/hyperlink" Target="https://twitter.com/DiplomatieRdc/moments" TargetMode="External"/><Relationship Id="rId2619" Type="http://schemas.openxmlformats.org/officeDocument/2006/relationships/hyperlink" Target="https://twitter.com/micwebTonga/moments" TargetMode="External"/><Relationship Id="rId2826" Type="http://schemas.openxmlformats.org/officeDocument/2006/relationships/hyperlink" Target="https://twitter.com/primatureci" TargetMode="External"/><Relationship Id="rId4181" Type="http://schemas.openxmlformats.org/officeDocument/2006/relationships/hyperlink" Target="https://periscope.tv/Aloysio_Nunes" TargetMode="External"/><Relationship Id="rId4279" Type="http://schemas.openxmlformats.org/officeDocument/2006/relationships/hyperlink" Target="https://periscope.tv/Matignon" TargetMode="External"/><Relationship Id="rId67" Type="http://schemas.openxmlformats.org/officeDocument/2006/relationships/hyperlink" Target="https://twitter.com/FNyusi/lists" TargetMode="External"/><Relationship Id="rId700" Type="http://schemas.openxmlformats.org/officeDocument/2006/relationships/hyperlink" Target="https://twitter.com/DaniloMedina/lists" TargetMode="External"/><Relationship Id="rId1123" Type="http://schemas.openxmlformats.org/officeDocument/2006/relationships/hyperlink" Target="https://twitter.com/CaboVerde_Gov/lists" TargetMode="External"/><Relationship Id="rId1330" Type="http://schemas.openxmlformats.org/officeDocument/2006/relationships/hyperlink" Target="https://twitter.com/BelgiumMFA" TargetMode="External"/><Relationship Id="rId1428" Type="http://schemas.openxmlformats.org/officeDocument/2006/relationships/hyperlink" Target="https://periscope.tv/hagegeingob" TargetMode="External"/><Relationship Id="rId1635" Type="http://schemas.openxmlformats.org/officeDocument/2006/relationships/hyperlink" Target="http://twiplomacy.com/info/north-america/United-States" TargetMode="External"/><Relationship Id="rId1982" Type="http://schemas.openxmlformats.org/officeDocument/2006/relationships/hyperlink" Target="https://twitter.com/MFA_Tajikistan" TargetMode="External"/><Relationship Id="rId3088" Type="http://schemas.openxmlformats.org/officeDocument/2006/relationships/hyperlink" Target="https://twitter.com/PrimatureHT" TargetMode="External"/><Relationship Id="rId4041" Type="http://schemas.openxmlformats.org/officeDocument/2006/relationships/hyperlink" Target="https://periscope.tv/MFA_MNE" TargetMode="External"/><Relationship Id="rId4486" Type="http://schemas.openxmlformats.org/officeDocument/2006/relationships/hyperlink" Target="https://periscope.tv/GeoffreyOnyeama" TargetMode="External"/><Relationship Id="rId4693" Type="http://schemas.openxmlformats.org/officeDocument/2006/relationships/hyperlink" Target="https://periscope.tv/Pontifex_pt" TargetMode="External"/><Relationship Id="rId1842" Type="http://schemas.openxmlformats.org/officeDocument/2006/relationships/hyperlink" Target="https://periscope.tv/EU_Commission" TargetMode="External"/><Relationship Id="rId3295" Type="http://schemas.openxmlformats.org/officeDocument/2006/relationships/hyperlink" Target="https://twitter.com/GOV_BN/moments" TargetMode="External"/><Relationship Id="rId4139" Type="http://schemas.openxmlformats.org/officeDocument/2006/relationships/hyperlink" Target="https://periscope.tv/primeministerAM" TargetMode="External"/><Relationship Id="rId4346" Type="http://schemas.openxmlformats.org/officeDocument/2006/relationships/hyperlink" Target="https://periscope.tv/al_jaffaary" TargetMode="External"/><Relationship Id="rId4553" Type="http://schemas.openxmlformats.org/officeDocument/2006/relationships/hyperlink" Target="https://periscope.tv/DannyFaure" TargetMode="External"/><Relationship Id="rId1702" Type="http://schemas.openxmlformats.org/officeDocument/2006/relationships/hyperlink" Target="https://twitter.com/PalestinePMO/lists" TargetMode="External"/><Relationship Id="rId3155" Type="http://schemas.openxmlformats.org/officeDocument/2006/relationships/hyperlink" Target="https://twitter.com/ethpresident" TargetMode="External"/><Relationship Id="rId3362" Type="http://schemas.openxmlformats.org/officeDocument/2006/relationships/hyperlink" Target="https://twitter.com/KremlinRussia/moments" TargetMode="External"/><Relationship Id="rId4206" Type="http://schemas.openxmlformats.org/officeDocument/2006/relationships/hyperlink" Target="https://periscope.tv/PRIMATURERCA" TargetMode="External"/><Relationship Id="rId4413" Type="http://schemas.openxmlformats.org/officeDocument/2006/relationships/hyperlink" Target="https://periscope.tv/MFA_LI" TargetMode="External"/><Relationship Id="rId4620" Type="http://schemas.openxmlformats.org/officeDocument/2006/relationships/hyperlink" Target="https://periscope.tv/totisova" TargetMode="External"/><Relationship Id="rId283" Type="http://schemas.openxmlformats.org/officeDocument/2006/relationships/hyperlink" Target="http://twiplomacy.com/info/asia/Oman" TargetMode="External"/><Relationship Id="rId490" Type="http://schemas.openxmlformats.org/officeDocument/2006/relationships/hyperlink" Target="https://twitter.com/Vejonis/lists" TargetMode="External"/><Relationship Id="rId2171" Type="http://schemas.openxmlformats.org/officeDocument/2006/relationships/hyperlink" Target="https://twitter.com/GovPH_PCOO" TargetMode="External"/><Relationship Id="rId3015" Type="http://schemas.openxmlformats.org/officeDocument/2006/relationships/hyperlink" Target="https://twitter.com/MeGovernment" TargetMode="External"/><Relationship Id="rId3222" Type="http://schemas.openxmlformats.org/officeDocument/2006/relationships/hyperlink" Target="https://twitter.com/BWGovernment/moments" TargetMode="External"/><Relationship Id="rId3667" Type="http://schemas.openxmlformats.org/officeDocument/2006/relationships/hyperlink" Target="https://twitter.com/BdiPresidence/lists" TargetMode="External"/><Relationship Id="rId3874" Type="http://schemas.openxmlformats.org/officeDocument/2006/relationships/hyperlink" Target="https://twitter.com/SaintLuciaGov/lists" TargetMode="External"/><Relationship Id="rId143" Type="http://schemas.openxmlformats.org/officeDocument/2006/relationships/hyperlink" Target="http://twiplomacy.com/info/asia/Afghanistan" TargetMode="External"/><Relationship Id="rId350" Type="http://schemas.openxmlformats.org/officeDocument/2006/relationships/hyperlink" Target="http://twiplomacy.com/info/asia/United-Arab-Emirates" TargetMode="External"/><Relationship Id="rId588" Type="http://schemas.openxmlformats.org/officeDocument/2006/relationships/hyperlink" Target="http://twiplomacy.com/info/europe/Slovenia" TargetMode="External"/><Relationship Id="rId795" Type="http://schemas.openxmlformats.org/officeDocument/2006/relationships/hyperlink" Target="http://twiplomacy.com/info/south-america/Bolivia" TargetMode="External"/><Relationship Id="rId2031" Type="http://schemas.openxmlformats.org/officeDocument/2006/relationships/hyperlink" Target="https://twitter.com/bka_at" TargetMode="External"/><Relationship Id="rId2269" Type="http://schemas.openxmlformats.org/officeDocument/2006/relationships/hyperlink" Target="https://twitter.com/dfat" TargetMode="External"/><Relationship Id="rId2476" Type="http://schemas.openxmlformats.org/officeDocument/2006/relationships/hyperlink" Target="https://twitter.com/HeikoMaas/lists" TargetMode="External"/><Relationship Id="rId2683" Type="http://schemas.openxmlformats.org/officeDocument/2006/relationships/hyperlink" Target="https://twitter.com/IstanaRakyat/moments" TargetMode="External"/><Relationship Id="rId2890" Type="http://schemas.openxmlformats.org/officeDocument/2006/relationships/hyperlink" Target="https://twitter.com/IsraeliPM_heb" TargetMode="External"/><Relationship Id="rId3527" Type="http://schemas.openxmlformats.org/officeDocument/2006/relationships/hyperlink" Target="https://twitter.com/PresidencialVen/moments" TargetMode="External"/><Relationship Id="rId3734" Type="http://schemas.openxmlformats.org/officeDocument/2006/relationships/hyperlink" Target="https://twitter.com/govpt/lists" TargetMode="External"/><Relationship Id="rId3941" Type="http://schemas.openxmlformats.org/officeDocument/2006/relationships/hyperlink" Target="https://twitter.com/ForeignStrategy/lists" TargetMode="External"/><Relationship Id="rId9" Type="http://schemas.openxmlformats.org/officeDocument/2006/relationships/hyperlink" Target="http://twiplomacy.com/info/africa/Burundi" TargetMode="External"/><Relationship Id="rId210" Type="http://schemas.openxmlformats.org/officeDocument/2006/relationships/hyperlink" Target="https://twitter.com/HaiderAlAbadi/lists" TargetMode="External"/><Relationship Id="rId448" Type="http://schemas.openxmlformats.org/officeDocument/2006/relationships/hyperlink" Target="https://twitter.com/francediplo_AR/lists" TargetMode="External"/><Relationship Id="rId655" Type="http://schemas.openxmlformats.org/officeDocument/2006/relationships/hyperlink" Target="https://twitter.com/foreignoffice/foreign-office-on-twitter/members" TargetMode="External"/><Relationship Id="rId862" Type="http://schemas.openxmlformats.org/officeDocument/2006/relationships/hyperlink" Target="https://twitter.com/BeninMae/lists" TargetMode="External"/><Relationship Id="rId1078" Type="http://schemas.openxmlformats.org/officeDocument/2006/relationships/hyperlink" Target="https://twitter.com/MofaJapan_ITPR/lists/%E5%A4%96%E5%8B%99%E7%9C%81%E3%83%BB%E5%9C%A8%E5%A4%96%E5%85%AC%E9%A4%A8/members" TargetMode="External"/><Relationship Id="rId1285" Type="http://schemas.openxmlformats.org/officeDocument/2006/relationships/hyperlink" Target="https://twitter.com/al_jaffaary" TargetMode="External"/><Relationship Id="rId1492" Type="http://schemas.openxmlformats.org/officeDocument/2006/relationships/hyperlink" Target="https://twitter.com/PresidenciaMX/moments" TargetMode="External"/><Relationship Id="rId2129" Type="http://schemas.openxmlformats.org/officeDocument/2006/relationships/hyperlink" Target="https://twitter.com/regierung_fl" TargetMode="External"/><Relationship Id="rId2336" Type="http://schemas.openxmlformats.org/officeDocument/2006/relationships/hyperlink" Target="https://twitter.com/mauriciomacri" TargetMode="External"/><Relationship Id="rId2543" Type="http://schemas.openxmlformats.org/officeDocument/2006/relationships/hyperlink" Target="https://twitter.com/ar_khamenei/moments" TargetMode="External"/><Relationship Id="rId2750" Type="http://schemas.openxmlformats.org/officeDocument/2006/relationships/hyperlink" Target="https://twitter.com/votealpha2015/moments" TargetMode="External"/><Relationship Id="rId2988" Type="http://schemas.openxmlformats.org/officeDocument/2006/relationships/hyperlink" Target="https://twitter.com/MFAIceland" TargetMode="External"/><Relationship Id="rId3801" Type="http://schemas.openxmlformats.org/officeDocument/2006/relationships/hyperlink" Target="https://twitter.com/MFATurkeyFrench/lists" TargetMode="External"/><Relationship Id="rId308" Type="http://schemas.openxmlformats.org/officeDocument/2006/relationships/hyperlink" Target="http://twiplomacy.com/info/asia/Singapore" TargetMode="External"/><Relationship Id="rId515" Type="http://schemas.openxmlformats.org/officeDocument/2006/relationships/hyperlink" Target="https://twitter.com/gouv_lu/lists" TargetMode="External"/><Relationship Id="rId722" Type="http://schemas.openxmlformats.org/officeDocument/2006/relationships/hyperlink" Target="http://twiplomacy.com/info/north-america/Honduras" TargetMode="External"/><Relationship Id="rId1145" Type="http://schemas.openxmlformats.org/officeDocument/2006/relationships/hyperlink" Target="https://twitter.com/kryeministriaal/lists" TargetMode="External"/><Relationship Id="rId1352" Type="http://schemas.openxmlformats.org/officeDocument/2006/relationships/hyperlink" Target="https://twitter.com/CanadaFP" TargetMode="External"/><Relationship Id="rId1797" Type="http://schemas.openxmlformats.org/officeDocument/2006/relationships/hyperlink" Target="https://twitter.com/VensonMoitoi/moments" TargetMode="External"/><Relationship Id="rId2403" Type="http://schemas.openxmlformats.org/officeDocument/2006/relationships/hyperlink" Target="https://twitter.com/Karin_Kneissl" TargetMode="External"/><Relationship Id="rId2848" Type="http://schemas.openxmlformats.org/officeDocument/2006/relationships/hyperlink" Target="https://twitter.com/Hehassansheikh" TargetMode="External"/><Relationship Id="rId89" Type="http://schemas.openxmlformats.org/officeDocument/2006/relationships/hyperlink" Target="https://twitter.com/RwandaMFA/lists" TargetMode="External"/><Relationship Id="rId1005" Type="http://schemas.openxmlformats.org/officeDocument/2006/relationships/hyperlink" Target="https://periscope.tv/TurnbullMalcolm" TargetMode="External"/><Relationship Id="rId1212" Type="http://schemas.openxmlformats.org/officeDocument/2006/relationships/hyperlink" Target="https://twitter.com/USAgov/lists" TargetMode="External"/><Relationship Id="rId1657" Type="http://schemas.openxmlformats.org/officeDocument/2006/relationships/hyperlink" Target="https://twitter.com/anabrnabic/lists" TargetMode="External"/><Relationship Id="rId1864" Type="http://schemas.openxmlformats.org/officeDocument/2006/relationships/hyperlink" Target="https://twitter.com/AngelaMerkel" TargetMode="External"/><Relationship Id="rId2610" Type="http://schemas.openxmlformats.org/officeDocument/2006/relationships/hyperlink" Target="https://twitter.com/markrutte/lists" TargetMode="External"/><Relationship Id="rId2708" Type="http://schemas.openxmlformats.org/officeDocument/2006/relationships/hyperlink" Target="https://twitter.com/CostaPS2015/moments" TargetMode="External"/><Relationship Id="rId2915" Type="http://schemas.openxmlformats.org/officeDocument/2006/relationships/hyperlink" Target="https://twitter.com/MalaysiaMFA" TargetMode="External"/><Relationship Id="rId4063" Type="http://schemas.openxmlformats.org/officeDocument/2006/relationships/hyperlink" Target="https://periscope.tv/mae_rusia" TargetMode="External"/><Relationship Id="rId4270" Type="http://schemas.openxmlformats.org/officeDocument/2006/relationships/hyperlink" Target="https://periscope.tv/FijiPM" TargetMode="External"/><Relationship Id="rId4368" Type="http://schemas.openxmlformats.org/officeDocument/2006/relationships/hyperlink" Target="https://periscope.tv/Presidenceci" TargetMode="External"/><Relationship Id="rId4575" Type="http://schemas.openxmlformats.org/officeDocument/2006/relationships/hyperlink" Target="https://periscope.tv/PrimeMinisterKR" TargetMode="External"/><Relationship Id="rId1517" Type="http://schemas.openxmlformats.org/officeDocument/2006/relationships/hyperlink" Target="https://periscope.tv/MZZRS" TargetMode="External"/><Relationship Id="rId1724" Type="http://schemas.openxmlformats.org/officeDocument/2006/relationships/hyperlink" Target="https://twitter.com/Zoran_Zaev/lists" TargetMode="External"/><Relationship Id="rId3177" Type="http://schemas.openxmlformats.org/officeDocument/2006/relationships/hyperlink" Target="https://twitter.com/TchadDiplomatie/moments" TargetMode="External"/><Relationship Id="rId4130" Type="http://schemas.openxmlformats.org/officeDocument/2006/relationships/hyperlink" Target="https://periscope.tv/GovernAndorra" TargetMode="External"/><Relationship Id="rId4228" Type="http://schemas.openxmlformats.org/officeDocument/2006/relationships/hyperlink" Target="https://periscope.tv/PrimatureRDC" TargetMode="External"/><Relationship Id="rId16" Type="http://schemas.openxmlformats.org/officeDocument/2006/relationships/hyperlink" Target="http://twiplomacy.com/info/africa/Congo" TargetMode="External"/><Relationship Id="rId1931" Type="http://schemas.openxmlformats.org/officeDocument/2006/relationships/hyperlink" Target="https://twitter.com/Itamaraty_EN" TargetMode="External"/><Relationship Id="rId3037" Type="http://schemas.openxmlformats.org/officeDocument/2006/relationships/hyperlink" Target="https://twitter.com/Russia" TargetMode="External"/><Relationship Id="rId3384" Type="http://schemas.openxmlformats.org/officeDocument/2006/relationships/hyperlink" Target="https://twitter.com/maduro_pt/moments" TargetMode="External"/><Relationship Id="rId3591" Type="http://schemas.openxmlformats.org/officeDocument/2006/relationships/hyperlink" Target="https://twitter.com/SerbianGov/moments" TargetMode="External"/><Relationship Id="rId3689" Type="http://schemas.openxmlformats.org/officeDocument/2006/relationships/hyperlink" Target="https://twitter.com/BasbakanlikKDK/lists" TargetMode="External"/><Relationship Id="rId3896" Type="http://schemas.openxmlformats.org/officeDocument/2006/relationships/hyperlink" Target="https://twitter.com/TheVillaSomalia/lists" TargetMode="External"/><Relationship Id="rId4435" Type="http://schemas.openxmlformats.org/officeDocument/2006/relationships/hyperlink" Target="https://periscope.tv/PresidentYameen" TargetMode="External"/><Relationship Id="rId4642" Type="http://schemas.openxmlformats.org/officeDocument/2006/relationships/hyperlink" Target="https://periscope.tv/KagutaMuseveni" TargetMode="External"/><Relationship Id="rId2193" Type="http://schemas.openxmlformats.org/officeDocument/2006/relationships/hyperlink" Target="https://twitter.com/PresidentAM_rus" TargetMode="External"/><Relationship Id="rId2498" Type="http://schemas.openxmlformats.org/officeDocument/2006/relationships/hyperlink" Target="https://twitter.com/pmc_gov_au/lists" TargetMode="External"/><Relationship Id="rId3244" Type="http://schemas.openxmlformats.org/officeDocument/2006/relationships/hyperlink" Target="https://twitter.com/DFAPHL/moments" TargetMode="External"/><Relationship Id="rId3451" Type="http://schemas.openxmlformats.org/officeDocument/2006/relationships/hyperlink" Target="https://twitter.com/MofaNepal/moments" TargetMode="External"/><Relationship Id="rId3549" Type="http://schemas.openxmlformats.org/officeDocument/2006/relationships/hyperlink" Target="https://twitter.com/primeministerkz/moments" TargetMode="External"/><Relationship Id="rId4502" Type="http://schemas.openxmlformats.org/officeDocument/2006/relationships/hyperlink" Target="https://periscope.tv/EladioLoizaga" TargetMode="External"/><Relationship Id="rId165" Type="http://schemas.openxmlformats.org/officeDocument/2006/relationships/hyperlink" Target="http://twiplomacy.com/info/asia/Bahrain" TargetMode="External"/><Relationship Id="rId372" Type="http://schemas.openxmlformats.org/officeDocument/2006/relationships/hyperlink" Target="http://twiplomacy.com/info/europe/Bulgaria" TargetMode="External"/><Relationship Id="rId677" Type="http://schemas.openxmlformats.org/officeDocument/2006/relationships/hyperlink" Target="https://twitter.com/belizegov/lists" TargetMode="External"/><Relationship Id="rId2053" Type="http://schemas.openxmlformats.org/officeDocument/2006/relationships/hyperlink" Target="https://twitter.com/Iraqimofa" TargetMode="External"/><Relationship Id="rId2260" Type="http://schemas.openxmlformats.org/officeDocument/2006/relationships/hyperlink" Target="https://twitter.com/PresidentKE" TargetMode="External"/><Relationship Id="rId2358" Type="http://schemas.openxmlformats.org/officeDocument/2006/relationships/hyperlink" Target="https://twitter.com/MOFA_RL" TargetMode="External"/><Relationship Id="rId3104" Type="http://schemas.openxmlformats.org/officeDocument/2006/relationships/hyperlink" Target="https://twitter.com/USAgov" TargetMode="External"/><Relationship Id="rId3311" Type="http://schemas.openxmlformats.org/officeDocument/2006/relationships/hyperlink" Target="https://twitter.com/Grybauskaite_LT/moments" TargetMode="External"/><Relationship Id="rId3756" Type="http://schemas.openxmlformats.org/officeDocument/2006/relationships/hyperlink" Target="https://twitter.com/JPN_PMO/lists" TargetMode="External"/><Relationship Id="rId3963" Type="http://schemas.openxmlformats.org/officeDocument/2006/relationships/hyperlink" Target="https://twitter.com/portalbrasil" TargetMode="External"/><Relationship Id="rId232" Type="http://schemas.openxmlformats.org/officeDocument/2006/relationships/hyperlink" Target="http://twiplomacy.com/info/asia/japan/" TargetMode="External"/><Relationship Id="rId884" Type="http://schemas.openxmlformats.org/officeDocument/2006/relationships/hyperlink" Target="http://twiplomacy.com/info/africa/Seychelles" TargetMode="External"/><Relationship Id="rId2120" Type="http://schemas.openxmlformats.org/officeDocument/2006/relationships/hyperlink" Target="https://twitter.com/TabareVazquez" TargetMode="External"/><Relationship Id="rId2565" Type="http://schemas.openxmlformats.org/officeDocument/2006/relationships/hyperlink" Target="https://twitter.com/stropnickym/moments" TargetMode="External"/><Relationship Id="rId2772" Type="http://schemas.openxmlformats.org/officeDocument/2006/relationships/hyperlink" Target="https://twitter.com/AnastasiadesCY/moments" TargetMode="External"/><Relationship Id="rId3409" Type="http://schemas.openxmlformats.org/officeDocument/2006/relationships/hyperlink" Target="https://twitter.com/MFA_KZ/moments" TargetMode="External"/><Relationship Id="rId3616" Type="http://schemas.openxmlformats.org/officeDocument/2006/relationships/hyperlink" Target="https://twitter.com/TheVillaSomalia/moments" TargetMode="External"/><Relationship Id="rId3823" Type="http://schemas.openxmlformats.org/officeDocument/2006/relationships/hyperlink" Target="https://twitter.com/ortcomkzE/lists" TargetMode="External"/><Relationship Id="rId537" Type="http://schemas.openxmlformats.org/officeDocument/2006/relationships/hyperlink" Target="http://twiplomacy.com/info/europe/Netherlands" TargetMode="External"/><Relationship Id="rId744" Type="http://schemas.openxmlformats.org/officeDocument/2006/relationships/hyperlink" Target="https://twitter.com/DeptEstadoPR/lists" TargetMode="External"/><Relationship Id="rId951" Type="http://schemas.openxmlformats.org/officeDocument/2006/relationships/hyperlink" Target="http://twiplomacy.com/info/africa/Guinea" TargetMode="External"/><Relationship Id="rId1167" Type="http://schemas.openxmlformats.org/officeDocument/2006/relationships/hyperlink" Target="http://twiplomacy.com/info/europe/Croatia" TargetMode="External"/><Relationship Id="rId1374" Type="http://schemas.openxmlformats.org/officeDocument/2006/relationships/hyperlink" Target="https://twitter.com/PresidenceALG" TargetMode="External"/><Relationship Id="rId1581" Type="http://schemas.openxmlformats.org/officeDocument/2006/relationships/hyperlink" Target="http://twiplomacy.com/info/africa/Somalia" TargetMode="External"/><Relationship Id="rId1679" Type="http://schemas.openxmlformats.org/officeDocument/2006/relationships/hyperlink" Target="https://twitter.com/israelipm_farsi/lists" TargetMode="External"/><Relationship Id="rId2218" Type="http://schemas.openxmlformats.org/officeDocument/2006/relationships/hyperlink" Target="https://twitter.com/LankaMFA" TargetMode="External"/><Relationship Id="rId2425" Type="http://schemas.openxmlformats.org/officeDocument/2006/relationships/hyperlink" Target="https://twitter.com/gouvkm/lists" TargetMode="External"/><Relationship Id="rId2632" Type="http://schemas.openxmlformats.org/officeDocument/2006/relationships/hyperlink" Target="https://twitter.com/maduro_hi/moments" TargetMode="External"/><Relationship Id="rId4085" Type="http://schemas.openxmlformats.org/officeDocument/2006/relationships/hyperlink" Target="https://periscope.tv/SecPompeo" TargetMode="External"/><Relationship Id="rId4292" Type="http://schemas.openxmlformats.org/officeDocument/2006/relationships/hyperlink" Target="https://periscope.tv/MFAgovge" TargetMode="External"/><Relationship Id="rId80" Type="http://schemas.openxmlformats.org/officeDocument/2006/relationships/hyperlink" Target="https://twitter.com/AsoRock/lists" TargetMode="External"/><Relationship Id="rId604" Type="http://schemas.openxmlformats.org/officeDocument/2006/relationships/hyperlink" Target="http://twiplomacy.com/info/europe/Spain" TargetMode="External"/><Relationship Id="rId811" Type="http://schemas.openxmlformats.org/officeDocument/2006/relationships/hyperlink" Target="https://twitter.com/Minrel_Chile/lists" TargetMode="External"/><Relationship Id="rId1027" Type="http://schemas.openxmlformats.org/officeDocument/2006/relationships/hyperlink" Target="https://periscope.tv/Minrel_Chile" TargetMode="External"/><Relationship Id="rId1234" Type="http://schemas.openxmlformats.org/officeDocument/2006/relationships/hyperlink" Target="https://twitter.com/RICARDOROSSELLO/lists" TargetMode="External"/><Relationship Id="rId1441" Type="http://schemas.openxmlformats.org/officeDocument/2006/relationships/hyperlink" Target="https://twitter.com/juhasipila/moments" TargetMode="External"/><Relationship Id="rId1886" Type="http://schemas.openxmlformats.org/officeDocument/2006/relationships/hyperlink" Target="http://twiplomacy.com/info/europe/Belarus" TargetMode="External"/><Relationship Id="rId2937" Type="http://schemas.openxmlformats.org/officeDocument/2006/relationships/hyperlink" Target="https://twitter.com/govkorea" TargetMode="External"/><Relationship Id="rId4152" Type="http://schemas.openxmlformats.org/officeDocument/2006/relationships/hyperlink" Target="https://periscope.tv/antiguagov" TargetMode="External"/><Relationship Id="rId4597" Type="http://schemas.openxmlformats.org/officeDocument/2006/relationships/hyperlink" Target="https://periscope.tv/EmomaliRahmon" TargetMode="External"/><Relationship Id="rId909" Type="http://schemas.openxmlformats.org/officeDocument/2006/relationships/hyperlink" Target="https://twitter.com/DrZvizdic/lists" TargetMode="External"/><Relationship Id="rId1301" Type="http://schemas.openxmlformats.org/officeDocument/2006/relationships/hyperlink" Target="https://twitter.com/angealfa" TargetMode="External"/><Relationship Id="rId1539" Type="http://schemas.openxmlformats.org/officeDocument/2006/relationships/hyperlink" Target="https://periscope.tv/RT_Erdogan" TargetMode="External"/><Relationship Id="rId1746" Type="http://schemas.openxmlformats.org/officeDocument/2006/relationships/hyperlink" Target="https://twitter.com/EdgarCLungu/moments" TargetMode="External"/><Relationship Id="rId1953" Type="http://schemas.openxmlformats.org/officeDocument/2006/relationships/hyperlink" Target="https://twitter.com/francediplo_ES" TargetMode="External"/><Relationship Id="rId3199" Type="http://schemas.openxmlformats.org/officeDocument/2006/relationships/hyperlink" Target="https://twitter.com/PresidentRuvi/moments" TargetMode="External"/><Relationship Id="rId4457" Type="http://schemas.openxmlformats.org/officeDocument/2006/relationships/hyperlink" Target="https://periscope.tv/GuvernulRM" TargetMode="External"/><Relationship Id="rId4664" Type="http://schemas.openxmlformats.org/officeDocument/2006/relationships/hyperlink" Target="https://periscope.tv/POTUS" TargetMode="External"/><Relationship Id="rId38" Type="http://schemas.openxmlformats.org/officeDocument/2006/relationships/hyperlink" Target="http://twiplomacy.com/info/africa/Ghana" TargetMode="External"/><Relationship Id="rId1606" Type="http://schemas.openxmlformats.org/officeDocument/2006/relationships/hyperlink" Target="https://periscope.tv/simoncoveney" TargetMode="External"/><Relationship Id="rId1813" Type="http://schemas.openxmlformats.org/officeDocument/2006/relationships/hyperlink" Target="https://twitter.com/AzerbaijanMFA/moments" TargetMode="External"/><Relationship Id="rId3059" Type="http://schemas.openxmlformats.org/officeDocument/2006/relationships/hyperlink" Target="https://twitter.com/Kabmin_UA_r" TargetMode="External"/><Relationship Id="rId3266" Type="http://schemas.openxmlformats.org/officeDocument/2006/relationships/hyperlink" Target="https://twitter.com/FijiPM/moments" TargetMode="External"/><Relationship Id="rId3473" Type="http://schemas.openxmlformats.org/officeDocument/2006/relationships/hyperlink" Target="https://twitter.com/NikosKotzias/moments" TargetMode="External"/><Relationship Id="rId4012" Type="http://schemas.openxmlformats.org/officeDocument/2006/relationships/hyperlink" Target="https://periscope.tv/GabonPrimature" TargetMode="External"/><Relationship Id="rId4317" Type="http://schemas.openxmlformats.org/officeDocument/2006/relationships/hyperlink" Target="https://periscope.tv/LafontantGuy" TargetMode="External"/><Relationship Id="rId4524" Type="http://schemas.openxmlformats.org/officeDocument/2006/relationships/hyperlink" Target="https://periscope.tv/MedvedevRussia" TargetMode="External"/><Relationship Id="rId187" Type="http://schemas.openxmlformats.org/officeDocument/2006/relationships/hyperlink" Target="http://twiplomacy.com/info/asia/India" TargetMode="External"/><Relationship Id="rId394" Type="http://schemas.openxmlformats.org/officeDocument/2006/relationships/hyperlink" Target="http://twiplomacy.com/info/europe/Estonia" TargetMode="External"/><Relationship Id="rId2075" Type="http://schemas.openxmlformats.org/officeDocument/2006/relationships/hyperlink" Target="https://twitter.com/narendramodi" TargetMode="External"/><Relationship Id="rId2282" Type="http://schemas.openxmlformats.org/officeDocument/2006/relationships/hyperlink" Target="https://twitter.com/PresidenceMali" TargetMode="External"/><Relationship Id="rId3126" Type="http://schemas.openxmlformats.org/officeDocument/2006/relationships/hyperlink" Target="https://twitter.com/presidencia_cl" TargetMode="External"/><Relationship Id="rId3680" Type="http://schemas.openxmlformats.org/officeDocument/2006/relationships/hyperlink" Target="https://twitter.com/AnastasiadesCY/lists" TargetMode="External"/><Relationship Id="rId3778" Type="http://schemas.openxmlformats.org/officeDocument/2006/relationships/hyperlink" Target="https://twitter.com/LMushikiwabo/lists" TargetMode="External"/><Relationship Id="rId3985" Type="http://schemas.openxmlformats.org/officeDocument/2006/relationships/hyperlink" Target="https://periscope.tv/EZaharievaMFA" TargetMode="External"/><Relationship Id="rId254" Type="http://schemas.openxmlformats.org/officeDocument/2006/relationships/hyperlink" Target="http://twiplomacy.com/info/asia/Kyrgyzstan" TargetMode="External"/><Relationship Id="rId699" Type="http://schemas.openxmlformats.org/officeDocument/2006/relationships/hyperlink" Target="http://twiplomacy.com/info/north-america/Dominican-Republic" TargetMode="External"/><Relationship Id="rId1091" Type="http://schemas.openxmlformats.org/officeDocument/2006/relationships/hyperlink" Target="https://twitter.com/MFA_Mongolia/lists" TargetMode="External"/><Relationship Id="rId2587" Type="http://schemas.openxmlformats.org/officeDocument/2006/relationships/hyperlink" Target="https://twitter.com/engelsizbestepe/moments" TargetMode="External"/><Relationship Id="rId2794" Type="http://schemas.openxmlformats.org/officeDocument/2006/relationships/hyperlink" Target="https://twitter.com/BelarusMFA/moments" TargetMode="External"/><Relationship Id="rId3333" Type="http://schemas.openxmlformats.org/officeDocument/2006/relationships/hyperlink" Target="https://twitter.com/Issoufoumhm/moments" TargetMode="External"/><Relationship Id="rId3540" Type="http://schemas.openxmlformats.org/officeDocument/2006/relationships/hyperlink" Target="https://twitter.com/prezydentpl/moments" TargetMode="External"/><Relationship Id="rId3638" Type="http://schemas.openxmlformats.org/officeDocument/2006/relationships/hyperlink" Target="https://twitter.com/USAHindiMein/moments" TargetMode="External"/><Relationship Id="rId3845" Type="http://schemas.openxmlformats.org/officeDocument/2006/relationships/hyperlink" Target="https://twitter.com/PRepublicaTL/lists" TargetMode="External"/><Relationship Id="rId114" Type="http://schemas.openxmlformats.org/officeDocument/2006/relationships/hyperlink" Target="http://twiplomacy.com/info/africa/South-Africa" TargetMode="External"/><Relationship Id="rId461" Type="http://schemas.openxmlformats.org/officeDocument/2006/relationships/hyperlink" Target="http://twiplomacy.com/info/europe/Greece" TargetMode="External"/><Relationship Id="rId559" Type="http://schemas.openxmlformats.org/officeDocument/2006/relationships/hyperlink" Target="http://twiplomacy.com/info/europe/Romania" TargetMode="External"/><Relationship Id="rId766" Type="http://schemas.openxmlformats.org/officeDocument/2006/relationships/hyperlink" Target="https://twitter.com/StateDeptLive/lists" TargetMode="External"/><Relationship Id="rId1189" Type="http://schemas.openxmlformats.org/officeDocument/2006/relationships/hyperlink" Target="https://twitter.com/MINGOBPA/lists" TargetMode="External"/><Relationship Id="rId1396" Type="http://schemas.openxmlformats.org/officeDocument/2006/relationships/hyperlink" Target="https://periscope.tv/ArgentinaMFA" TargetMode="External"/><Relationship Id="rId2142" Type="http://schemas.openxmlformats.org/officeDocument/2006/relationships/hyperlink" Target="https://twitter.com/Jorgecfonseca" TargetMode="External"/><Relationship Id="rId2447" Type="http://schemas.openxmlformats.org/officeDocument/2006/relationships/hyperlink" Target="https://twitter.com/CyrilRamaphosa/lists" TargetMode="External"/><Relationship Id="rId3400" Type="http://schemas.openxmlformats.org/officeDocument/2006/relationships/hyperlink" Target="https://twitter.com/MAECHaiti/moments" TargetMode="External"/><Relationship Id="rId321" Type="http://schemas.openxmlformats.org/officeDocument/2006/relationships/hyperlink" Target="http://twiplomacy.com/info/asia/South-Korea" TargetMode="External"/><Relationship Id="rId419" Type="http://schemas.openxmlformats.org/officeDocument/2006/relationships/hyperlink" Target="http://twiplomacy.com/info/europe/f-y-r-o-m/" TargetMode="External"/><Relationship Id="rId626" Type="http://schemas.openxmlformats.org/officeDocument/2006/relationships/hyperlink" Target="http://twiplomacy.com/info/europe/Turkey" TargetMode="External"/><Relationship Id="rId973" Type="http://schemas.openxmlformats.org/officeDocument/2006/relationships/hyperlink" Target="https://twitter.com/ABZayed/lists" TargetMode="External"/><Relationship Id="rId1049" Type="http://schemas.openxmlformats.org/officeDocument/2006/relationships/hyperlink" Target="https://periscope.tv/IndianDiplomacy" TargetMode="External"/><Relationship Id="rId1256" Type="http://schemas.openxmlformats.org/officeDocument/2006/relationships/hyperlink" Target="https://twitter.com/regeringDK/lists" TargetMode="External"/><Relationship Id="rId2002" Type="http://schemas.openxmlformats.org/officeDocument/2006/relationships/hyperlink" Target="http://twiplomacy.com/info/south-america/Peru" TargetMode="External"/><Relationship Id="rId2307" Type="http://schemas.openxmlformats.org/officeDocument/2006/relationships/hyperlink" Target="https://twitter.com/Quirinale" TargetMode="External"/><Relationship Id="rId2654" Type="http://schemas.openxmlformats.org/officeDocument/2006/relationships/hyperlink" Target="https://twitter.com/emansionliberia/moments" TargetMode="External"/><Relationship Id="rId2861" Type="http://schemas.openxmlformats.org/officeDocument/2006/relationships/hyperlink" Target="https://twitter.com/GovUganda" TargetMode="External"/><Relationship Id="rId2959" Type="http://schemas.openxmlformats.org/officeDocument/2006/relationships/hyperlink" Target="https://twitter.com/MVEP_hr" TargetMode="External"/><Relationship Id="rId3705" Type="http://schemas.openxmlformats.org/officeDocument/2006/relationships/hyperlink" Target="https://twitter.com/DiploPubliqueTR/lists" TargetMode="External"/><Relationship Id="rId3912" Type="http://schemas.openxmlformats.org/officeDocument/2006/relationships/hyperlink" Target="https://twitter.com/USAHindiMein/lists" TargetMode="External"/><Relationship Id="rId833" Type="http://schemas.openxmlformats.org/officeDocument/2006/relationships/hyperlink" Target="https://twitter.com/pcmperu/lists" TargetMode="External"/><Relationship Id="rId1116" Type="http://schemas.openxmlformats.org/officeDocument/2006/relationships/hyperlink" Target="http://twiplomacy.com/info/africa/Uganda" TargetMode="External"/><Relationship Id="rId1463" Type="http://schemas.openxmlformats.org/officeDocument/2006/relationships/hyperlink" Target="https://twitter.com/ItalyMFA/moments" TargetMode="External"/><Relationship Id="rId1670" Type="http://schemas.openxmlformats.org/officeDocument/2006/relationships/hyperlink" Target="https://twitter.com/EdgarCLungu/lists" TargetMode="External"/><Relationship Id="rId1768" Type="http://schemas.openxmlformats.org/officeDocument/2006/relationships/hyperlink" Target="https://twitter.com/MFA_Macedonia/moments" TargetMode="External"/><Relationship Id="rId2514" Type="http://schemas.openxmlformats.org/officeDocument/2006/relationships/hyperlink" Target="https://twitter.com/AlgeriaMFA/moments" TargetMode="External"/><Relationship Id="rId2721" Type="http://schemas.openxmlformats.org/officeDocument/2006/relationships/hyperlink" Target="https://twitter.com/BejiCEOfficial/moments" TargetMode="External"/><Relationship Id="rId2819" Type="http://schemas.openxmlformats.org/officeDocument/2006/relationships/hyperlink" Target="https://twitter.com/PresidenceGA" TargetMode="External"/><Relationship Id="rId4174" Type="http://schemas.openxmlformats.org/officeDocument/2006/relationships/hyperlink" Target="https://periscope.tv/DrZvizdic" TargetMode="External"/><Relationship Id="rId4381" Type="http://schemas.openxmlformats.org/officeDocument/2006/relationships/hyperlink" Target="https://periscope.tv/AkordaPress" TargetMode="External"/><Relationship Id="rId900" Type="http://schemas.openxmlformats.org/officeDocument/2006/relationships/hyperlink" Target="http://twiplomacy.com/info/africa/Kenya" TargetMode="External"/><Relationship Id="rId1323" Type="http://schemas.openxmlformats.org/officeDocument/2006/relationships/hyperlink" Target="https://twitter.com/Balozi_Mahiga" TargetMode="External"/><Relationship Id="rId1530" Type="http://schemas.openxmlformats.org/officeDocument/2006/relationships/hyperlink" Target="https://periscope.tv/PresidentKE" TargetMode="External"/><Relationship Id="rId1628" Type="http://schemas.openxmlformats.org/officeDocument/2006/relationships/hyperlink" Target="http://twiplomacy.com/info/asia/Mauritius" TargetMode="External"/><Relationship Id="rId1975" Type="http://schemas.openxmlformats.org/officeDocument/2006/relationships/hyperlink" Target="https://twitter.com/StateDept/lists/united-states-missions1" TargetMode="External"/><Relationship Id="rId3190" Type="http://schemas.openxmlformats.org/officeDocument/2006/relationships/hyperlink" Target="https://twitter.com/MarocDiplomatie/moments" TargetMode="External"/><Relationship Id="rId4034" Type="http://schemas.openxmlformats.org/officeDocument/2006/relationships/hyperlink" Target="https://periscope.tv/TiemanC" TargetMode="External"/><Relationship Id="rId4241" Type="http://schemas.openxmlformats.org/officeDocument/2006/relationships/hyperlink" Target="https://periscope.tv/PRepublicaTL" TargetMode="External"/><Relationship Id="rId4479" Type="http://schemas.openxmlformats.org/officeDocument/2006/relationships/hyperlink" Target="https://periscope.tv/koninklijkhuis" TargetMode="External"/><Relationship Id="rId4686" Type="http://schemas.openxmlformats.org/officeDocument/2006/relationships/hyperlink" Target="https://periscope.tv/Pontifex_ar" TargetMode="External"/><Relationship Id="rId1835" Type="http://schemas.openxmlformats.org/officeDocument/2006/relationships/hyperlink" Target="https://twitter.com/RoyalFamily/lists" TargetMode="External"/><Relationship Id="rId3050" Type="http://schemas.openxmlformats.org/officeDocument/2006/relationships/hyperlink" Target="https://twitter.com/tcbestepe" TargetMode="External"/><Relationship Id="rId3288" Type="http://schemas.openxmlformats.org/officeDocument/2006/relationships/hyperlink" Target="https://twitter.com/Gobierno_CR/moments" TargetMode="External"/><Relationship Id="rId3495" Type="http://schemas.openxmlformats.org/officeDocument/2006/relationships/hyperlink" Target="https://twitter.com/PMOMalaysia/moments" TargetMode="External"/><Relationship Id="rId4101" Type="http://schemas.openxmlformats.org/officeDocument/2006/relationships/hyperlink" Target="https://periscope.tv/IranMFA" TargetMode="External"/><Relationship Id="rId4339" Type="http://schemas.openxmlformats.org/officeDocument/2006/relationships/hyperlink" Target="https://periscope.tv/Khamenei_es" TargetMode="External"/><Relationship Id="rId4546" Type="http://schemas.openxmlformats.org/officeDocument/2006/relationships/hyperlink" Target="https://periscope.tv/predsednikrs" TargetMode="External"/><Relationship Id="rId1902" Type="http://schemas.openxmlformats.org/officeDocument/2006/relationships/hyperlink" Target="https://twitter.com/president_uz" TargetMode="External"/><Relationship Id="rId2097" Type="http://schemas.openxmlformats.org/officeDocument/2006/relationships/hyperlink" Target="https://twitter.com/PellegriniP_" TargetMode="External"/><Relationship Id="rId3148" Type="http://schemas.openxmlformats.org/officeDocument/2006/relationships/hyperlink" Target="https://twitter.com/NovruzMammadov/lists" TargetMode="External"/><Relationship Id="rId3355" Type="http://schemas.openxmlformats.org/officeDocument/2006/relationships/hyperlink" Target="https://twitter.com/Khamenei_es/moments" TargetMode="External"/><Relationship Id="rId3562" Type="http://schemas.openxmlformats.org/officeDocument/2006/relationships/hyperlink" Target="https://twitter.com/RegSprecher/moments" TargetMode="External"/><Relationship Id="rId4406" Type="http://schemas.openxmlformats.org/officeDocument/2006/relationships/hyperlink" Target="https://periscope.tv/General_Aoun" TargetMode="External"/><Relationship Id="rId4613" Type="http://schemas.openxmlformats.org/officeDocument/2006/relationships/hyperlink" Target="https://periscope.tv/PresidenceTg" TargetMode="External"/><Relationship Id="rId276" Type="http://schemas.openxmlformats.org/officeDocument/2006/relationships/hyperlink" Target="https://twitter.com/zasagmn/lists" TargetMode="External"/><Relationship Id="rId483" Type="http://schemas.openxmlformats.org/officeDocument/2006/relationships/hyperlink" Target="https://twitter.com/PaoloGentiloni/lists" TargetMode="External"/><Relationship Id="rId690" Type="http://schemas.openxmlformats.org/officeDocument/2006/relationships/hyperlink" Target="http://twiplomacy.com/info/north-america/Costa-Rica" TargetMode="External"/><Relationship Id="rId2164" Type="http://schemas.openxmlformats.org/officeDocument/2006/relationships/hyperlink" Target="https://twitter.com/LorinPM" TargetMode="External"/><Relationship Id="rId2371" Type="http://schemas.openxmlformats.org/officeDocument/2006/relationships/hyperlink" Target="https://twitter.com/mfarighana" TargetMode="External"/><Relationship Id="rId3008" Type="http://schemas.openxmlformats.org/officeDocument/2006/relationships/hyperlink" Target="https://twitter.com/VladaMK" TargetMode="External"/><Relationship Id="rId3215" Type="http://schemas.openxmlformats.org/officeDocument/2006/relationships/hyperlink" Target="https://twitter.com/PresidenceBenin/moments" TargetMode="External"/><Relationship Id="rId3422" Type="http://schemas.openxmlformats.org/officeDocument/2006/relationships/hyperlink" Target="https://twitter.com/MFAFiji/moments" TargetMode="External"/><Relationship Id="rId3867" Type="http://schemas.openxmlformats.org/officeDocument/2006/relationships/hyperlink" Target="https://twitter.com/PutinRF_Eng/lists" TargetMode="External"/><Relationship Id="rId136" Type="http://schemas.openxmlformats.org/officeDocument/2006/relationships/hyperlink" Target="http://twiplomacy.com/info/africa/Uganda" TargetMode="External"/><Relationship Id="rId343" Type="http://schemas.openxmlformats.org/officeDocument/2006/relationships/hyperlink" Target="https://twitter.com/MFAThai/lists" TargetMode="External"/><Relationship Id="rId550" Type="http://schemas.openxmlformats.org/officeDocument/2006/relationships/hyperlink" Target="https://twitter.com/MSZ_RP/lists" TargetMode="External"/><Relationship Id="rId788" Type="http://schemas.openxmlformats.org/officeDocument/2006/relationships/hyperlink" Target="http://twiplomacy.com/info/oceania/Solomon-Islands" TargetMode="External"/><Relationship Id="rId995" Type="http://schemas.openxmlformats.org/officeDocument/2006/relationships/hyperlink" Target="https://periscope.tv/ForeignMinistry" TargetMode="External"/><Relationship Id="rId1180" Type="http://schemas.openxmlformats.org/officeDocument/2006/relationships/hyperlink" Target="https://twitter.com/HadiPresident/statuses/257497628152045569" TargetMode="External"/><Relationship Id="rId2024" Type="http://schemas.openxmlformats.org/officeDocument/2006/relationships/hyperlink" Target="https://twitter.com/AmadouGon" TargetMode="External"/><Relationship Id="rId2231" Type="http://schemas.openxmlformats.org/officeDocument/2006/relationships/hyperlink" Target="https://twitter.com/PRIMATURERCA" TargetMode="External"/><Relationship Id="rId2469" Type="http://schemas.openxmlformats.org/officeDocument/2006/relationships/hyperlink" Target="https://twitter.com/govby/lists" TargetMode="External"/><Relationship Id="rId2676" Type="http://schemas.openxmlformats.org/officeDocument/2006/relationships/hyperlink" Target="https://twitter.com/maduro_cmn/moments" TargetMode="External"/><Relationship Id="rId2883" Type="http://schemas.openxmlformats.org/officeDocument/2006/relationships/hyperlink" Target="https://twitter.com/Khamenei_es" TargetMode="External"/><Relationship Id="rId3727" Type="http://schemas.openxmlformats.org/officeDocument/2006/relationships/hyperlink" Target="https://twitter.com/GovernAndorra/lists" TargetMode="External"/><Relationship Id="rId3934" Type="http://schemas.openxmlformats.org/officeDocument/2006/relationships/hyperlink" Target="https://twitter.com/press_president/lists" TargetMode="External"/><Relationship Id="rId203" Type="http://schemas.openxmlformats.org/officeDocument/2006/relationships/hyperlink" Target="http://twiplomacy.com/info/asia/Iran" TargetMode="External"/><Relationship Id="rId648" Type="http://schemas.openxmlformats.org/officeDocument/2006/relationships/hyperlink" Target="http://twiplomacy.com/info/europe/Ukraine" TargetMode="External"/><Relationship Id="rId855" Type="http://schemas.openxmlformats.org/officeDocument/2006/relationships/hyperlink" Target="http://twiplomacy.com/info/south-america/Venezuela" TargetMode="External"/><Relationship Id="rId1040" Type="http://schemas.openxmlformats.org/officeDocument/2006/relationships/hyperlink" Target="https://periscope.tv/kolindagk" TargetMode="External"/><Relationship Id="rId1278" Type="http://schemas.openxmlformats.org/officeDocument/2006/relationships/hyperlink" Target="https://twitter.com/AdelAljubeir" TargetMode="External"/><Relationship Id="rId1485" Type="http://schemas.openxmlformats.org/officeDocument/2006/relationships/hyperlink" Target="https://twitter.com/ForeignMinistry/moments" TargetMode="External"/><Relationship Id="rId1692" Type="http://schemas.openxmlformats.org/officeDocument/2006/relationships/hyperlink" Target="https://twitter.com/MFA_Macedonia/lists" TargetMode="External"/><Relationship Id="rId2329" Type="http://schemas.openxmlformats.org/officeDocument/2006/relationships/hyperlink" Target="https://twitter.com/sebastianpinera" TargetMode="External"/><Relationship Id="rId2536" Type="http://schemas.openxmlformats.org/officeDocument/2006/relationships/hyperlink" Target="https://twitter.com/maeiaci/moments" TargetMode="External"/><Relationship Id="rId2743" Type="http://schemas.openxmlformats.org/officeDocument/2006/relationships/hyperlink" Target="https://twitter.com/ComradeRalph/moments" TargetMode="External"/><Relationship Id="rId4196" Type="http://schemas.openxmlformats.org/officeDocument/2006/relationships/hyperlink" Target="https://periscope.tv/BdiPresidence" TargetMode="External"/><Relationship Id="rId410" Type="http://schemas.openxmlformats.org/officeDocument/2006/relationships/hyperlink" Target="https://twitter.com/FedericaMog/lists" TargetMode="External"/><Relationship Id="rId508" Type="http://schemas.openxmlformats.org/officeDocument/2006/relationships/hyperlink" Target="http://twiplomacy.com/info/europe/Lithuania" TargetMode="External"/><Relationship Id="rId715" Type="http://schemas.openxmlformats.org/officeDocument/2006/relationships/hyperlink" Target="https://twitter.com/PrimatureHT/lists" TargetMode="External"/><Relationship Id="rId922" Type="http://schemas.openxmlformats.org/officeDocument/2006/relationships/hyperlink" Target="https://twitter.com/carlosarosario2/lists" TargetMode="External"/><Relationship Id="rId1138" Type="http://schemas.openxmlformats.org/officeDocument/2006/relationships/hyperlink" Target="https://twitter.com/theresa_may/lists" TargetMode="External"/><Relationship Id="rId1345" Type="http://schemas.openxmlformats.org/officeDocument/2006/relationships/hyperlink" Target="https://twitter.com/ByegmENG" TargetMode="External"/><Relationship Id="rId1552" Type="http://schemas.openxmlformats.org/officeDocument/2006/relationships/hyperlink" Target="https://twitter.com/MofaQatar_AR" TargetMode="External"/><Relationship Id="rId1997" Type="http://schemas.openxmlformats.org/officeDocument/2006/relationships/hyperlink" Target="https://twitter.com/mubachfont" TargetMode="External"/><Relationship Id="rId2603" Type="http://schemas.openxmlformats.org/officeDocument/2006/relationships/hyperlink" Target="https://twitter.com/CesarVPeru/moments" TargetMode="External"/><Relationship Id="rId2950" Type="http://schemas.openxmlformats.org/officeDocument/2006/relationships/hyperlink" Target="https://twitter.com/vanderbellen" TargetMode="External"/><Relationship Id="rId4056" Type="http://schemas.openxmlformats.org/officeDocument/2006/relationships/hyperlink" Target="https://periscope.tv/NestorPopolizio" TargetMode="External"/><Relationship Id="rId1205" Type="http://schemas.openxmlformats.org/officeDocument/2006/relationships/hyperlink" Target="https://twitter.com/ratasjuri/lists" TargetMode="External"/><Relationship Id="rId1857" Type="http://schemas.openxmlformats.org/officeDocument/2006/relationships/hyperlink" Target="https://twitter.com/cdajoaolourenco/moments" TargetMode="External"/><Relationship Id="rId2810" Type="http://schemas.openxmlformats.org/officeDocument/2006/relationships/hyperlink" Target="https://twitter.com/KabaThieba" TargetMode="External"/><Relationship Id="rId2908" Type="http://schemas.openxmlformats.org/officeDocument/2006/relationships/hyperlink" Target="https://twitter.com/MOFAKuwait" TargetMode="External"/><Relationship Id="rId4263" Type="http://schemas.openxmlformats.org/officeDocument/2006/relationships/hyperlink" Target="https://periscope.tv/eucopresident" TargetMode="External"/><Relationship Id="rId4470" Type="http://schemas.openxmlformats.org/officeDocument/2006/relationships/hyperlink" Target="https://periscope.tv/FilipeNyusi" TargetMode="External"/><Relationship Id="rId4568" Type="http://schemas.openxmlformats.org/officeDocument/2006/relationships/hyperlink" Target="https://periscope.tv/somaligov_" TargetMode="External"/><Relationship Id="rId51" Type="http://schemas.openxmlformats.org/officeDocument/2006/relationships/hyperlink" Target="https://twitter.com/ForeignOfficeKE/lists" TargetMode="External"/><Relationship Id="rId1412" Type="http://schemas.openxmlformats.org/officeDocument/2006/relationships/hyperlink" Target="https://periscope.tv/DIRCO_ZA" TargetMode="External"/><Relationship Id="rId1717" Type="http://schemas.openxmlformats.org/officeDocument/2006/relationships/hyperlink" Target="https://twitter.com/TMelescanu/lists" TargetMode="External"/><Relationship Id="rId1924" Type="http://schemas.openxmlformats.org/officeDocument/2006/relationships/hyperlink" Target="https://periscope.tv/AlbanianMFA" TargetMode="External"/><Relationship Id="rId3072" Type="http://schemas.openxmlformats.org/officeDocument/2006/relationships/hyperlink" Target="https://twitter.com/kaminajsmith" TargetMode="External"/><Relationship Id="rId3377" Type="http://schemas.openxmlformats.org/officeDocument/2006/relationships/hyperlink" Target="https://twitter.com/LT_MFA_Stratcom/moments" TargetMode="External"/><Relationship Id="rId4123" Type="http://schemas.openxmlformats.org/officeDocument/2006/relationships/hyperlink" Target="https://periscope.tv/SalahRabbani" TargetMode="External"/><Relationship Id="rId4330" Type="http://schemas.openxmlformats.org/officeDocument/2006/relationships/hyperlink" Target="https://periscope.tv/MFAIceland" TargetMode="External"/><Relationship Id="rId298" Type="http://schemas.openxmlformats.org/officeDocument/2006/relationships/hyperlink" Target="http://twiplomacy.com/info/asia/Qatar" TargetMode="External"/><Relationship Id="rId3584" Type="http://schemas.openxmlformats.org/officeDocument/2006/relationships/hyperlink" Target="https://twitter.com/samoagovt/moments" TargetMode="External"/><Relationship Id="rId3791" Type="http://schemas.openxmlformats.org/officeDocument/2006/relationships/hyperlink" Target="https://twitter.com/MedvedevRussia/lists" TargetMode="External"/><Relationship Id="rId3889" Type="http://schemas.openxmlformats.org/officeDocument/2006/relationships/hyperlink" Target="https://twitter.com/StateHouseSL/lists" TargetMode="External"/><Relationship Id="rId4428" Type="http://schemas.openxmlformats.org/officeDocument/2006/relationships/hyperlink" Target="https://periscope.tv/APMutharika" TargetMode="External"/><Relationship Id="rId4635" Type="http://schemas.openxmlformats.org/officeDocument/2006/relationships/hyperlink" Target="https://periscope.tv/MFATurkey" TargetMode="External"/><Relationship Id="rId158" Type="http://schemas.openxmlformats.org/officeDocument/2006/relationships/hyperlink" Target="http://twiplomacy.com/info/asia/Azerbaijan" TargetMode="External"/><Relationship Id="rId2186" Type="http://schemas.openxmlformats.org/officeDocument/2006/relationships/hyperlink" Target="https://twitter.com/UKUrdu" TargetMode="External"/><Relationship Id="rId2393" Type="http://schemas.openxmlformats.org/officeDocument/2006/relationships/hyperlink" Target="https://twitter.com/ministerBlok" TargetMode="External"/><Relationship Id="rId2698" Type="http://schemas.openxmlformats.org/officeDocument/2006/relationships/hyperlink" Target="https://twitter.com/CabinetSL/moments" TargetMode="External"/><Relationship Id="rId3237" Type="http://schemas.openxmlformats.org/officeDocument/2006/relationships/hyperlink" Target="https://twitter.com/CubaMINREX/moments" TargetMode="External"/><Relationship Id="rId3444" Type="http://schemas.openxmlformats.org/officeDocument/2006/relationships/hyperlink" Target="https://twitter.com/mfarighana/moments" TargetMode="External"/><Relationship Id="rId3651" Type="http://schemas.openxmlformats.org/officeDocument/2006/relationships/hyperlink" Target="https://twitter.com/VladaRH/moments" TargetMode="External"/><Relationship Id="rId4702" Type="http://schemas.openxmlformats.org/officeDocument/2006/relationships/hyperlink" Target="https://periscope.tv/maduro_cn" TargetMode="External"/><Relationship Id="rId365" Type="http://schemas.openxmlformats.org/officeDocument/2006/relationships/hyperlink" Target="http://twiplomacy.com/info/europe/Belgium" TargetMode="External"/><Relationship Id="rId572" Type="http://schemas.openxmlformats.org/officeDocument/2006/relationships/hyperlink" Target="https://twitter.com/mfa_russia/lists" TargetMode="External"/><Relationship Id="rId2046" Type="http://schemas.openxmlformats.org/officeDocument/2006/relationships/hyperlink" Target="https://twitter.com/LT_MFA_Stratcom" TargetMode="External"/><Relationship Id="rId2253" Type="http://schemas.openxmlformats.org/officeDocument/2006/relationships/hyperlink" Target="https://twitter.com/foreignoffice" TargetMode="External"/><Relationship Id="rId2460" Type="http://schemas.openxmlformats.org/officeDocument/2006/relationships/hyperlink" Target="https://twitter.com/MOFAMyanmar/lists" TargetMode="External"/><Relationship Id="rId3304" Type="http://schemas.openxmlformats.org/officeDocument/2006/relationships/hyperlink" Target="https://twitter.com/GovMonaco/moments" TargetMode="External"/><Relationship Id="rId3511" Type="http://schemas.openxmlformats.org/officeDocument/2006/relationships/hyperlink" Target="https://twitter.com/PremierRP/moments" TargetMode="External"/><Relationship Id="rId3749" Type="http://schemas.openxmlformats.org/officeDocument/2006/relationships/hyperlink" Target="https://twitter.com/iGABahrain/lists" TargetMode="External"/><Relationship Id="rId3956" Type="http://schemas.openxmlformats.org/officeDocument/2006/relationships/hyperlink" Target="https://twitter.com/GOVUK" TargetMode="External"/><Relationship Id="rId225" Type="http://schemas.openxmlformats.org/officeDocument/2006/relationships/hyperlink" Target="http://twiplomacy.com/info/asia/Israel" TargetMode="External"/><Relationship Id="rId432" Type="http://schemas.openxmlformats.org/officeDocument/2006/relationships/hyperlink" Target="https://twitter.com/Elysee/lists" TargetMode="External"/><Relationship Id="rId877" Type="http://schemas.openxmlformats.org/officeDocument/2006/relationships/hyperlink" Target="http://twiplomacy.com/info/asia/Georgia" TargetMode="External"/><Relationship Id="rId1062" Type="http://schemas.openxmlformats.org/officeDocument/2006/relationships/hyperlink" Target="https://periscope.tv/CancilleriaCol" TargetMode="External"/><Relationship Id="rId2113" Type="http://schemas.openxmlformats.org/officeDocument/2006/relationships/hyperlink" Target="https://twitter.com/deplu" TargetMode="External"/><Relationship Id="rId2320" Type="http://schemas.openxmlformats.org/officeDocument/2006/relationships/hyperlink" Target="https://twitter.com/markbrantley3" TargetMode="External"/><Relationship Id="rId2558" Type="http://schemas.openxmlformats.org/officeDocument/2006/relationships/hyperlink" Target="https://twitter.com/OfMfa/moments" TargetMode="External"/><Relationship Id="rId2765" Type="http://schemas.openxmlformats.org/officeDocument/2006/relationships/hyperlink" Target="https://twitter.com/al_jaffaary/moments" TargetMode="External"/><Relationship Id="rId2972" Type="http://schemas.openxmlformats.org/officeDocument/2006/relationships/hyperlink" Target="https://twitter.com/EUCouncilTVNews" TargetMode="External"/><Relationship Id="rId3609" Type="http://schemas.openxmlformats.org/officeDocument/2006/relationships/hyperlink" Target="https://twitter.com/SwedishPM/moments" TargetMode="External"/><Relationship Id="rId3816" Type="http://schemas.openxmlformats.org/officeDocument/2006/relationships/hyperlink" Target="https://twitter.com/niinisto/lists" TargetMode="External"/><Relationship Id="rId737" Type="http://schemas.openxmlformats.org/officeDocument/2006/relationships/hyperlink" Target="https://twitter.com/IsabelStMalo/lists" TargetMode="External"/><Relationship Id="rId944" Type="http://schemas.openxmlformats.org/officeDocument/2006/relationships/hyperlink" Target="https://twitter.com/rterdogan_ar/lists" TargetMode="External"/><Relationship Id="rId1367" Type="http://schemas.openxmlformats.org/officeDocument/2006/relationships/hyperlink" Target="https://twitter.com/CasaRosada" TargetMode="External"/><Relationship Id="rId1574" Type="http://schemas.openxmlformats.org/officeDocument/2006/relationships/hyperlink" Target="http://twiplomacy.com/info/africa/Djibouti" TargetMode="External"/><Relationship Id="rId1781" Type="http://schemas.openxmlformats.org/officeDocument/2006/relationships/hyperlink" Target="https://twitter.com/presidencebf/moments" TargetMode="External"/><Relationship Id="rId2418" Type="http://schemas.openxmlformats.org/officeDocument/2006/relationships/hyperlink" Target="https://twitter.com/engelsizbestepe" TargetMode="External"/><Relationship Id="rId2625" Type="http://schemas.openxmlformats.org/officeDocument/2006/relationships/hyperlink" Target="https://twitter.com/GeorgianGovernm/moments" TargetMode="External"/><Relationship Id="rId2832" Type="http://schemas.openxmlformats.org/officeDocument/2006/relationships/hyperlink" Target="https://twitter.com/MalawiGovt" TargetMode="External"/><Relationship Id="rId4078" Type="http://schemas.openxmlformats.org/officeDocument/2006/relationships/hyperlink" Target="https://periscope.tv/tcbestepe_ar" TargetMode="External"/><Relationship Id="rId4285" Type="http://schemas.openxmlformats.org/officeDocument/2006/relationships/hyperlink" Target="https://periscope.tv/MOFAGambia" TargetMode="External"/><Relationship Id="rId4492" Type="http://schemas.openxmlformats.org/officeDocument/2006/relationships/hyperlink" Target="https://periscope.tv/KhawajaMAsif" TargetMode="External"/><Relationship Id="rId73" Type="http://schemas.openxmlformats.org/officeDocument/2006/relationships/hyperlink" Target="http://twiplomacy.com/info/africa/Niger" TargetMode="External"/><Relationship Id="rId804" Type="http://schemas.openxmlformats.org/officeDocument/2006/relationships/hyperlink" Target="http://twiplomacy.com/info/south-america/Brazil" TargetMode="External"/><Relationship Id="rId1227" Type="http://schemas.openxmlformats.org/officeDocument/2006/relationships/hyperlink" Target="http://twiplomacy.com/info/south-america/Paraguay" TargetMode="External"/><Relationship Id="rId1434" Type="http://schemas.openxmlformats.org/officeDocument/2006/relationships/hyperlink" Target="https://periscope.tv/IsraelMFA" TargetMode="External"/><Relationship Id="rId1641" Type="http://schemas.openxmlformats.org/officeDocument/2006/relationships/hyperlink" Target="http://twiplomacy.com/info/europe/Serbia" TargetMode="External"/><Relationship Id="rId1879" Type="http://schemas.openxmlformats.org/officeDocument/2006/relationships/hyperlink" Target="http://twiplomacy.com/info/asia/Mongolia" TargetMode="External"/><Relationship Id="rId3094" Type="http://schemas.openxmlformats.org/officeDocument/2006/relationships/hyperlink" Target="https://twitter.com/PresidenciaPma" TargetMode="External"/><Relationship Id="rId4145" Type="http://schemas.openxmlformats.org/officeDocument/2006/relationships/hyperlink" Target="https://periscope.tv/presidentaz" TargetMode="External"/><Relationship Id="rId1501" Type="http://schemas.openxmlformats.org/officeDocument/2006/relationships/hyperlink" Target="https://periscope.tv/Macky_Sall" TargetMode="External"/><Relationship Id="rId1739" Type="http://schemas.openxmlformats.org/officeDocument/2006/relationships/hyperlink" Target="https://twitter.com/CCMofa_Japan/moments" TargetMode="External"/><Relationship Id="rId1946" Type="http://schemas.openxmlformats.org/officeDocument/2006/relationships/hyperlink" Target="http://twiplomacy.com/info/europe/Portugal" TargetMode="External"/><Relationship Id="rId3399" Type="http://schemas.openxmlformats.org/officeDocument/2006/relationships/hyperlink" Target="https://twitter.com/AsoRock/moments" TargetMode="External"/><Relationship Id="rId4005" Type="http://schemas.openxmlformats.org/officeDocument/2006/relationships/hyperlink" Target="https://periscope.tv/T_Gerahtu" TargetMode="External"/><Relationship Id="rId4352" Type="http://schemas.openxmlformats.org/officeDocument/2006/relationships/hyperlink" Target="https://periscope.tv/govdotie" TargetMode="External"/><Relationship Id="rId4657" Type="http://schemas.openxmlformats.org/officeDocument/2006/relationships/hyperlink" Target="https://periscope.tv/UAEGover" TargetMode="External"/><Relationship Id="rId1806" Type="http://schemas.openxmlformats.org/officeDocument/2006/relationships/hyperlink" Target="https://twitter.com/MinisterSilk" TargetMode="External"/><Relationship Id="rId3161" Type="http://schemas.openxmlformats.org/officeDocument/2006/relationships/hyperlink" Target="http://twiplomacy.com/info/africa/Chad" TargetMode="External"/><Relationship Id="rId3259" Type="http://schemas.openxmlformats.org/officeDocument/2006/relationships/hyperlink" Target="https://twitter.com/eucopresident/moments" TargetMode="External"/><Relationship Id="rId3466" Type="http://schemas.openxmlformats.org/officeDocument/2006/relationships/hyperlink" Target="https://twitter.com/namibia_mfa/moments" TargetMode="External"/><Relationship Id="rId4212" Type="http://schemas.openxmlformats.org/officeDocument/2006/relationships/hyperlink" Target="https://periscope.tv/GouvCongoBrazza" TargetMode="External"/><Relationship Id="rId4517" Type="http://schemas.openxmlformats.org/officeDocument/2006/relationships/hyperlink" Target="https://periscope.tv/KlausIohannis" TargetMode="External"/><Relationship Id="rId387" Type="http://schemas.openxmlformats.org/officeDocument/2006/relationships/hyperlink" Target="https://twitter.com/mzvcr/lists" TargetMode="External"/><Relationship Id="rId594" Type="http://schemas.openxmlformats.org/officeDocument/2006/relationships/hyperlink" Target="https://twitter.com/MZZRS/lists" TargetMode="External"/><Relationship Id="rId2068" Type="http://schemas.openxmlformats.org/officeDocument/2006/relationships/hyperlink" Target="https://twitter.com/huanacuni_m" TargetMode="External"/><Relationship Id="rId2275" Type="http://schemas.openxmlformats.org/officeDocument/2006/relationships/hyperlink" Target="https://twitter.com/MAECgob" TargetMode="External"/><Relationship Id="rId3021" Type="http://schemas.openxmlformats.org/officeDocument/2006/relationships/hyperlink" Target="https://twitter.com/ForeignStrategy" TargetMode="External"/><Relationship Id="rId3119" Type="http://schemas.openxmlformats.org/officeDocument/2006/relationships/hyperlink" Target="https://twitter.com/pmpresssecret" TargetMode="External"/><Relationship Id="rId3326" Type="http://schemas.openxmlformats.org/officeDocument/2006/relationships/hyperlink" Target="https://twitter.com/IraqiPMO/moments" TargetMode="External"/><Relationship Id="rId3673" Type="http://schemas.openxmlformats.org/officeDocument/2006/relationships/hyperlink" Target="https://twitter.com/GuatemalaGob/lists" TargetMode="External"/><Relationship Id="rId3880" Type="http://schemas.openxmlformats.org/officeDocument/2006/relationships/hyperlink" Target="https://twitter.com/Sekhoutoureya/lists" TargetMode="External"/><Relationship Id="rId3978" Type="http://schemas.openxmlformats.org/officeDocument/2006/relationships/hyperlink" Target="https://periscope.tv/Karin_Kneissl" TargetMode="External"/><Relationship Id="rId247" Type="http://schemas.openxmlformats.org/officeDocument/2006/relationships/hyperlink" Target="http://twiplomacy.com/info/asia/Kazakhstan" TargetMode="External"/><Relationship Id="rId899" Type="http://schemas.openxmlformats.org/officeDocument/2006/relationships/hyperlink" Target="http://twiplomacy.com/info/oceania/MarshallIslands" TargetMode="External"/><Relationship Id="rId1084" Type="http://schemas.openxmlformats.org/officeDocument/2006/relationships/hyperlink" Target="https://twitter.com/MFAgovge/lists" TargetMode="External"/><Relationship Id="rId2482" Type="http://schemas.openxmlformats.org/officeDocument/2006/relationships/hyperlink" Target="https://twitter.com/nestrangeiro_pt/lists" TargetMode="External"/><Relationship Id="rId2787" Type="http://schemas.openxmlformats.org/officeDocument/2006/relationships/hyperlink" Target="https://twitter.com/avucic/moments" TargetMode="External"/><Relationship Id="rId3533" Type="http://schemas.openxmlformats.org/officeDocument/2006/relationships/hyperlink" Target="https://twitter.com/presidentaz/moments" TargetMode="External"/><Relationship Id="rId3740" Type="http://schemas.openxmlformats.org/officeDocument/2006/relationships/hyperlink" Target="https://twitter.com/guv_ro/lists" TargetMode="External"/><Relationship Id="rId3838" Type="http://schemas.openxmlformats.org/officeDocument/2006/relationships/hyperlink" Target="https://twitter.com/Pontifex_pl/lists" TargetMode="External"/><Relationship Id="rId107" Type="http://schemas.openxmlformats.org/officeDocument/2006/relationships/hyperlink" Target="http://twiplomacy.com/info/africa/Somalia" TargetMode="External"/><Relationship Id="rId454" Type="http://schemas.openxmlformats.org/officeDocument/2006/relationships/hyperlink" Target="http://twiplomacy.com/info/europe/Germany" TargetMode="External"/><Relationship Id="rId661" Type="http://schemas.openxmlformats.org/officeDocument/2006/relationships/hyperlink" Target="http://twiplomacy.com/info/europe/Vatican" TargetMode="External"/><Relationship Id="rId759" Type="http://schemas.openxmlformats.org/officeDocument/2006/relationships/hyperlink" Target="https://twitter.com/StateDept/lists" TargetMode="External"/><Relationship Id="rId966" Type="http://schemas.openxmlformats.org/officeDocument/2006/relationships/hyperlink" Target="https://discover.twitter.com/first-tweet" TargetMode="External"/><Relationship Id="rId1291" Type="http://schemas.openxmlformats.org/officeDocument/2006/relationships/hyperlink" Target="https://twitter.com/AlphaBarry20" TargetMode="External"/><Relationship Id="rId1389" Type="http://schemas.openxmlformats.org/officeDocument/2006/relationships/hyperlink" Target="https://twitter.com/Lenin" TargetMode="External"/><Relationship Id="rId1596" Type="http://schemas.openxmlformats.org/officeDocument/2006/relationships/hyperlink" Target="https://periscope.tv/EmmanuelMacron" TargetMode="External"/><Relationship Id="rId2135" Type="http://schemas.openxmlformats.org/officeDocument/2006/relationships/hyperlink" Target="https://twitter.com/Hilaaleege" TargetMode="External"/><Relationship Id="rId2342" Type="http://schemas.openxmlformats.org/officeDocument/2006/relationships/hyperlink" Target="https://twitter.com/MFAEcuador" TargetMode="External"/><Relationship Id="rId2647" Type="http://schemas.openxmlformats.org/officeDocument/2006/relationships/hyperlink" Target="https://twitter.com/PresidentAM_arm/moments" TargetMode="External"/><Relationship Id="rId2994" Type="http://schemas.openxmlformats.org/officeDocument/2006/relationships/hyperlink" Target="https://twitter.com/Vejonis" TargetMode="External"/><Relationship Id="rId3600" Type="http://schemas.openxmlformats.org/officeDocument/2006/relationships/hyperlink" Target="https://twitter.com/StateHouseSL/moments" TargetMode="External"/><Relationship Id="rId314" Type="http://schemas.openxmlformats.org/officeDocument/2006/relationships/hyperlink" Target="http://twiplomacy.com/info/asia/South-Korea" TargetMode="External"/><Relationship Id="rId521" Type="http://schemas.openxmlformats.org/officeDocument/2006/relationships/hyperlink" Target="http://twiplomacy.com/info/europe/Moldova" TargetMode="External"/><Relationship Id="rId619" Type="http://schemas.openxmlformats.org/officeDocument/2006/relationships/hyperlink" Target="http://twiplomacy.com/info/europe/Turkey" TargetMode="External"/><Relationship Id="rId1151" Type="http://schemas.openxmlformats.org/officeDocument/2006/relationships/hyperlink" Target="http://twiplomacy.com/info/asia/Kazakhstan" TargetMode="External"/><Relationship Id="rId1249" Type="http://schemas.openxmlformats.org/officeDocument/2006/relationships/hyperlink" Target="https://twitter.com/kaminajsmith/lists" TargetMode="External"/><Relationship Id="rId2202" Type="http://schemas.openxmlformats.org/officeDocument/2006/relationships/hyperlink" Target="https://twitter.com/UAEGover" TargetMode="External"/><Relationship Id="rId2854" Type="http://schemas.openxmlformats.org/officeDocument/2006/relationships/hyperlink" Target="https://twitter.com/MagufuliJP" TargetMode="External"/><Relationship Id="rId3905" Type="http://schemas.openxmlformats.org/officeDocument/2006/relationships/hyperlink" Target="https://twitter.com/UgandaMFA/lists" TargetMode="External"/><Relationship Id="rId95" Type="http://schemas.openxmlformats.org/officeDocument/2006/relationships/hyperlink" Target="http://twiplomacy.com/info/africa/Senegal" TargetMode="External"/><Relationship Id="rId826" Type="http://schemas.openxmlformats.org/officeDocument/2006/relationships/hyperlink" Target="https://twitter.com/opmguyana/lists" TargetMode="External"/><Relationship Id="rId1011" Type="http://schemas.openxmlformats.org/officeDocument/2006/relationships/hyperlink" Target="https://periscope.tv/RegSprecher" TargetMode="External"/><Relationship Id="rId1109" Type="http://schemas.openxmlformats.org/officeDocument/2006/relationships/hyperlink" Target="https://twitter.com/MFA_Lu/lists" TargetMode="External"/><Relationship Id="rId1456" Type="http://schemas.openxmlformats.org/officeDocument/2006/relationships/hyperlink" Target="https://twitter.com/filip_pavel/moments" TargetMode="External"/><Relationship Id="rId1663" Type="http://schemas.openxmlformats.org/officeDocument/2006/relationships/hyperlink" Target="https://twitter.com/campaignforleo/lists" TargetMode="External"/><Relationship Id="rId1870" Type="http://schemas.openxmlformats.org/officeDocument/2006/relationships/hyperlink" Target="https://twitter.com/BR_Sprecher/moments" TargetMode="External"/><Relationship Id="rId1968" Type="http://schemas.openxmlformats.org/officeDocument/2006/relationships/hyperlink" Target="https://twitter.com/DOTArabic" TargetMode="External"/><Relationship Id="rId2507" Type="http://schemas.openxmlformats.org/officeDocument/2006/relationships/hyperlink" Target="https://twitter.com/huanacuni_m/lists" TargetMode="External"/><Relationship Id="rId2714" Type="http://schemas.openxmlformats.org/officeDocument/2006/relationships/hyperlink" Target="https://twitter.com/eng_pm_kz/moments" TargetMode="External"/><Relationship Id="rId2921" Type="http://schemas.openxmlformats.org/officeDocument/2006/relationships/hyperlink" Target="https://twitter.com/MofaNepal" TargetMode="External"/><Relationship Id="rId4167" Type="http://schemas.openxmlformats.org/officeDocument/2006/relationships/hyperlink" Target="https://periscope.tv/tsheringtobgay" TargetMode="External"/><Relationship Id="rId4374" Type="http://schemas.openxmlformats.org/officeDocument/2006/relationships/hyperlink" Target="https://periscope.tv/JPN_PMO" TargetMode="External"/><Relationship Id="rId4581" Type="http://schemas.openxmlformats.org/officeDocument/2006/relationships/hyperlink" Target="https://periscope.tv/MAECgob" TargetMode="External"/><Relationship Id="rId1316" Type="http://schemas.openxmlformats.org/officeDocument/2006/relationships/hyperlink" Target="https://twitter.com/ayorkorshirley" TargetMode="External"/><Relationship Id="rId1523" Type="http://schemas.openxmlformats.org/officeDocument/2006/relationships/hyperlink" Target="https://periscope.tv/pmoffice_mn" TargetMode="External"/><Relationship Id="rId1730" Type="http://schemas.openxmlformats.org/officeDocument/2006/relationships/hyperlink" Target="https://twitter.com/AmadouGon/moments" TargetMode="External"/><Relationship Id="rId3183" Type="http://schemas.openxmlformats.org/officeDocument/2006/relationships/hyperlink" Target="https://twitter.com/merrionstreet/moments" TargetMode="External"/><Relationship Id="rId3390" Type="http://schemas.openxmlformats.org/officeDocument/2006/relationships/hyperlink" Target="https://twitter.com/Malaysia_Gov/moments" TargetMode="External"/><Relationship Id="rId4027" Type="http://schemas.openxmlformats.org/officeDocument/2006/relationships/hyperlink" Target="https://periscope.tv/GeorgeWeahOff" TargetMode="External"/><Relationship Id="rId4234" Type="http://schemas.openxmlformats.org/officeDocument/2006/relationships/hyperlink" Target="https://periscope.tv/denmarkdotdk" TargetMode="External"/><Relationship Id="rId4441" Type="http://schemas.openxmlformats.org/officeDocument/2006/relationships/hyperlink" Target="https://periscope.tv/MDVForeign" TargetMode="External"/><Relationship Id="rId4679" Type="http://schemas.openxmlformats.org/officeDocument/2006/relationships/hyperlink" Target="https://periscope.tv/USApoRusski" TargetMode="External"/><Relationship Id="rId22" Type="http://schemas.openxmlformats.org/officeDocument/2006/relationships/hyperlink" Target="https://twitter.com/AlsisiOfficial/lists" TargetMode="External"/><Relationship Id="rId1828" Type="http://schemas.openxmlformats.org/officeDocument/2006/relationships/hyperlink" Target="https://twitter.com/MOFAGambia/lists" TargetMode="External"/><Relationship Id="rId3043" Type="http://schemas.openxmlformats.org/officeDocument/2006/relationships/hyperlink" Target="https://twitter.com/desdelamoncloa" TargetMode="External"/><Relationship Id="rId3250" Type="http://schemas.openxmlformats.org/officeDocument/2006/relationships/hyperlink" Target="https://twitter.com/dodon_igor/moments" TargetMode="External"/><Relationship Id="rId3488" Type="http://schemas.openxmlformats.org/officeDocument/2006/relationships/hyperlink" Target="https://twitter.com/PMBhutan/moments" TargetMode="External"/><Relationship Id="rId3695" Type="http://schemas.openxmlformats.org/officeDocument/2006/relationships/hyperlink" Target="https://twitter.com/CancilleriaPA/lists" TargetMode="External"/><Relationship Id="rId4539" Type="http://schemas.openxmlformats.org/officeDocument/2006/relationships/hyperlink" Target="https://periscope.tv/PatriceTrovoada" TargetMode="External"/><Relationship Id="rId171" Type="http://schemas.openxmlformats.org/officeDocument/2006/relationships/hyperlink" Target="http://twiplomacy.com/info/asia/Brunei" TargetMode="External"/><Relationship Id="rId2297" Type="http://schemas.openxmlformats.org/officeDocument/2006/relationships/hyperlink" Target="https://twitter.com/pmofa" TargetMode="External"/><Relationship Id="rId3348" Type="http://schemas.openxmlformats.org/officeDocument/2006/relationships/hyperlink" Target="https://twitter.com/Kabmin_UA_r/moments" TargetMode="External"/><Relationship Id="rId3555" Type="http://schemas.openxmlformats.org/officeDocument/2006/relationships/hyperlink" Target="https://twitter.com/QueenRania/moments" TargetMode="External"/><Relationship Id="rId3762" Type="http://schemas.openxmlformats.org/officeDocument/2006/relationships/hyperlink" Target="https://twitter.com/KagutaMuseveni/lists" TargetMode="External"/><Relationship Id="rId4301" Type="http://schemas.openxmlformats.org/officeDocument/2006/relationships/hyperlink" Target="https://periscope.tv/NikosKotzias" TargetMode="External"/><Relationship Id="rId4606" Type="http://schemas.openxmlformats.org/officeDocument/2006/relationships/hyperlink" Target="https://periscope.tv/prdthailand" TargetMode="External"/><Relationship Id="rId269" Type="http://schemas.openxmlformats.org/officeDocument/2006/relationships/hyperlink" Target="http://twiplomacy.com/info/asia/Maldives" TargetMode="External"/><Relationship Id="rId476" Type="http://schemas.openxmlformats.org/officeDocument/2006/relationships/hyperlink" Target="https://twitter.com/dfatirl/lists" TargetMode="External"/><Relationship Id="rId683" Type="http://schemas.openxmlformats.org/officeDocument/2006/relationships/hyperlink" Target="http://twiplomacy.com/info/north-america/Canada" TargetMode="External"/><Relationship Id="rId890" Type="http://schemas.openxmlformats.org/officeDocument/2006/relationships/hyperlink" Target="http://twiplomacy.com/info/europe/Netherlands" TargetMode="External"/><Relationship Id="rId2157" Type="http://schemas.openxmlformats.org/officeDocument/2006/relationships/hyperlink" Target="https://twitter.com/uredprh" TargetMode="External"/><Relationship Id="rId2364" Type="http://schemas.openxmlformats.org/officeDocument/2006/relationships/hyperlink" Target="https://twitter.com/TROfficeofPD" TargetMode="External"/><Relationship Id="rId2571" Type="http://schemas.openxmlformats.org/officeDocument/2006/relationships/hyperlink" Target="https://twitter.com/katrinjak/moments" TargetMode="External"/><Relationship Id="rId3110" Type="http://schemas.openxmlformats.org/officeDocument/2006/relationships/hyperlink" Target="https://twitter.com/JulieBishopMP" TargetMode="External"/><Relationship Id="rId3208" Type="http://schemas.openxmlformats.org/officeDocument/2006/relationships/hyperlink" Target="https://twitter.com/marianorajoy/moments" TargetMode="External"/><Relationship Id="rId3415" Type="http://schemas.openxmlformats.org/officeDocument/2006/relationships/hyperlink" Target="https://twitter.com/MFA_Ukraine/moments" TargetMode="External"/><Relationship Id="rId129" Type="http://schemas.openxmlformats.org/officeDocument/2006/relationships/hyperlink" Target="https://twitter.com/BejiCEOfficial/lists" TargetMode="External"/><Relationship Id="rId336" Type="http://schemas.openxmlformats.org/officeDocument/2006/relationships/hyperlink" Target="http://twiplomacy.com/info/asia/Tajikistan" TargetMode="External"/><Relationship Id="rId543" Type="http://schemas.openxmlformats.org/officeDocument/2006/relationships/hyperlink" Target="http://twiplomacy.com/info/europe/Norway" TargetMode="External"/><Relationship Id="rId988" Type="http://schemas.openxmlformats.org/officeDocument/2006/relationships/hyperlink" Target="http://twiplomacy.com/info/europe/United-Kingdom" TargetMode="External"/><Relationship Id="rId1173" Type="http://schemas.openxmlformats.org/officeDocument/2006/relationships/hyperlink" Target="http://twiplomacy.com/info/south-america/Argentina" TargetMode="External"/><Relationship Id="rId1380" Type="http://schemas.openxmlformats.org/officeDocument/2006/relationships/hyperlink" Target="https://twitter.com/FMPhamBinhMinh/lists" TargetMode="External"/><Relationship Id="rId2017" Type="http://schemas.openxmlformats.org/officeDocument/2006/relationships/hyperlink" Target="https://twitter.com/MohamedMohamedAsim_mdv" TargetMode="External"/><Relationship Id="rId2224" Type="http://schemas.openxmlformats.org/officeDocument/2006/relationships/hyperlink" Target="https://twitter.com/RepdemCongo" TargetMode="External"/><Relationship Id="rId2669" Type="http://schemas.openxmlformats.org/officeDocument/2006/relationships/hyperlink" Target="https://twitter.com/MFAThai_Pol/moments" TargetMode="External"/><Relationship Id="rId2876" Type="http://schemas.openxmlformats.org/officeDocument/2006/relationships/hyperlink" Target="https://twitter.com/PMOIndia" TargetMode="External"/><Relationship Id="rId3622" Type="http://schemas.openxmlformats.org/officeDocument/2006/relationships/hyperlink" Target="https://twitter.com/trpresidency/moments" TargetMode="External"/><Relationship Id="rId3927" Type="http://schemas.openxmlformats.org/officeDocument/2006/relationships/hyperlink" Target="https://twitter.com/maduro_it/lists" TargetMode="External"/><Relationship Id="rId403" Type="http://schemas.openxmlformats.org/officeDocument/2006/relationships/hyperlink" Target="https://twitter.com/EUCouncil/lists" TargetMode="External"/><Relationship Id="rId750" Type="http://schemas.openxmlformats.org/officeDocument/2006/relationships/hyperlink" Target="http://twiplomacy.com/info/north-america/Trinidad-and-Tobago" TargetMode="External"/><Relationship Id="rId848" Type="http://schemas.openxmlformats.org/officeDocument/2006/relationships/hyperlink" Target="http://twiplomacy.com/info/south-america/Venezuela" TargetMode="External"/><Relationship Id="rId1033" Type="http://schemas.openxmlformats.org/officeDocument/2006/relationships/hyperlink" Target="https://periscope.tv/merrionstreet" TargetMode="External"/><Relationship Id="rId1478" Type="http://schemas.openxmlformats.org/officeDocument/2006/relationships/hyperlink" Target="https://twitter.com/JuanOrlandoH/moments" TargetMode="External"/><Relationship Id="rId1685" Type="http://schemas.openxmlformats.org/officeDocument/2006/relationships/hyperlink" Target="https://twitter.com/le_rendezvous/lists" TargetMode="External"/><Relationship Id="rId1892" Type="http://schemas.openxmlformats.org/officeDocument/2006/relationships/hyperlink" Target="http://twiplomacy.com/info/oceania/New-Zealand" TargetMode="External"/><Relationship Id="rId2431" Type="http://schemas.openxmlformats.org/officeDocument/2006/relationships/hyperlink" Target="https://twitter.com/PMOEthiopia/lists" TargetMode="External"/><Relationship Id="rId2529" Type="http://schemas.openxmlformats.org/officeDocument/2006/relationships/hyperlink" Target="https://twitter.com/ThomasThabane/moments" TargetMode="External"/><Relationship Id="rId2736" Type="http://schemas.openxmlformats.org/officeDocument/2006/relationships/hyperlink" Target="https://twitter.com/FilipeNyusi/moments" TargetMode="External"/><Relationship Id="rId4091" Type="http://schemas.openxmlformats.org/officeDocument/2006/relationships/hyperlink" Target="https://periscope.tv/PresDGranger" TargetMode="External"/><Relationship Id="rId4189" Type="http://schemas.openxmlformats.org/officeDocument/2006/relationships/hyperlink" Target="https://periscope.tv/MFABulgaria" TargetMode="External"/><Relationship Id="rId610" Type="http://schemas.openxmlformats.org/officeDocument/2006/relationships/hyperlink" Target="http://twiplomacy.com/info/europe/sweden/" TargetMode="External"/><Relationship Id="rId708" Type="http://schemas.openxmlformats.org/officeDocument/2006/relationships/hyperlink" Target="https://twitter.com/VoteKeith2013/lists" TargetMode="External"/><Relationship Id="rId915" Type="http://schemas.openxmlformats.org/officeDocument/2006/relationships/hyperlink" Target="https://twitter.com/MinCanadaFA/lists" TargetMode="External"/><Relationship Id="rId1240" Type="http://schemas.openxmlformats.org/officeDocument/2006/relationships/hyperlink" Target="https://twitter.com/Cabinet" TargetMode="External"/><Relationship Id="rId1338" Type="http://schemas.openxmlformats.org/officeDocument/2006/relationships/hyperlink" Target="https://twitter.com/BR_Sprecher" TargetMode="External"/><Relationship Id="rId1545" Type="http://schemas.openxmlformats.org/officeDocument/2006/relationships/hyperlink" Target="https://periscope.tv/SweMFA" TargetMode="External"/><Relationship Id="rId2943" Type="http://schemas.openxmlformats.org/officeDocument/2006/relationships/hyperlink" Target="https://twitter.com/HHShkMohd" TargetMode="External"/><Relationship Id="rId4049" Type="http://schemas.openxmlformats.org/officeDocument/2006/relationships/hyperlink" Target="https://periscope.tv/govtnz" TargetMode="External"/><Relationship Id="rId4396" Type="http://schemas.openxmlformats.org/officeDocument/2006/relationships/hyperlink" Target="https://periscope.tv/pacollibehgjet" TargetMode="External"/><Relationship Id="rId1100" Type="http://schemas.openxmlformats.org/officeDocument/2006/relationships/hyperlink" Target="https://twitter.com/CyprusMFA/lists" TargetMode="External"/><Relationship Id="rId1405" Type="http://schemas.openxmlformats.org/officeDocument/2006/relationships/hyperlink" Target="https://periscope.tv/CancilleriaPeru" TargetMode="External"/><Relationship Id="rId1752" Type="http://schemas.openxmlformats.org/officeDocument/2006/relationships/hyperlink" Target="https://twitter.com/hunsencambodia/moments" TargetMode="External"/><Relationship Id="rId2803" Type="http://schemas.openxmlformats.org/officeDocument/2006/relationships/hyperlink" Target="https://twitter.com/pmpresssecret/lists" TargetMode="External"/><Relationship Id="rId4256" Type="http://schemas.openxmlformats.org/officeDocument/2006/relationships/hyperlink" Target="https://periscope.tv/StenbockiMaja" TargetMode="External"/><Relationship Id="rId4463" Type="http://schemas.openxmlformats.org/officeDocument/2006/relationships/hyperlink" Target="https://periscope.tv/BattulgaKh" TargetMode="External"/><Relationship Id="rId4670" Type="http://schemas.openxmlformats.org/officeDocument/2006/relationships/hyperlink" Target="https://periscope.tv/Cabinet" TargetMode="External"/><Relationship Id="rId44" Type="http://schemas.openxmlformats.org/officeDocument/2006/relationships/hyperlink" Target="https://twitter.com/ADO__Solutions/lists" TargetMode="External"/><Relationship Id="rId1612" Type="http://schemas.openxmlformats.org/officeDocument/2006/relationships/hyperlink" Target="https://periscope.tv/Dimitrov_Nikola" TargetMode="External"/><Relationship Id="rId1917" Type="http://schemas.openxmlformats.org/officeDocument/2006/relationships/hyperlink" Target="https://twitter.com/PrezMauritius" TargetMode="External"/><Relationship Id="rId3065" Type="http://schemas.openxmlformats.org/officeDocument/2006/relationships/hyperlink" Target="https://twitter.com/Pontifex_es" TargetMode="External"/><Relationship Id="rId3272" Type="http://schemas.openxmlformats.org/officeDocument/2006/relationships/hyperlink" Target="https://twitter.com/ForeignStrategy/moments" TargetMode="External"/><Relationship Id="rId4116" Type="http://schemas.openxmlformats.org/officeDocument/2006/relationships/hyperlink" Target="https://periscope.tv/theresa_may" TargetMode="External"/><Relationship Id="rId4323" Type="http://schemas.openxmlformats.org/officeDocument/2006/relationships/hyperlink" Target="https://periscope.tv/SRECIHonduras" TargetMode="External"/><Relationship Id="rId4530" Type="http://schemas.openxmlformats.org/officeDocument/2006/relationships/hyperlink" Target="https://periscope.tv/PaulKagame" TargetMode="External"/><Relationship Id="rId193" Type="http://schemas.openxmlformats.org/officeDocument/2006/relationships/hyperlink" Target="http://twiplomacy.com/info/asia/Indonesia" TargetMode="External"/><Relationship Id="rId498" Type="http://schemas.openxmlformats.org/officeDocument/2006/relationships/hyperlink" Target="https://twitter.com/Arlietas/lists" TargetMode="External"/><Relationship Id="rId2081" Type="http://schemas.openxmlformats.org/officeDocument/2006/relationships/hyperlink" Target="https://twitter.com/MID_RF" TargetMode="External"/><Relationship Id="rId2179" Type="http://schemas.openxmlformats.org/officeDocument/2006/relationships/hyperlink" Target="https://twitter.com/MoFA_Indonesia" TargetMode="External"/><Relationship Id="rId3132" Type="http://schemas.openxmlformats.org/officeDocument/2006/relationships/hyperlink" Target="https://twitter.com/mfaguyana" TargetMode="External"/><Relationship Id="rId3577" Type="http://schemas.openxmlformats.org/officeDocument/2006/relationships/hyperlink" Target="https://twitter.com/RW_UNP/moments" TargetMode="External"/><Relationship Id="rId3784" Type="http://schemas.openxmlformats.org/officeDocument/2006/relationships/hyperlink" Target="https://twitter.com/maduro_zh/lists" TargetMode="External"/><Relationship Id="rId3991" Type="http://schemas.openxmlformats.org/officeDocument/2006/relationships/hyperlink" Target="https://periscope.tv/robertoampuero" TargetMode="External"/><Relationship Id="rId4628" Type="http://schemas.openxmlformats.org/officeDocument/2006/relationships/hyperlink" Target="https://periscope.tv/Jhinaoui_MAE" TargetMode="External"/><Relationship Id="rId260" Type="http://schemas.openxmlformats.org/officeDocument/2006/relationships/hyperlink" Target="https://twitter.com/saadhariri/lists" TargetMode="External"/><Relationship Id="rId2386" Type="http://schemas.openxmlformats.org/officeDocument/2006/relationships/hyperlink" Target="https://twitter.com/KerstiKaljulaid" TargetMode="External"/><Relationship Id="rId2593" Type="http://schemas.openxmlformats.org/officeDocument/2006/relationships/hyperlink" Target="https://twitter.com/LorinPM/moments" TargetMode="External"/><Relationship Id="rId3437" Type="http://schemas.openxmlformats.org/officeDocument/2006/relationships/hyperlink" Target="https://twitter.com/MinBZ/moments" TargetMode="External"/><Relationship Id="rId3644" Type="http://schemas.openxmlformats.org/officeDocument/2006/relationships/hyperlink" Target="https://twitter.com/vencancilleria/moments" TargetMode="External"/><Relationship Id="rId3851" Type="http://schemas.openxmlformats.org/officeDocument/2006/relationships/hyperlink" Target="https://twitter.com/PresidenciaCV/lists" TargetMode="External"/><Relationship Id="rId120" Type="http://schemas.openxmlformats.org/officeDocument/2006/relationships/hyperlink" Target="http://twiplomacy.com/info/africa/Togo" TargetMode="External"/><Relationship Id="rId358" Type="http://schemas.openxmlformats.org/officeDocument/2006/relationships/hyperlink" Target="http://twiplomacy.com/info/europe/Andorra" TargetMode="External"/><Relationship Id="rId565" Type="http://schemas.openxmlformats.org/officeDocument/2006/relationships/hyperlink" Target="http://twiplomacy.com/info/europe/Russia" TargetMode="External"/><Relationship Id="rId772" Type="http://schemas.openxmlformats.org/officeDocument/2006/relationships/hyperlink" Target="http://twiplomacy.com/info/north-america/United-States" TargetMode="External"/><Relationship Id="rId1195" Type="http://schemas.openxmlformats.org/officeDocument/2006/relationships/hyperlink" Target="https://twitter.com/YoCh_Official/lists" TargetMode="External"/><Relationship Id="rId2039" Type="http://schemas.openxmlformats.org/officeDocument/2006/relationships/hyperlink" Target="https://twitter.com/MaithripalaS" TargetMode="External"/><Relationship Id="rId2246" Type="http://schemas.openxmlformats.org/officeDocument/2006/relationships/hyperlink" Target="https://twitter.com/PR_Paul_Biya" TargetMode="External"/><Relationship Id="rId2453" Type="http://schemas.openxmlformats.org/officeDocument/2006/relationships/hyperlink" Target="https://twitter.com/MFA_Kyrgyzstan/lists" TargetMode="External"/><Relationship Id="rId2660" Type="http://schemas.openxmlformats.org/officeDocument/2006/relationships/hyperlink" Target="https://twitter.com/OkmotKG/moments" TargetMode="External"/><Relationship Id="rId2898" Type="http://schemas.openxmlformats.org/officeDocument/2006/relationships/hyperlink" Target="https://twitter.com/MofaJapan_jp" TargetMode="External"/><Relationship Id="rId3504" Type="http://schemas.openxmlformats.org/officeDocument/2006/relationships/hyperlink" Target="https://twitter.com/Pontifex_pl/moments" TargetMode="External"/><Relationship Id="rId3711" Type="http://schemas.openxmlformats.org/officeDocument/2006/relationships/hyperlink" Target="https://twitter.com/EmomaliRahmon/lists" TargetMode="External"/><Relationship Id="rId3949" Type="http://schemas.openxmlformats.org/officeDocument/2006/relationships/hyperlink" Target="https://twitter.com/DutchMFA/lists/dutch-missions-abroad" TargetMode="External"/><Relationship Id="rId218" Type="http://schemas.openxmlformats.org/officeDocument/2006/relationships/hyperlink" Target="http://twiplomacy.com/info/asia/Israel" TargetMode="External"/><Relationship Id="rId425" Type="http://schemas.openxmlformats.org/officeDocument/2006/relationships/hyperlink" Target="http://twiplomacy.com/info/europe/Finland" TargetMode="External"/><Relationship Id="rId632" Type="http://schemas.openxmlformats.org/officeDocument/2006/relationships/hyperlink" Target="http://twiplomacy.com/info/europe/Turkey" TargetMode="External"/><Relationship Id="rId1055" Type="http://schemas.openxmlformats.org/officeDocument/2006/relationships/hyperlink" Target="https://periscope.tv/EPN" TargetMode="External"/><Relationship Id="rId1262" Type="http://schemas.openxmlformats.org/officeDocument/2006/relationships/hyperlink" Target="https://twitter.com/Al_Kasbah" TargetMode="External"/><Relationship Id="rId2106" Type="http://schemas.openxmlformats.org/officeDocument/2006/relationships/hyperlink" Target="https://twitter.com/egyptgovportal" TargetMode="External"/><Relationship Id="rId2313" Type="http://schemas.openxmlformats.org/officeDocument/2006/relationships/hyperlink" Target="https://twitter.com/EstonianGovt" TargetMode="External"/><Relationship Id="rId2520" Type="http://schemas.openxmlformats.org/officeDocument/2006/relationships/hyperlink" Target="https://twitter.com/Presidence_RDC/moments" TargetMode="External"/><Relationship Id="rId2758" Type="http://schemas.openxmlformats.org/officeDocument/2006/relationships/hyperlink" Target="https://twitter.com/AdelAljubeir/moments" TargetMode="External"/><Relationship Id="rId2965" Type="http://schemas.openxmlformats.org/officeDocument/2006/relationships/hyperlink" Target="https://twitter.com/larsloekke" TargetMode="External"/><Relationship Id="rId3809" Type="http://schemas.openxmlformats.org/officeDocument/2006/relationships/hyperlink" Target="https://twitter.com/MonarchieBe/lists" TargetMode="External"/><Relationship Id="rId937" Type="http://schemas.openxmlformats.org/officeDocument/2006/relationships/hyperlink" Target="http://twiplomacy.com/info/north-america/Canada" TargetMode="External"/><Relationship Id="rId1122" Type="http://schemas.openxmlformats.org/officeDocument/2006/relationships/hyperlink" Target="https://twitter.com/TC_Basbakan/lists" TargetMode="External"/><Relationship Id="rId1567" Type="http://schemas.openxmlformats.org/officeDocument/2006/relationships/hyperlink" Target="http://twiplomacy.com/info/south-america/Paraguay" TargetMode="External"/><Relationship Id="rId1774" Type="http://schemas.openxmlformats.org/officeDocument/2006/relationships/hyperlink" Target="https://twitter.com/moonriver365/moments" TargetMode="External"/><Relationship Id="rId1981" Type="http://schemas.openxmlformats.org/officeDocument/2006/relationships/hyperlink" Target="https://twitter.com/MID_Tajikistan" TargetMode="External"/><Relationship Id="rId2618" Type="http://schemas.openxmlformats.org/officeDocument/2006/relationships/hyperlink" Target="https://twitter.com/Hilaaleege/moments" TargetMode="External"/><Relationship Id="rId2825" Type="http://schemas.openxmlformats.org/officeDocument/2006/relationships/hyperlink" Target="https://twitter.com/Gouvci" TargetMode="External"/><Relationship Id="rId4180" Type="http://schemas.openxmlformats.org/officeDocument/2006/relationships/hyperlink" Target="https://periscope.tv/imprensaPR" TargetMode="External"/><Relationship Id="rId4278" Type="http://schemas.openxmlformats.org/officeDocument/2006/relationships/hyperlink" Target="https://periscope.tv/French_Gov" TargetMode="External"/><Relationship Id="rId4485" Type="http://schemas.openxmlformats.org/officeDocument/2006/relationships/hyperlink" Target="https://periscope.tv/Mbuhari" TargetMode="External"/><Relationship Id="rId66" Type="http://schemas.openxmlformats.org/officeDocument/2006/relationships/hyperlink" Target="https://twitter.com/Maroc_eGov/lists" TargetMode="External"/><Relationship Id="rId1427" Type="http://schemas.openxmlformats.org/officeDocument/2006/relationships/hyperlink" Target="https://periscope.tv/govpt" TargetMode="External"/><Relationship Id="rId1634" Type="http://schemas.openxmlformats.org/officeDocument/2006/relationships/hyperlink" Target="https://twitter.com/USAbilAraby" TargetMode="External"/><Relationship Id="rId1841" Type="http://schemas.openxmlformats.org/officeDocument/2006/relationships/hyperlink" Target="https://twitter.com/vladaRS/lists" TargetMode="External"/><Relationship Id="rId3087" Type="http://schemas.openxmlformats.org/officeDocument/2006/relationships/hyperlink" Target="https://twitter.com/Presidencia_HN" TargetMode="External"/><Relationship Id="rId3294" Type="http://schemas.openxmlformats.org/officeDocument/2006/relationships/hyperlink" Target="https://twitter.com/GouvMali/moments" TargetMode="External"/><Relationship Id="rId4040" Type="http://schemas.openxmlformats.org/officeDocument/2006/relationships/hyperlink" Target="https://periscope.tv/predsjednikdps" TargetMode="External"/><Relationship Id="rId4138" Type="http://schemas.openxmlformats.org/officeDocument/2006/relationships/hyperlink" Target="https://periscope.tv/press_president" TargetMode="External"/><Relationship Id="rId4345" Type="http://schemas.openxmlformats.org/officeDocument/2006/relationships/hyperlink" Target="https://periscope.tv/IraqiPMO" TargetMode="External"/><Relationship Id="rId4692" Type="http://schemas.openxmlformats.org/officeDocument/2006/relationships/hyperlink" Target="https://periscope.tv/Pontifex_pl" TargetMode="External"/><Relationship Id="rId1939" Type="http://schemas.openxmlformats.org/officeDocument/2006/relationships/hyperlink" Target="http://twiplomacy.com/info/africa/Congo" TargetMode="External"/><Relationship Id="rId3599" Type="http://schemas.openxmlformats.org/officeDocument/2006/relationships/hyperlink" Target="https://twitter.com/SlovakiaMFA/moments" TargetMode="External"/><Relationship Id="rId4552" Type="http://schemas.openxmlformats.org/officeDocument/2006/relationships/hyperlink" Target="https://periscope.tv/DacicIvica" TargetMode="External"/><Relationship Id="rId1701" Type="http://schemas.openxmlformats.org/officeDocument/2006/relationships/hyperlink" Target="https://twitter.com/nylee21/lists" TargetMode="External"/><Relationship Id="rId3154" Type="http://schemas.openxmlformats.org/officeDocument/2006/relationships/hyperlink" Target="http://twiplomacy.com/info/africa/Ethiopia" TargetMode="External"/><Relationship Id="rId3361" Type="http://schemas.openxmlformats.org/officeDocument/2006/relationships/hyperlink" Target="https://twitter.com/koninklijkhuis/moments" TargetMode="External"/><Relationship Id="rId3459" Type="http://schemas.openxmlformats.org/officeDocument/2006/relationships/hyperlink" Target="https://twitter.com/MOTPGuyana/moments" TargetMode="External"/><Relationship Id="rId3666" Type="http://schemas.openxmlformats.org/officeDocument/2006/relationships/hyperlink" Target="https://twitter.com/RHCJO/lists" TargetMode="External"/><Relationship Id="rId4205" Type="http://schemas.openxmlformats.org/officeDocument/2006/relationships/hyperlink" Target="https://periscope.tv/CaboVerde_Gov" TargetMode="External"/><Relationship Id="rId4412" Type="http://schemas.openxmlformats.org/officeDocument/2006/relationships/hyperlink" Target="https://periscope.tv/AureliaFrick" TargetMode="External"/><Relationship Id="rId282" Type="http://schemas.openxmlformats.org/officeDocument/2006/relationships/hyperlink" Target="https://twitter.com/MofaNepal/lists" TargetMode="External"/><Relationship Id="rId587" Type="http://schemas.openxmlformats.org/officeDocument/2006/relationships/hyperlink" Target="http://twiplomacy.com/info/europe/Slovakia" TargetMode="External"/><Relationship Id="rId2170" Type="http://schemas.openxmlformats.org/officeDocument/2006/relationships/hyperlink" Target="https://twitter.com/MOFAEGYPT" TargetMode="External"/><Relationship Id="rId2268" Type="http://schemas.openxmlformats.org/officeDocument/2006/relationships/hyperlink" Target="https://twitter.com/PresidencyZA" TargetMode="External"/><Relationship Id="rId3014" Type="http://schemas.openxmlformats.org/officeDocument/2006/relationships/hyperlink" Target="https://twitter.com/GovMonaco" TargetMode="External"/><Relationship Id="rId3221" Type="http://schemas.openxmlformats.org/officeDocument/2006/relationships/hyperlink" Target="https://twitter.com/BurundiGov/moments" TargetMode="External"/><Relationship Id="rId3319" Type="http://schemas.openxmlformats.org/officeDocument/2006/relationships/hyperlink" Target="https://twitter.com/HEhassansheikh/moments" TargetMode="External"/><Relationship Id="rId3873" Type="http://schemas.openxmlformats.org/officeDocument/2006/relationships/hyperlink" Target="https://twitter.com/PrimatureRwanda/lists" TargetMode="External"/><Relationship Id="rId4717" Type="http://schemas.openxmlformats.org/officeDocument/2006/relationships/hyperlink" Target="http://twiplomacy.com/info/south-america/Brazil" TargetMode="External"/><Relationship Id="rId8" Type="http://schemas.openxmlformats.org/officeDocument/2006/relationships/hyperlink" Target="http://twiplomacy.com/info/africa/Burundi" TargetMode="External"/><Relationship Id="rId142" Type="http://schemas.openxmlformats.org/officeDocument/2006/relationships/hyperlink" Target="http://twiplomacy.com/info/asia/Afghanistan" TargetMode="External"/><Relationship Id="rId447" Type="http://schemas.openxmlformats.org/officeDocument/2006/relationships/hyperlink" Target="http://twiplomacy.com/info/europe/France" TargetMode="External"/><Relationship Id="rId794" Type="http://schemas.openxmlformats.org/officeDocument/2006/relationships/hyperlink" Target="http://twiplomacy.com/info/south-america/Argentina" TargetMode="External"/><Relationship Id="rId1077" Type="http://schemas.openxmlformats.org/officeDocument/2006/relationships/hyperlink" Target="https://twitter.com/LithuaniaMFA/lists/lithuanian-diplomacy/members" TargetMode="External"/><Relationship Id="rId2030" Type="http://schemas.openxmlformats.org/officeDocument/2006/relationships/hyperlink" Target="https://twitter.com/BeninDiplomatie" TargetMode="External"/><Relationship Id="rId2128" Type="http://schemas.openxmlformats.org/officeDocument/2006/relationships/hyperlink" Target="https://twitter.com/PresidenciadeHN" TargetMode="External"/><Relationship Id="rId2475" Type="http://schemas.openxmlformats.org/officeDocument/2006/relationships/hyperlink" Target="https://twitter.com/francediplo_RU/lists" TargetMode="External"/><Relationship Id="rId2682" Type="http://schemas.openxmlformats.org/officeDocument/2006/relationships/hyperlink" Target="https://twitter.com/Gouvrdcongo/moments" TargetMode="External"/><Relationship Id="rId2987" Type="http://schemas.openxmlformats.org/officeDocument/2006/relationships/hyperlink" Target="https://twitter.com/NikosKotzias" TargetMode="External"/><Relationship Id="rId3526" Type="http://schemas.openxmlformats.org/officeDocument/2006/relationships/hyperlink" Target="https://twitter.com/PresidenciaCV/moments" TargetMode="External"/><Relationship Id="rId3733" Type="http://schemas.openxmlformats.org/officeDocument/2006/relationships/hyperlink" Target="https://twitter.com/GovPH_PCOO/lists" TargetMode="External"/><Relationship Id="rId3940" Type="http://schemas.openxmlformats.org/officeDocument/2006/relationships/hyperlink" Target="https://twitter.com/Quirinale/lists" TargetMode="External"/><Relationship Id="rId654" Type="http://schemas.openxmlformats.org/officeDocument/2006/relationships/hyperlink" Target="https://twitter.com/foreignoffice/lists" TargetMode="External"/><Relationship Id="rId861" Type="http://schemas.openxmlformats.org/officeDocument/2006/relationships/hyperlink" Target="http://twiplomacy.com/info/africa/Benin" TargetMode="External"/><Relationship Id="rId959" Type="http://schemas.openxmlformats.org/officeDocument/2006/relationships/hyperlink" Target="https://twitter.com/Issoufoumhm/lists" TargetMode="External"/><Relationship Id="rId1284" Type="http://schemas.openxmlformats.org/officeDocument/2006/relationships/hyperlink" Target="https://twitter.com/AkordaPress" TargetMode="External"/><Relationship Id="rId1491" Type="http://schemas.openxmlformats.org/officeDocument/2006/relationships/hyperlink" Target="https://twitter.com/MFA_Austria/moments" TargetMode="External"/><Relationship Id="rId1589" Type="http://schemas.openxmlformats.org/officeDocument/2006/relationships/hyperlink" Target="http://twiplomacy.com/info/europe/Romania" TargetMode="External"/><Relationship Id="rId2335" Type="http://schemas.openxmlformats.org/officeDocument/2006/relationships/hyperlink" Target="https://twitter.com/simoncoveney" TargetMode="External"/><Relationship Id="rId2542" Type="http://schemas.openxmlformats.org/officeDocument/2006/relationships/hyperlink" Target="https://twitter.com/Menlu_RI/moments" TargetMode="External"/><Relationship Id="rId3800" Type="http://schemas.openxmlformats.org/officeDocument/2006/relationships/hyperlink" Target="https://twitter.com/MFATurkeyArabic/lists" TargetMode="External"/><Relationship Id="rId307" Type="http://schemas.openxmlformats.org/officeDocument/2006/relationships/hyperlink" Target="http://twiplomacy.com/info/asia/Saudi-Arabia" TargetMode="External"/><Relationship Id="rId514" Type="http://schemas.openxmlformats.org/officeDocument/2006/relationships/hyperlink" Target="http://twiplomacy.com/info/europe/Luxembourg" TargetMode="External"/><Relationship Id="rId721" Type="http://schemas.openxmlformats.org/officeDocument/2006/relationships/hyperlink" Target="https://twitter.com/Presidencia_HN/lists" TargetMode="External"/><Relationship Id="rId1144" Type="http://schemas.openxmlformats.org/officeDocument/2006/relationships/hyperlink" Target="http://twiplomacy.com/info/europe/Kosovo" TargetMode="External"/><Relationship Id="rId1351" Type="http://schemas.openxmlformats.org/officeDocument/2006/relationships/hyperlink" Target="https://twitter.com/cafreeland" TargetMode="External"/><Relationship Id="rId1449" Type="http://schemas.openxmlformats.org/officeDocument/2006/relationships/hyperlink" Target="https://twitter.com/CRcancilleria/moments" TargetMode="External"/><Relationship Id="rId1796" Type="http://schemas.openxmlformats.org/officeDocument/2006/relationships/hyperlink" Target="https://twitter.com/USEmbalo/moments" TargetMode="External"/><Relationship Id="rId2402" Type="http://schemas.openxmlformats.org/officeDocument/2006/relationships/hyperlink" Target="https://twitter.com/edmnangagwa" TargetMode="External"/><Relationship Id="rId2847" Type="http://schemas.openxmlformats.org/officeDocument/2006/relationships/hyperlink" Target="https://twitter.com/SeychellesMFA" TargetMode="External"/><Relationship Id="rId4062" Type="http://schemas.openxmlformats.org/officeDocument/2006/relationships/hyperlink" Target="https://periscope.tv/VioricaDancila" TargetMode="External"/><Relationship Id="rId88" Type="http://schemas.openxmlformats.org/officeDocument/2006/relationships/hyperlink" Target="http://twiplomacy.com/info/africa/Rwanda" TargetMode="External"/><Relationship Id="rId819" Type="http://schemas.openxmlformats.org/officeDocument/2006/relationships/hyperlink" Target="https://twitter.com/CancilleriaEc/lists" TargetMode="External"/><Relationship Id="rId1004" Type="http://schemas.openxmlformats.org/officeDocument/2006/relationships/hyperlink" Target="https://periscope.tv/Ukenyatta" TargetMode="External"/><Relationship Id="rId1211" Type="http://schemas.openxmlformats.org/officeDocument/2006/relationships/hyperlink" Target="https://twitter.com/AmericaGovEsp/lists" TargetMode="External"/><Relationship Id="rId1656" Type="http://schemas.openxmlformats.org/officeDocument/2006/relationships/hyperlink" Target="https://twitter.com/AMokuy/lists" TargetMode="External"/><Relationship Id="rId1863" Type="http://schemas.openxmlformats.org/officeDocument/2006/relationships/hyperlink" Target="https://twitter.com/cdajoaolourenco/lists" TargetMode="External"/><Relationship Id="rId2707" Type="http://schemas.openxmlformats.org/officeDocument/2006/relationships/hyperlink" Target="https://twitter.com/govtofgeorgia/moments" TargetMode="External"/><Relationship Id="rId2914" Type="http://schemas.openxmlformats.org/officeDocument/2006/relationships/hyperlink" Target="https://twitter.com/Malaysia_Gov" TargetMode="External"/><Relationship Id="rId4367" Type="http://schemas.openxmlformats.org/officeDocument/2006/relationships/hyperlink" Target="https://periscope.tv/ADO__Solutions" TargetMode="External"/><Relationship Id="rId4574" Type="http://schemas.openxmlformats.org/officeDocument/2006/relationships/hyperlink" Target="https://periscope.tv/nylee21" TargetMode="External"/><Relationship Id="rId1309" Type="http://schemas.openxmlformats.org/officeDocument/2006/relationships/hyperlink" Target="https://twitter.com/ashrafghani" TargetMode="External"/><Relationship Id="rId1516" Type="http://schemas.openxmlformats.org/officeDocument/2006/relationships/hyperlink" Target="https://periscope.tv/mreparaguay" TargetMode="External"/><Relationship Id="rId1723" Type="http://schemas.openxmlformats.org/officeDocument/2006/relationships/hyperlink" Target="https://twitter.com/Ymahmoudali/lists" TargetMode="External"/><Relationship Id="rId1930" Type="http://schemas.openxmlformats.org/officeDocument/2006/relationships/hyperlink" Target="https://twitter.com/ItamaratyGovBr" TargetMode="External"/><Relationship Id="rId3176" Type="http://schemas.openxmlformats.org/officeDocument/2006/relationships/hyperlink" Target="https://twitter.com/RCA_Renaissance/moments" TargetMode="External"/><Relationship Id="rId3383" Type="http://schemas.openxmlformats.org/officeDocument/2006/relationships/hyperlink" Target="https://twitter.com/maduro_fr/moments" TargetMode="External"/><Relationship Id="rId3590" Type="http://schemas.openxmlformats.org/officeDocument/2006/relationships/hyperlink" Target="https://twitter.com/sebastiankurz/moments" TargetMode="External"/><Relationship Id="rId4227" Type="http://schemas.openxmlformats.org/officeDocument/2006/relationships/hyperlink" Target="https://periscope.tv/BrunoTshibala" TargetMode="External"/><Relationship Id="rId4434" Type="http://schemas.openxmlformats.org/officeDocument/2006/relationships/hyperlink" Target="https://periscope.tv/MalaysiaMFA" TargetMode="External"/><Relationship Id="rId15" Type="http://schemas.openxmlformats.org/officeDocument/2006/relationships/hyperlink" Target="http://twiplomacy.com/info/africa/Congo" TargetMode="External"/><Relationship Id="rId2192" Type="http://schemas.openxmlformats.org/officeDocument/2006/relationships/hyperlink" Target="https://twitter.com/GovernmentMN" TargetMode="External"/><Relationship Id="rId3036" Type="http://schemas.openxmlformats.org/officeDocument/2006/relationships/hyperlink" Target="https://twitter.com/mfa_russia" TargetMode="External"/><Relationship Id="rId3243" Type="http://schemas.openxmlformats.org/officeDocument/2006/relationships/hyperlink" Target="https://twitter.com/desdelamoncloa/moments" TargetMode="External"/><Relationship Id="rId3688" Type="http://schemas.openxmlformats.org/officeDocument/2006/relationships/hyperlink" Target="https://twitter.com/BarrowDean/lists" TargetMode="External"/><Relationship Id="rId3895" Type="http://schemas.openxmlformats.org/officeDocument/2006/relationships/hyperlink" Target="https://twitter.com/TerzaLoggia/lists" TargetMode="External"/><Relationship Id="rId4641" Type="http://schemas.openxmlformats.org/officeDocument/2006/relationships/hyperlink" Target="https://periscope.tv/TROfficeofPD" TargetMode="External"/><Relationship Id="rId164" Type="http://schemas.openxmlformats.org/officeDocument/2006/relationships/hyperlink" Target="https://twitter.com/bahdiplomatic/lists/bahrain-s-missions-abroad" TargetMode="External"/><Relationship Id="rId371" Type="http://schemas.openxmlformats.org/officeDocument/2006/relationships/hyperlink" Target="http://twiplomacy.com/info/europe/Bosnia-Herzegovina" TargetMode="External"/><Relationship Id="rId2052" Type="http://schemas.openxmlformats.org/officeDocument/2006/relationships/hyperlink" Target="https://twitter.com/Dimitrov_Nikola" TargetMode="External"/><Relationship Id="rId2497" Type="http://schemas.openxmlformats.org/officeDocument/2006/relationships/hyperlink" Target="https://twitter.com/SecPompeo/lists" TargetMode="External"/><Relationship Id="rId3450" Type="http://schemas.openxmlformats.org/officeDocument/2006/relationships/hyperlink" Target="https://twitter.com/MOFAKuwait/moments" TargetMode="External"/><Relationship Id="rId3548" Type="http://schemas.openxmlformats.org/officeDocument/2006/relationships/hyperlink" Target="https://twitter.com/PrimeMinisterKR/moments" TargetMode="External"/><Relationship Id="rId3755" Type="http://schemas.openxmlformats.org/officeDocument/2006/relationships/hyperlink" Target="https://twitter.com/JosephMuscat_JM/lists" TargetMode="External"/><Relationship Id="rId4501" Type="http://schemas.openxmlformats.org/officeDocument/2006/relationships/hyperlink" Target="https://periscope.tv/PM_GOV_PG" TargetMode="External"/><Relationship Id="rId469" Type="http://schemas.openxmlformats.org/officeDocument/2006/relationships/hyperlink" Target="http://twiplomacy.com/info/europe/Ireland" TargetMode="External"/><Relationship Id="rId676" Type="http://schemas.openxmlformats.org/officeDocument/2006/relationships/hyperlink" Target="http://twiplomacy.com/info/north-america/Belize" TargetMode="External"/><Relationship Id="rId883" Type="http://schemas.openxmlformats.org/officeDocument/2006/relationships/hyperlink" Target="http://twiplomacy.com/info/asia/Maldives" TargetMode="External"/><Relationship Id="rId1099" Type="http://schemas.openxmlformats.org/officeDocument/2006/relationships/hyperlink" Target="https://twitter.com/BelarusMID/lists" TargetMode="External"/><Relationship Id="rId2357" Type="http://schemas.openxmlformats.org/officeDocument/2006/relationships/hyperlink" Target="https://twitter.com/DjibPrimature" TargetMode="External"/><Relationship Id="rId2564" Type="http://schemas.openxmlformats.org/officeDocument/2006/relationships/hyperlink" Target="https://twitter.com/AndrejBabis/moments" TargetMode="External"/><Relationship Id="rId3103" Type="http://schemas.openxmlformats.org/officeDocument/2006/relationships/hyperlink" Target="https://twitter.com/GobiernoUSA" TargetMode="External"/><Relationship Id="rId3310" Type="http://schemas.openxmlformats.org/officeDocument/2006/relationships/hyperlink" Target="https://twitter.com/GreeceMFA/moments" TargetMode="External"/><Relationship Id="rId3408" Type="http://schemas.openxmlformats.org/officeDocument/2006/relationships/hyperlink" Target="https://twitter.com/MFA_analysis/moments" TargetMode="External"/><Relationship Id="rId3615" Type="http://schemas.openxmlformats.org/officeDocument/2006/relationships/hyperlink" Target="https://twitter.com/theresa_may/moments" TargetMode="External"/><Relationship Id="rId3962" Type="http://schemas.openxmlformats.org/officeDocument/2006/relationships/hyperlink" Target="https://twitter.com/epsycampbell/moments" TargetMode="External"/><Relationship Id="rId231" Type="http://schemas.openxmlformats.org/officeDocument/2006/relationships/hyperlink" Target="http://twiplomacy.com/info/asia/japan/" TargetMode="External"/><Relationship Id="rId329" Type="http://schemas.openxmlformats.org/officeDocument/2006/relationships/hyperlink" Target="http://twiplomacy.com/info/asia/Sri-Lanka" TargetMode="External"/><Relationship Id="rId536" Type="http://schemas.openxmlformats.org/officeDocument/2006/relationships/hyperlink" Target="http://twiplomacy.com/info/europe/Netherlands" TargetMode="External"/><Relationship Id="rId1166" Type="http://schemas.openxmlformats.org/officeDocument/2006/relationships/hyperlink" Target="http://twiplomacy.com/info/europe/Bosnia-Herzegovina" TargetMode="External"/><Relationship Id="rId1373" Type="http://schemas.openxmlformats.org/officeDocument/2006/relationships/hyperlink" Target="https://twitter.com/elmouradia_dz" TargetMode="External"/><Relationship Id="rId2217" Type="http://schemas.openxmlformats.org/officeDocument/2006/relationships/hyperlink" Target="https://twitter.com/govsuriname" TargetMode="External"/><Relationship Id="rId2771" Type="http://schemas.openxmlformats.org/officeDocument/2006/relationships/hyperlink" Target="https://twitter.com/ByegmENG/moments" TargetMode="External"/><Relationship Id="rId2869" Type="http://schemas.openxmlformats.org/officeDocument/2006/relationships/hyperlink" Target="https://twitter.com/PRepublicaTL" TargetMode="External"/><Relationship Id="rId3822" Type="http://schemas.openxmlformats.org/officeDocument/2006/relationships/hyperlink" Target="https://twitter.com/ortcomkz/lists" TargetMode="External"/><Relationship Id="rId743" Type="http://schemas.openxmlformats.org/officeDocument/2006/relationships/hyperlink" Target="http://twiplomacy.com/info/south-america/Puerto_Rico" TargetMode="External"/><Relationship Id="rId950" Type="http://schemas.openxmlformats.org/officeDocument/2006/relationships/hyperlink" Target="https://twitter.com/primaturebj/lists" TargetMode="External"/><Relationship Id="rId1026" Type="http://schemas.openxmlformats.org/officeDocument/2006/relationships/hyperlink" Target="https://periscope.tv/MSZ_RP" TargetMode="External"/><Relationship Id="rId1580" Type="http://schemas.openxmlformats.org/officeDocument/2006/relationships/hyperlink" Target="http://twiplomacy.com/info/africa/Somalia" TargetMode="External"/><Relationship Id="rId1678" Type="http://schemas.openxmlformats.org/officeDocument/2006/relationships/hyperlink" Target="https://twitter.com/IsraelinSpanish/lists" TargetMode="External"/><Relationship Id="rId1885" Type="http://schemas.openxmlformats.org/officeDocument/2006/relationships/hyperlink" Target="https://twitter.com/cdajoaolourenco" TargetMode="External"/><Relationship Id="rId2424" Type="http://schemas.openxmlformats.org/officeDocument/2006/relationships/hyperlink" Target="https://twitter.com/UnionDesComores/lists" TargetMode="External"/><Relationship Id="rId2631" Type="http://schemas.openxmlformats.org/officeDocument/2006/relationships/hyperlink" Target="https://twitter.com/maduro_de/moments" TargetMode="External"/><Relationship Id="rId2729" Type="http://schemas.openxmlformats.org/officeDocument/2006/relationships/hyperlink" Target="https://twitter.com/AllenChastanet/moments" TargetMode="External"/><Relationship Id="rId2936" Type="http://schemas.openxmlformats.org/officeDocument/2006/relationships/hyperlink" Target="https://twitter.com/nylee21" TargetMode="External"/><Relationship Id="rId4084" Type="http://schemas.openxmlformats.org/officeDocument/2006/relationships/hyperlink" Target="https://periscope.tv/GOVUK" TargetMode="External"/><Relationship Id="rId4291" Type="http://schemas.openxmlformats.org/officeDocument/2006/relationships/hyperlink" Target="https://periscope.tv/govgeoabkhaz" TargetMode="External"/><Relationship Id="rId4389" Type="http://schemas.openxmlformats.org/officeDocument/2006/relationships/hyperlink" Target="https://periscope.tv/PSCU_Digital" TargetMode="External"/><Relationship Id="rId603" Type="http://schemas.openxmlformats.org/officeDocument/2006/relationships/hyperlink" Target="https://twitter.com/AlfonsoDastisQ/lists" TargetMode="External"/><Relationship Id="rId810" Type="http://schemas.openxmlformats.org/officeDocument/2006/relationships/hyperlink" Target="http://twiplomacy.com/info/south-america/Chile" TargetMode="External"/><Relationship Id="rId908" Type="http://schemas.openxmlformats.org/officeDocument/2006/relationships/hyperlink" Target="https://twitter.com/AndrzejDuda/lists" TargetMode="External"/><Relationship Id="rId1233" Type="http://schemas.openxmlformats.org/officeDocument/2006/relationships/hyperlink" Target="http://twiplomacy.com/info/south-america/Puerto_Rico" TargetMode="External"/><Relationship Id="rId1440" Type="http://schemas.openxmlformats.org/officeDocument/2006/relationships/hyperlink" Target="https://twitter.com/PresidentIRL" TargetMode="External"/><Relationship Id="rId1538" Type="http://schemas.openxmlformats.org/officeDocument/2006/relationships/hyperlink" Target="https://periscope.tv/ricardorossello" TargetMode="External"/><Relationship Id="rId4151" Type="http://schemas.openxmlformats.org/officeDocument/2006/relationships/hyperlink" Target="https://periscope.tv/bahdiplomatic" TargetMode="External"/><Relationship Id="rId4596" Type="http://schemas.openxmlformats.org/officeDocument/2006/relationships/hyperlink" Target="https://periscope.tv/BR_Sprecher" TargetMode="External"/><Relationship Id="rId1300" Type="http://schemas.openxmlformats.org/officeDocument/2006/relationships/hyperlink" Target="https://twitter.com/AndrzejDuda" TargetMode="External"/><Relationship Id="rId1745" Type="http://schemas.openxmlformats.org/officeDocument/2006/relationships/hyperlink" Target="https://twitter.com/EconAtState/moments" TargetMode="External"/><Relationship Id="rId1952" Type="http://schemas.openxmlformats.org/officeDocument/2006/relationships/hyperlink" Target="https://twitter.com/francediplo_de" TargetMode="External"/><Relationship Id="rId3198" Type="http://schemas.openxmlformats.org/officeDocument/2006/relationships/hyperlink" Target="https://twitter.com/POTUS/moments" TargetMode="External"/><Relationship Id="rId4011" Type="http://schemas.openxmlformats.org/officeDocument/2006/relationships/hyperlink" Target="https://periscope.tv/francediplo_RU" TargetMode="External"/><Relationship Id="rId4249" Type="http://schemas.openxmlformats.org/officeDocument/2006/relationships/hyperlink" Target="https://periscope.tv/regeringDK" TargetMode="External"/><Relationship Id="rId4456" Type="http://schemas.openxmlformats.org/officeDocument/2006/relationships/hyperlink" Target="https://periscope.tv/GuvernulRMD" TargetMode="External"/><Relationship Id="rId4663" Type="http://schemas.openxmlformats.org/officeDocument/2006/relationships/hyperlink" Target="https://periscope.tv/UKUrdu" TargetMode="External"/><Relationship Id="rId37" Type="http://schemas.openxmlformats.org/officeDocument/2006/relationships/hyperlink" Target="https://twitter.com/GouvGabon/lists" TargetMode="External"/><Relationship Id="rId1605" Type="http://schemas.openxmlformats.org/officeDocument/2006/relationships/hyperlink" Target="http://twiplomacy.com/info/europe/Ireland" TargetMode="External"/><Relationship Id="rId1812" Type="http://schemas.openxmlformats.org/officeDocument/2006/relationships/hyperlink" Target="https://twitter.com/PresidenceTg/moments" TargetMode="External"/><Relationship Id="rId3058" Type="http://schemas.openxmlformats.org/officeDocument/2006/relationships/hyperlink" Target="https://twitter.com/Kabmin_UA" TargetMode="External"/><Relationship Id="rId3265" Type="http://schemas.openxmlformats.org/officeDocument/2006/relationships/hyperlink" Target="https://twitter.com/FEGnassingbe/moments" TargetMode="External"/><Relationship Id="rId3472" Type="http://schemas.openxmlformats.org/officeDocument/2006/relationships/hyperlink" Target="https://twitter.com/niinisto/moments" TargetMode="External"/><Relationship Id="rId4109" Type="http://schemas.openxmlformats.org/officeDocument/2006/relationships/hyperlink" Target="https://periscope.tv/govsingapore" TargetMode="External"/><Relationship Id="rId4316" Type="http://schemas.openxmlformats.org/officeDocument/2006/relationships/hyperlink" Target="https://periscope.tv/PresidenceHT" TargetMode="External"/><Relationship Id="rId4523" Type="http://schemas.openxmlformats.org/officeDocument/2006/relationships/hyperlink" Target="https://periscope.tv/KremlinRussia_E" TargetMode="External"/><Relationship Id="rId186" Type="http://schemas.openxmlformats.org/officeDocument/2006/relationships/hyperlink" Target="https://twitter.com/SushmaSwaraj/lists" TargetMode="External"/><Relationship Id="rId393" Type="http://schemas.openxmlformats.org/officeDocument/2006/relationships/hyperlink" Target="https://twitter.com/StenbockiMaja/lists" TargetMode="External"/><Relationship Id="rId2074" Type="http://schemas.openxmlformats.org/officeDocument/2006/relationships/hyperlink" Target="https://twitter.com/frankjosh156" TargetMode="External"/><Relationship Id="rId2281" Type="http://schemas.openxmlformats.org/officeDocument/2006/relationships/hyperlink" Target="https://twitter.com/ItalyMFA" TargetMode="External"/><Relationship Id="rId3125" Type="http://schemas.openxmlformats.org/officeDocument/2006/relationships/hyperlink" Target="https://twitter.com/MichelTemer" TargetMode="External"/><Relationship Id="rId3332" Type="http://schemas.openxmlformats.org/officeDocument/2006/relationships/hyperlink" Target="https://twitter.com/IsraelRussian/moments" TargetMode="External"/><Relationship Id="rId3777" Type="http://schemas.openxmlformats.org/officeDocument/2006/relationships/hyperlink" Target="https://twitter.com/LithuanianGovt/lists" TargetMode="External"/><Relationship Id="rId3984" Type="http://schemas.openxmlformats.org/officeDocument/2006/relationships/hyperlink" Target="https://periscope.tv/portalbrasil" TargetMode="External"/><Relationship Id="rId253" Type="http://schemas.openxmlformats.org/officeDocument/2006/relationships/hyperlink" Target="https://twitter.com/MOFAKuwait_en/lists" TargetMode="External"/><Relationship Id="rId460" Type="http://schemas.openxmlformats.org/officeDocument/2006/relationships/hyperlink" Target="http://twiplomacy.com/info/europe/Greece" TargetMode="External"/><Relationship Id="rId698" Type="http://schemas.openxmlformats.org/officeDocument/2006/relationships/hyperlink" Target="https://twitter.com/SkerritR/lists" TargetMode="External"/><Relationship Id="rId1090" Type="http://schemas.openxmlformats.org/officeDocument/2006/relationships/hyperlink" Target="https://twitter.com/cancilleriasv/lists" TargetMode="External"/><Relationship Id="rId2141" Type="http://schemas.openxmlformats.org/officeDocument/2006/relationships/hyperlink" Target="https://twitter.com/FilipeNyusi" TargetMode="External"/><Relationship Id="rId2379" Type="http://schemas.openxmlformats.org/officeDocument/2006/relationships/hyperlink" Target="https://twitter.com/pmoffice_mn" TargetMode="External"/><Relationship Id="rId2586" Type="http://schemas.openxmlformats.org/officeDocument/2006/relationships/hyperlink" Target="https://twitter.com/tcbestepe_ru/moments" TargetMode="External"/><Relationship Id="rId2793" Type="http://schemas.openxmlformats.org/officeDocument/2006/relationships/hyperlink" Target="https://twitter.com/BdiPresidence/moments" TargetMode="External"/><Relationship Id="rId3637" Type="http://schemas.openxmlformats.org/officeDocument/2006/relationships/hyperlink" Target="https://twitter.com/USAgov/moments" TargetMode="External"/><Relationship Id="rId3844" Type="http://schemas.openxmlformats.org/officeDocument/2006/relationships/hyperlink" Target="https://twitter.com/PremierRP/lists" TargetMode="External"/><Relationship Id="rId113" Type="http://schemas.openxmlformats.org/officeDocument/2006/relationships/hyperlink" Target="https://twitter.com/GovernmentZA/lists" TargetMode="External"/><Relationship Id="rId320" Type="http://schemas.openxmlformats.org/officeDocument/2006/relationships/hyperlink" Target="https://twitter.com/Govkorea/lists" TargetMode="External"/><Relationship Id="rId558" Type="http://schemas.openxmlformats.org/officeDocument/2006/relationships/hyperlink" Target="http://twiplomacy.com/info/europe/Romania" TargetMode="External"/><Relationship Id="rId765" Type="http://schemas.openxmlformats.org/officeDocument/2006/relationships/hyperlink" Target="http://twiplomacy.com/info/north-america/United-States" TargetMode="External"/><Relationship Id="rId972" Type="http://schemas.openxmlformats.org/officeDocument/2006/relationships/hyperlink" Target="https://twitter.com/Khamenei_Fra/lists" TargetMode="External"/><Relationship Id="rId1188" Type="http://schemas.openxmlformats.org/officeDocument/2006/relationships/hyperlink" Target="http://twiplomacy.com/info/north-america/Haiti" TargetMode="External"/><Relationship Id="rId1395" Type="http://schemas.openxmlformats.org/officeDocument/2006/relationships/hyperlink" Target="https://periscope.tv/angealfa" TargetMode="External"/><Relationship Id="rId2001" Type="http://schemas.openxmlformats.org/officeDocument/2006/relationships/hyperlink" Target="http://twiplomacy.com/info/south-america/Peru" TargetMode="External"/><Relationship Id="rId2239" Type="http://schemas.openxmlformats.org/officeDocument/2006/relationships/hyperlink" Target="https://twitter.com/KSPgoid" TargetMode="External"/><Relationship Id="rId2446" Type="http://schemas.openxmlformats.org/officeDocument/2006/relationships/hyperlink" Target="https://twitter.com/EdNgirente/lists" TargetMode="External"/><Relationship Id="rId2653" Type="http://schemas.openxmlformats.org/officeDocument/2006/relationships/hyperlink" Target="https://twitter.com/StateDeptLive/moments" TargetMode="External"/><Relationship Id="rId2860" Type="http://schemas.openxmlformats.org/officeDocument/2006/relationships/hyperlink" Target="https://twitter.com/OPMUganda" TargetMode="External"/><Relationship Id="rId3704" Type="http://schemas.openxmlformats.org/officeDocument/2006/relationships/hyperlink" Target="https://twitter.com/DFAPHL/lists" TargetMode="External"/><Relationship Id="rId418" Type="http://schemas.openxmlformats.org/officeDocument/2006/relationships/hyperlink" Target="https://twitter.com/EUCouncilPress/lists/eu-in-the-world/members" TargetMode="External"/><Relationship Id="rId625" Type="http://schemas.openxmlformats.org/officeDocument/2006/relationships/hyperlink" Target="http://twiplomacy.com/info/europe/Turkey" TargetMode="External"/><Relationship Id="rId832" Type="http://schemas.openxmlformats.org/officeDocument/2006/relationships/hyperlink" Target="http://twiplomacy.com/info/south-america/Peru" TargetMode="External"/><Relationship Id="rId1048" Type="http://schemas.openxmlformats.org/officeDocument/2006/relationships/hyperlink" Target="https://periscope.tv/infopresidencia" TargetMode="External"/><Relationship Id="rId1255" Type="http://schemas.openxmlformats.org/officeDocument/2006/relationships/hyperlink" Target="https://twitter.com/Statsmin/lists" TargetMode="External"/><Relationship Id="rId1462" Type="http://schemas.openxmlformats.org/officeDocument/2006/relationships/hyperlink" Target="https://twitter.com/IsraelArabic/moments" TargetMode="External"/><Relationship Id="rId2306" Type="http://schemas.openxmlformats.org/officeDocument/2006/relationships/hyperlink" Target="https://twitter.com/LindiweSisuluSA" TargetMode="External"/><Relationship Id="rId2513" Type="http://schemas.openxmlformats.org/officeDocument/2006/relationships/hyperlink" Target="https://twitter.com/pm_gov_dz/moments" TargetMode="External"/><Relationship Id="rId2958" Type="http://schemas.openxmlformats.org/officeDocument/2006/relationships/hyperlink" Target="https://twitter.com/VladaRH" TargetMode="External"/><Relationship Id="rId3911" Type="http://schemas.openxmlformats.org/officeDocument/2006/relationships/hyperlink" Target="https://twitter.com/USAenFrancais/lists" TargetMode="External"/><Relationship Id="rId1115" Type="http://schemas.openxmlformats.org/officeDocument/2006/relationships/hyperlink" Target="http://twiplomacy.com/info/africa/Madagascar" TargetMode="External"/><Relationship Id="rId1322" Type="http://schemas.openxmlformats.org/officeDocument/2006/relationships/hyperlink" Target="https://twitter.com/BahrainCPnews" TargetMode="External"/><Relationship Id="rId1767" Type="http://schemas.openxmlformats.org/officeDocument/2006/relationships/hyperlink" Target="https://twitter.com/Messahel_MAE/moments" TargetMode="External"/><Relationship Id="rId1974" Type="http://schemas.openxmlformats.org/officeDocument/2006/relationships/hyperlink" Target="https://twitter.com/USAgov/lists/embassies/members" TargetMode="External"/><Relationship Id="rId2720" Type="http://schemas.openxmlformats.org/officeDocument/2006/relationships/hyperlink" Target="https://twitter.com/md_higgins/moments" TargetMode="External"/><Relationship Id="rId2818" Type="http://schemas.openxmlformats.org/officeDocument/2006/relationships/hyperlink" Target="https://twitter.com/PresidentABO" TargetMode="External"/><Relationship Id="rId4173" Type="http://schemas.openxmlformats.org/officeDocument/2006/relationships/hyperlink" Target="https://periscope.tv/MladenIvanic" TargetMode="External"/><Relationship Id="rId4380" Type="http://schemas.openxmlformats.org/officeDocument/2006/relationships/hyperlink" Target="https://periscope.tv/DrEnsour" TargetMode="External"/><Relationship Id="rId4478" Type="http://schemas.openxmlformats.org/officeDocument/2006/relationships/hyperlink" Target="https://periscope.tv/MofaNepal" TargetMode="External"/><Relationship Id="rId59" Type="http://schemas.openxmlformats.org/officeDocument/2006/relationships/hyperlink" Target="https://twitter.com/ProfMutharika/lists" TargetMode="External"/><Relationship Id="rId1627" Type="http://schemas.openxmlformats.org/officeDocument/2006/relationships/hyperlink" Target="https://twitter.com/Iembassy" TargetMode="External"/><Relationship Id="rId1834" Type="http://schemas.openxmlformats.org/officeDocument/2006/relationships/hyperlink" Target="https://twitter.com/Diplomacy_RM/lists" TargetMode="External"/><Relationship Id="rId3287" Type="http://schemas.openxmlformats.org/officeDocument/2006/relationships/hyperlink" Target="https://twitter.com/GMICafghanistan/moments" TargetMode="External"/><Relationship Id="rId4033" Type="http://schemas.openxmlformats.org/officeDocument/2006/relationships/hyperlink" Target="https://periscope.tv/Sboubeye" TargetMode="External"/><Relationship Id="rId4240" Type="http://schemas.openxmlformats.org/officeDocument/2006/relationships/hyperlink" Target="https://periscope.tv/MiguelVargasM" TargetMode="External"/><Relationship Id="rId4338" Type="http://schemas.openxmlformats.org/officeDocument/2006/relationships/hyperlink" Target="https://periscope.tv/khamenei_ir" TargetMode="External"/><Relationship Id="rId4685" Type="http://schemas.openxmlformats.org/officeDocument/2006/relationships/hyperlink" Target="https://periscope.tv/Pontifex" TargetMode="External"/><Relationship Id="rId2096" Type="http://schemas.openxmlformats.org/officeDocument/2006/relationships/hyperlink" Target="https://twitter.com/Prensa_Palacio" TargetMode="External"/><Relationship Id="rId3494" Type="http://schemas.openxmlformats.org/officeDocument/2006/relationships/hyperlink" Target="https://twitter.com/PMOIndia/moments" TargetMode="External"/><Relationship Id="rId3799" Type="http://schemas.openxmlformats.org/officeDocument/2006/relationships/hyperlink" Target="https://twitter.com/MFATurkey/lists" TargetMode="External"/><Relationship Id="rId4100" Type="http://schemas.openxmlformats.org/officeDocument/2006/relationships/hyperlink" Target="https://periscope.tv/Kemlu_RI" TargetMode="External"/><Relationship Id="rId4545" Type="http://schemas.openxmlformats.org/officeDocument/2006/relationships/hyperlink" Target="https://periscope.tv/avucic" TargetMode="External"/><Relationship Id="rId1901" Type="http://schemas.openxmlformats.org/officeDocument/2006/relationships/hyperlink" Target="https://twitter.com/GeorgeWeahOff" TargetMode="External"/><Relationship Id="rId3147" Type="http://schemas.openxmlformats.org/officeDocument/2006/relationships/hyperlink" Target="https://twitter.com/NovruzMammadov" TargetMode="External"/><Relationship Id="rId3354" Type="http://schemas.openxmlformats.org/officeDocument/2006/relationships/hyperlink" Target="https://twitter.com/khalidalkhalifa/moments" TargetMode="External"/><Relationship Id="rId3561" Type="http://schemas.openxmlformats.org/officeDocument/2006/relationships/hyperlink" Target="https://twitter.com/regeringDK/moments" TargetMode="External"/><Relationship Id="rId3659" Type="http://schemas.openxmlformats.org/officeDocument/2006/relationships/hyperlink" Target="https://twitter.com/Vejonis/moments" TargetMode="External"/><Relationship Id="rId4405" Type="http://schemas.openxmlformats.org/officeDocument/2006/relationships/hyperlink" Target="https://periscope.tv/Latvian_MFA" TargetMode="External"/><Relationship Id="rId4612" Type="http://schemas.openxmlformats.org/officeDocument/2006/relationships/hyperlink" Target="https://periscope.tv/FEGnassingbe" TargetMode="External"/><Relationship Id="rId275" Type="http://schemas.openxmlformats.org/officeDocument/2006/relationships/hyperlink" Target="http://twiplomacy.com/info/asia/Mongolia" TargetMode="External"/><Relationship Id="rId482" Type="http://schemas.openxmlformats.org/officeDocument/2006/relationships/hyperlink" Target="http://twiplomacy.com/info/europe/Italy" TargetMode="External"/><Relationship Id="rId2163" Type="http://schemas.openxmlformats.org/officeDocument/2006/relationships/hyperlink" Target="https://twitter.com/Fkasaila" TargetMode="External"/><Relationship Id="rId2370" Type="http://schemas.openxmlformats.org/officeDocument/2006/relationships/hyperlink" Target="https://twitter.com/MFA_Mongolia" TargetMode="External"/><Relationship Id="rId3007" Type="http://schemas.openxmlformats.org/officeDocument/2006/relationships/hyperlink" Target="https://twitter.com/Zoran_Zaev" TargetMode="External"/><Relationship Id="rId3214" Type="http://schemas.openxmlformats.org/officeDocument/2006/relationships/hyperlink" Target="https://twitter.com/prc_cellcom/moments" TargetMode="External"/><Relationship Id="rId3421" Type="http://schemas.openxmlformats.org/officeDocument/2006/relationships/hyperlink" Target="https://twitter.com/mfaethiopia/moments" TargetMode="External"/><Relationship Id="rId3866" Type="http://schemas.openxmlformats.org/officeDocument/2006/relationships/hyperlink" Target="https://twitter.com/PutinRF/lists" TargetMode="External"/><Relationship Id="rId135" Type="http://schemas.openxmlformats.org/officeDocument/2006/relationships/hyperlink" Target="http://twiplomacy.com/info/africa/Uganda" TargetMode="External"/><Relationship Id="rId342" Type="http://schemas.openxmlformats.org/officeDocument/2006/relationships/hyperlink" Target="http://twiplomacy.com/info/asia/Thailand" TargetMode="External"/><Relationship Id="rId787" Type="http://schemas.openxmlformats.org/officeDocument/2006/relationships/hyperlink" Target="http://twiplomacy.com/info/oceania/Samoa" TargetMode="External"/><Relationship Id="rId994" Type="http://schemas.openxmlformats.org/officeDocument/2006/relationships/hyperlink" Target="https://periscope.tv/CancilleriaARG" TargetMode="External"/><Relationship Id="rId2023" Type="http://schemas.openxmlformats.org/officeDocument/2006/relationships/hyperlink" Target="https://twitter.com/alanpcayetano" TargetMode="External"/><Relationship Id="rId2230" Type="http://schemas.openxmlformats.org/officeDocument/2006/relationships/hyperlink" Target="https://twitter.com/maeiaci" TargetMode="External"/><Relationship Id="rId2468" Type="http://schemas.openxmlformats.org/officeDocument/2006/relationships/hyperlink" Target="https://twitter.com/Karin_Kneissl/lists" TargetMode="External"/><Relationship Id="rId2675" Type="http://schemas.openxmlformats.org/officeDocument/2006/relationships/hyperlink" Target="https://twitter.com/Sekhoutoureya/moments" TargetMode="External"/><Relationship Id="rId2882" Type="http://schemas.openxmlformats.org/officeDocument/2006/relationships/hyperlink" Target="https://twitter.com/khamenei_ir" TargetMode="External"/><Relationship Id="rId3519" Type="http://schemas.openxmlformats.org/officeDocument/2006/relationships/hyperlink" Target="https://twitter.com/PresidenceHT/moments" TargetMode="External"/><Relationship Id="rId3726" Type="http://schemas.openxmlformats.org/officeDocument/2006/relationships/hyperlink" Target="https://twitter.com/GovCyprus/lists" TargetMode="External"/><Relationship Id="rId3933" Type="http://schemas.openxmlformats.org/officeDocument/2006/relationships/hyperlink" Target="https://twitter.com/PresidentAM_rus/lists" TargetMode="External"/><Relationship Id="rId202" Type="http://schemas.openxmlformats.org/officeDocument/2006/relationships/hyperlink" Target="http://twiplomacy.com/info/asia/Iran" TargetMode="External"/><Relationship Id="rId647" Type="http://schemas.openxmlformats.org/officeDocument/2006/relationships/hyperlink" Target="https://twitter.com/TheBankova/lists" TargetMode="External"/><Relationship Id="rId854" Type="http://schemas.openxmlformats.org/officeDocument/2006/relationships/hyperlink" Target="http://twiplomacy.com/info/south-america/Venezuela" TargetMode="External"/><Relationship Id="rId1277" Type="http://schemas.openxmlformats.org/officeDocument/2006/relationships/hyperlink" Target="https://twitter.com/ABZayed" TargetMode="External"/><Relationship Id="rId1484" Type="http://schemas.openxmlformats.org/officeDocument/2006/relationships/hyperlink" Target="https://twitter.com/Minrel_Chile/moments" TargetMode="External"/><Relationship Id="rId1691" Type="http://schemas.openxmlformats.org/officeDocument/2006/relationships/hyperlink" Target="https://twitter.com/Messahel_MAE/lists" TargetMode="External"/><Relationship Id="rId2328" Type="http://schemas.openxmlformats.org/officeDocument/2006/relationships/hyperlink" Target="https://twitter.com/ForeignMinistry" TargetMode="External"/><Relationship Id="rId2535" Type="http://schemas.openxmlformats.org/officeDocument/2006/relationships/hyperlink" Target="https://twitter.com/TiemanC/moments" TargetMode="External"/><Relationship Id="rId2742" Type="http://schemas.openxmlformats.org/officeDocument/2006/relationships/hyperlink" Target="https://twitter.com/HassanalBolkia2/moments" TargetMode="External"/><Relationship Id="rId4195" Type="http://schemas.openxmlformats.org/officeDocument/2006/relationships/hyperlink" Target="https://periscope.tv/BurkinaMae" TargetMode="External"/><Relationship Id="rId507" Type="http://schemas.openxmlformats.org/officeDocument/2006/relationships/hyperlink" Target="http://twiplomacy.com/info/europe/Lithuania" TargetMode="External"/><Relationship Id="rId714" Type="http://schemas.openxmlformats.org/officeDocument/2006/relationships/hyperlink" Target="http://twiplomacy.com/info/north-america/Haiti" TargetMode="External"/><Relationship Id="rId921" Type="http://schemas.openxmlformats.org/officeDocument/2006/relationships/hyperlink" Target="https://twitter.com/votealpha2015/lists" TargetMode="External"/><Relationship Id="rId1137" Type="http://schemas.openxmlformats.org/officeDocument/2006/relationships/hyperlink" Target="http://twiplomacy.com/info/europe/United-Kingdom" TargetMode="External"/><Relationship Id="rId1344" Type="http://schemas.openxmlformats.org/officeDocument/2006/relationships/hyperlink" Target="https://twitter.com/Byegm" TargetMode="External"/><Relationship Id="rId1551" Type="http://schemas.openxmlformats.org/officeDocument/2006/relationships/hyperlink" Target="https://periscope.tv/CancilleriaVE" TargetMode="External"/><Relationship Id="rId1789" Type="http://schemas.openxmlformats.org/officeDocument/2006/relationships/hyperlink" Target="https://twitter.com/sigbf/moments" TargetMode="External"/><Relationship Id="rId1996" Type="http://schemas.openxmlformats.org/officeDocument/2006/relationships/hyperlink" Target="https://twitter.com/OfMfa" TargetMode="External"/><Relationship Id="rId2602" Type="http://schemas.openxmlformats.org/officeDocument/2006/relationships/hyperlink" Target="https://twitter.com/mfespinosaec/moments" TargetMode="External"/><Relationship Id="rId4055" Type="http://schemas.openxmlformats.org/officeDocument/2006/relationships/hyperlink" Target="https://periscope.tv/CesarVPeru" TargetMode="External"/><Relationship Id="rId4262" Type="http://schemas.openxmlformats.org/officeDocument/2006/relationships/hyperlink" Target="https://periscope.tv/mfaethiopia" TargetMode="External"/><Relationship Id="rId50" Type="http://schemas.openxmlformats.org/officeDocument/2006/relationships/hyperlink" Target="http://twiplomacy.com/info/africa/Kenya" TargetMode="External"/><Relationship Id="rId1204" Type="http://schemas.openxmlformats.org/officeDocument/2006/relationships/hyperlink" Target="http://twiplomacy.com/info/europe/Estonia" TargetMode="External"/><Relationship Id="rId1411" Type="http://schemas.openxmlformats.org/officeDocument/2006/relationships/hyperlink" Target="https://periscope.tv/dfat" TargetMode="External"/><Relationship Id="rId1649" Type="http://schemas.openxmlformats.org/officeDocument/2006/relationships/hyperlink" Target="http://twiplomacy.com/info/africa/Gambia" TargetMode="External"/><Relationship Id="rId1856" Type="http://schemas.openxmlformats.org/officeDocument/2006/relationships/hyperlink" Target="https://twitter.com/jaarreaza/moments" TargetMode="External"/><Relationship Id="rId2907" Type="http://schemas.openxmlformats.org/officeDocument/2006/relationships/hyperlink" Target="https://twitter.com/MFA_KZ" TargetMode="External"/><Relationship Id="rId3071" Type="http://schemas.openxmlformats.org/officeDocument/2006/relationships/hyperlink" Target="https://twitter.com/gastonbrowne" TargetMode="External"/><Relationship Id="rId4567" Type="http://schemas.openxmlformats.org/officeDocument/2006/relationships/hyperlink" Target="https://periscope.tv/PMOComms" TargetMode="External"/><Relationship Id="rId1509" Type="http://schemas.openxmlformats.org/officeDocument/2006/relationships/hyperlink" Target="https://periscope.tv/MFATgovtNZ" TargetMode="External"/><Relationship Id="rId1716" Type="http://schemas.openxmlformats.org/officeDocument/2006/relationships/hyperlink" Target="https://twitter.com/TheBlueHouseKR/lists" TargetMode="External"/><Relationship Id="rId1923" Type="http://schemas.openxmlformats.org/officeDocument/2006/relationships/hyperlink" Target="http://twiplomacy.com/info/asia/Mauritius" TargetMode="External"/><Relationship Id="rId3169" Type="http://schemas.openxmlformats.org/officeDocument/2006/relationships/hyperlink" Target="https://twitter.com/TchadDiplomatie/lists" TargetMode="External"/><Relationship Id="rId3376" Type="http://schemas.openxmlformats.org/officeDocument/2006/relationships/hyperlink" Target="https://twitter.com/LMushikiwabo/moments" TargetMode="External"/><Relationship Id="rId3583" Type="http://schemas.openxmlformats.org/officeDocument/2006/relationships/hyperlink" Target="https://twitter.com/SalahRabbani/moments" TargetMode="External"/><Relationship Id="rId4122" Type="http://schemas.openxmlformats.org/officeDocument/2006/relationships/hyperlink" Target="https://periscope.tv/OAAInformation" TargetMode="External"/><Relationship Id="rId4427" Type="http://schemas.openxmlformats.org/officeDocument/2006/relationships/hyperlink" Target="https://periscope.tv/PrimatureMDG" TargetMode="External"/><Relationship Id="rId297" Type="http://schemas.openxmlformats.org/officeDocument/2006/relationships/hyperlink" Target="http://twiplomacy.com/info/asia/Qatar" TargetMode="External"/><Relationship Id="rId2185" Type="http://schemas.openxmlformats.org/officeDocument/2006/relationships/hyperlink" Target="https://twitter.com/PresidentAM_arm" TargetMode="External"/><Relationship Id="rId2392" Type="http://schemas.openxmlformats.org/officeDocument/2006/relationships/hyperlink" Target="https://twitter.com/MINIREXBDI" TargetMode="External"/><Relationship Id="rId3029" Type="http://schemas.openxmlformats.org/officeDocument/2006/relationships/hyperlink" Target="https://twitter.com/MAERomania" TargetMode="External"/><Relationship Id="rId3236" Type="http://schemas.openxmlformats.org/officeDocument/2006/relationships/hyperlink" Target="https://twitter.com/CourGrandDucale/moments" TargetMode="External"/><Relationship Id="rId3790" Type="http://schemas.openxmlformats.org/officeDocument/2006/relationships/hyperlink" Target="https://twitter.com/MargvelashviliG/lists" TargetMode="External"/><Relationship Id="rId3888" Type="http://schemas.openxmlformats.org/officeDocument/2006/relationships/hyperlink" Target="https://twitter.com/StateHouseSey/lists" TargetMode="External"/><Relationship Id="rId4634" Type="http://schemas.openxmlformats.org/officeDocument/2006/relationships/hyperlink" Target="https://periscope.tv/BasbakanlikKDK" TargetMode="External"/><Relationship Id="rId157" Type="http://schemas.openxmlformats.org/officeDocument/2006/relationships/hyperlink" Target="http://twiplomacy.com/info/asia/Azerbaijan" TargetMode="External"/><Relationship Id="rId364" Type="http://schemas.openxmlformats.org/officeDocument/2006/relationships/hyperlink" Target="http://twiplomacy.com/info/europe/Belgium" TargetMode="External"/><Relationship Id="rId2045" Type="http://schemas.openxmlformats.org/officeDocument/2006/relationships/hyperlink" Target="https://twitter.com/MorawieckiM" TargetMode="External"/><Relationship Id="rId2697" Type="http://schemas.openxmlformats.org/officeDocument/2006/relationships/hyperlink" Target="https://twitter.com/GjorgeIvanov/moments" TargetMode="External"/><Relationship Id="rId3443" Type="http://schemas.openxmlformats.org/officeDocument/2006/relationships/hyperlink" Target="https://twitter.com/MiroslavLajcak/moments" TargetMode="External"/><Relationship Id="rId3650" Type="http://schemas.openxmlformats.org/officeDocument/2006/relationships/hyperlink" Target="https://twitter.com/vladaOCDrs/moments" TargetMode="External"/><Relationship Id="rId3748" Type="http://schemas.openxmlformats.org/officeDocument/2006/relationships/hyperlink" Target="https://twitter.com/IEmbassy/lists" TargetMode="External"/><Relationship Id="rId4701" Type="http://schemas.openxmlformats.org/officeDocument/2006/relationships/hyperlink" Target="https://periscope.tv/maduro_cmn" TargetMode="External"/><Relationship Id="rId571" Type="http://schemas.openxmlformats.org/officeDocument/2006/relationships/hyperlink" Target="http://twiplomacy.com/info/europe/Russia" TargetMode="External"/><Relationship Id="rId669" Type="http://schemas.openxmlformats.org/officeDocument/2006/relationships/hyperlink" Target="http://twiplomacy.com/info/north-america/Antigua-and-Barbuda" TargetMode="External"/><Relationship Id="rId876" Type="http://schemas.openxmlformats.org/officeDocument/2006/relationships/hyperlink" Target="http://twiplomacy.com/info/asia/Georgia" TargetMode="External"/><Relationship Id="rId1299" Type="http://schemas.openxmlformats.org/officeDocument/2006/relationships/hyperlink" Target="https://twitter.com/AndrewHolnessJM" TargetMode="External"/><Relationship Id="rId2252" Type="http://schemas.openxmlformats.org/officeDocument/2006/relationships/hyperlink" Target="https://twitter.com/IsraeliPM" TargetMode="External"/><Relationship Id="rId2557" Type="http://schemas.openxmlformats.org/officeDocument/2006/relationships/hyperlink" Target="https://twitter.com/SyriaMOFA/moments" TargetMode="External"/><Relationship Id="rId3303" Type="http://schemas.openxmlformats.org/officeDocument/2006/relationships/hyperlink" Target="https://twitter.com/Govkorea/moments" TargetMode="External"/><Relationship Id="rId3510" Type="http://schemas.openxmlformats.org/officeDocument/2006/relationships/hyperlink" Target="https://twitter.com/predsednikrs/moments" TargetMode="External"/><Relationship Id="rId3608" Type="http://schemas.openxmlformats.org/officeDocument/2006/relationships/hyperlink" Target="https://twitter.com/svenmikser/moments" TargetMode="External"/><Relationship Id="rId3955" Type="http://schemas.openxmlformats.org/officeDocument/2006/relationships/hyperlink" Target="http://twiplomacy.com/info/asia/Malaysia" TargetMode="External"/><Relationship Id="rId224" Type="http://schemas.openxmlformats.org/officeDocument/2006/relationships/hyperlink" Target="https://twitter.com/Israel/mfa-missions/members" TargetMode="External"/><Relationship Id="rId431" Type="http://schemas.openxmlformats.org/officeDocument/2006/relationships/hyperlink" Target="http://twiplomacy.com/info/europe/France" TargetMode="External"/><Relationship Id="rId529" Type="http://schemas.openxmlformats.org/officeDocument/2006/relationships/hyperlink" Target="http://twiplomacy.com/info/europe/Netherlands" TargetMode="External"/><Relationship Id="rId736" Type="http://schemas.openxmlformats.org/officeDocument/2006/relationships/hyperlink" Target="http://twiplomacy.com/info/north-america/Panama" TargetMode="External"/><Relationship Id="rId1061" Type="http://schemas.openxmlformats.org/officeDocument/2006/relationships/hyperlink" Target="https://periscope.tv/CancilleriaEc" TargetMode="External"/><Relationship Id="rId1159" Type="http://schemas.openxmlformats.org/officeDocument/2006/relationships/hyperlink" Target="http://twiplomacy.com/info/africa/Ethiopia" TargetMode="External"/><Relationship Id="rId1366" Type="http://schemas.openxmlformats.org/officeDocument/2006/relationships/hyperlink" Target="https://twitter.com/CasaReal" TargetMode="External"/><Relationship Id="rId2112" Type="http://schemas.openxmlformats.org/officeDocument/2006/relationships/hyperlink" Target="https://twitter.com/palaismonaco" TargetMode="External"/><Relationship Id="rId2417" Type="http://schemas.openxmlformats.org/officeDocument/2006/relationships/hyperlink" Target="https://twitter.com/EdNgirente" TargetMode="External"/><Relationship Id="rId2764" Type="http://schemas.openxmlformats.org/officeDocument/2006/relationships/hyperlink" Target="https://twitter.com/AkordaPress/moments" TargetMode="External"/><Relationship Id="rId2971" Type="http://schemas.openxmlformats.org/officeDocument/2006/relationships/hyperlink" Target="https://twitter.com/EUCouncil" TargetMode="External"/><Relationship Id="rId3815" Type="http://schemas.openxmlformats.org/officeDocument/2006/relationships/hyperlink" Target="https://twitter.com/NicolasMaduro/lists" TargetMode="External"/><Relationship Id="rId943" Type="http://schemas.openxmlformats.org/officeDocument/2006/relationships/hyperlink" Target="http://twiplomacy.com/info/europe/Monaco" TargetMode="External"/><Relationship Id="rId1019" Type="http://schemas.openxmlformats.org/officeDocument/2006/relationships/hyperlink" Target="https://periscope.tv/PresidencialVen" TargetMode="External"/><Relationship Id="rId1573" Type="http://schemas.openxmlformats.org/officeDocument/2006/relationships/hyperlink" Target="http://twiplomacy.com/info/africa/Ivory-Coast" TargetMode="External"/><Relationship Id="rId1780" Type="http://schemas.openxmlformats.org/officeDocument/2006/relationships/hyperlink" Target="https://twitter.com/pmharriskn/moments" TargetMode="External"/><Relationship Id="rId1878" Type="http://schemas.openxmlformats.org/officeDocument/2006/relationships/hyperlink" Target="https://twitter.com/katrinjak" TargetMode="External"/><Relationship Id="rId2624" Type="http://schemas.openxmlformats.org/officeDocument/2006/relationships/hyperlink" Target="https://twitter.com/EgyPresidency/moments" TargetMode="External"/><Relationship Id="rId2831" Type="http://schemas.openxmlformats.org/officeDocument/2006/relationships/hyperlink" Target="https://twitter.com/PrimatureMDG" TargetMode="External"/><Relationship Id="rId2929" Type="http://schemas.openxmlformats.org/officeDocument/2006/relationships/hyperlink" Target="https://twitter.com/MBA_AlThani_" TargetMode="External"/><Relationship Id="rId4077" Type="http://schemas.openxmlformats.org/officeDocument/2006/relationships/hyperlink" Target="https://periscope.tv/engelsizbestepe" TargetMode="External"/><Relationship Id="rId4284" Type="http://schemas.openxmlformats.org/officeDocument/2006/relationships/hyperlink" Target="https://periscope.tv/GouvGabon" TargetMode="External"/><Relationship Id="rId4491" Type="http://schemas.openxmlformats.org/officeDocument/2006/relationships/hyperlink" Target="https://periscope.tv/MofaOman" TargetMode="External"/><Relationship Id="rId72" Type="http://schemas.openxmlformats.org/officeDocument/2006/relationships/hyperlink" Target="https://twitter.com/hagegeingob/lists" TargetMode="External"/><Relationship Id="rId803" Type="http://schemas.openxmlformats.org/officeDocument/2006/relationships/hyperlink" Target="https://twitter.com/ItamaratyGovBr/lists" TargetMode="External"/><Relationship Id="rId1226" Type="http://schemas.openxmlformats.org/officeDocument/2006/relationships/hyperlink" Target="https://twitter.com/dodon_igor/lists" TargetMode="External"/><Relationship Id="rId1433" Type="http://schemas.openxmlformats.org/officeDocument/2006/relationships/hyperlink" Target="https://periscope.tv/IsraelHebrew" TargetMode="External"/><Relationship Id="rId1640" Type="http://schemas.openxmlformats.org/officeDocument/2006/relationships/hyperlink" Target="http://twiplomacy.com/info/europe/Serbia" TargetMode="External"/><Relationship Id="rId1738" Type="http://schemas.openxmlformats.org/officeDocument/2006/relationships/hyperlink" Target="https://twitter.com/campaignforleo/moments" TargetMode="External"/><Relationship Id="rId3093" Type="http://schemas.openxmlformats.org/officeDocument/2006/relationships/hyperlink" Target="https://twitter.com/JC_Varela" TargetMode="External"/><Relationship Id="rId4144" Type="http://schemas.openxmlformats.org/officeDocument/2006/relationships/hyperlink" Target="https://periscope.tv/azpresident" TargetMode="External"/><Relationship Id="rId4351" Type="http://schemas.openxmlformats.org/officeDocument/2006/relationships/hyperlink" Target="https://periscope.tv/campaignforleo" TargetMode="External"/><Relationship Id="rId4589" Type="http://schemas.openxmlformats.org/officeDocument/2006/relationships/hyperlink" Target="https://periscope.tv/ComradeRalph" TargetMode="External"/><Relationship Id="rId1500" Type="http://schemas.openxmlformats.org/officeDocument/2006/relationships/hyperlink" Target="https://periscope.tv/M_Farmaajo" TargetMode="External"/><Relationship Id="rId1945" Type="http://schemas.openxmlformats.org/officeDocument/2006/relationships/hyperlink" Target="http://twiplomacy.com/info/europe/Netherlands" TargetMode="External"/><Relationship Id="rId3160" Type="http://schemas.openxmlformats.org/officeDocument/2006/relationships/hyperlink" Target="http://twiplomacy.com/info/europe/Montenegro" TargetMode="External"/><Relationship Id="rId3398" Type="http://schemas.openxmlformats.org/officeDocument/2006/relationships/hyperlink" Target="https://twitter.com/MBuhari/moments" TargetMode="External"/><Relationship Id="rId4004" Type="http://schemas.openxmlformats.org/officeDocument/2006/relationships/hyperlink" Target="https://periscope.tv/Ministersaleh" TargetMode="External"/><Relationship Id="rId4211" Type="http://schemas.openxmlformats.org/officeDocument/2006/relationships/hyperlink" Target="https://periscope.tv/SassouCG" TargetMode="External"/><Relationship Id="rId4449" Type="http://schemas.openxmlformats.org/officeDocument/2006/relationships/hyperlink" Target="https://periscope.tv/eGovMalta" TargetMode="External"/><Relationship Id="rId4656" Type="http://schemas.openxmlformats.org/officeDocument/2006/relationships/hyperlink" Target="https://periscope.tv/UAEmGov" TargetMode="External"/><Relationship Id="rId1805" Type="http://schemas.openxmlformats.org/officeDocument/2006/relationships/hyperlink" Target="https://twitter.com/BarrowPresident" TargetMode="External"/><Relationship Id="rId3020" Type="http://schemas.openxmlformats.org/officeDocument/2006/relationships/hyperlink" Target="https://twitter.com/DutchMFA" TargetMode="External"/><Relationship Id="rId3258" Type="http://schemas.openxmlformats.org/officeDocument/2006/relationships/hyperlink" Target="https://twitter.com/EstonianGovt/moments" TargetMode="External"/><Relationship Id="rId3465" Type="http://schemas.openxmlformats.org/officeDocument/2006/relationships/hyperlink" Target="https://twitter.com/ayorkorshirley/moments" TargetMode="External"/><Relationship Id="rId3672" Type="http://schemas.openxmlformats.org/officeDocument/2006/relationships/hyperlink" Target="https://twitter.com/CancilleriaARG/lists" TargetMode="External"/><Relationship Id="rId4309" Type="http://schemas.openxmlformats.org/officeDocument/2006/relationships/hyperlink" Target="https://periscope.tv/Presidence_gn" TargetMode="External"/><Relationship Id="rId4516" Type="http://schemas.openxmlformats.org/officeDocument/2006/relationships/hyperlink" Target="https://periscope.tv/MofaQatar_EN" TargetMode="External"/><Relationship Id="rId179" Type="http://schemas.openxmlformats.org/officeDocument/2006/relationships/hyperlink" Target="http://twiplomacy.com/info/asia/Georgia" TargetMode="External"/><Relationship Id="rId386" Type="http://schemas.openxmlformats.org/officeDocument/2006/relationships/hyperlink" Target="http://twiplomacy.com/info/europe/Czech-Republic" TargetMode="External"/><Relationship Id="rId593" Type="http://schemas.openxmlformats.org/officeDocument/2006/relationships/hyperlink" Target="http://twiplomacy.com/info/europe/Slovenia" TargetMode="External"/><Relationship Id="rId2067" Type="http://schemas.openxmlformats.org/officeDocument/2006/relationships/hyperlink" Target="https://twitter.com/EZaharievaMFA" TargetMode="External"/><Relationship Id="rId2274" Type="http://schemas.openxmlformats.org/officeDocument/2006/relationships/hyperlink" Target="https://twitter.com/MarocDiplomatie" TargetMode="External"/><Relationship Id="rId2481" Type="http://schemas.openxmlformats.org/officeDocument/2006/relationships/hyperlink" Target="https://twitter.com/MorawieckiM/lists" TargetMode="External"/><Relationship Id="rId3118" Type="http://schemas.openxmlformats.org/officeDocument/2006/relationships/hyperlink" Target="https://twitter.com/samoagovt" TargetMode="External"/><Relationship Id="rId3325" Type="http://schemas.openxmlformats.org/officeDocument/2006/relationships/hyperlink" Target="https://twitter.com/IranMFA/moments" TargetMode="External"/><Relationship Id="rId3532" Type="http://schemas.openxmlformats.org/officeDocument/2006/relationships/hyperlink" Target="https://twitter.com/PresidentABO/moments" TargetMode="External"/><Relationship Id="rId3977" Type="http://schemas.openxmlformats.org/officeDocument/2006/relationships/hyperlink" Target="https://periscope.tv/bka_at" TargetMode="External"/><Relationship Id="rId246" Type="http://schemas.openxmlformats.org/officeDocument/2006/relationships/hyperlink" Target="http://twiplomacy.com/info/asia/Kazakhstan" TargetMode="External"/><Relationship Id="rId453" Type="http://schemas.openxmlformats.org/officeDocument/2006/relationships/hyperlink" Target="https://twitter.com/AuswaertigesAmt/deutsche-vertretungen/members" TargetMode="External"/><Relationship Id="rId660" Type="http://schemas.openxmlformats.org/officeDocument/2006/relationships/hyperlink" Target="http://twiplomacy.com/info/europe/Vatican" TargetMode="External"/><Relationship Id="rId898" Type="http://schemas.openxmlformats.org/officeDocument/2006/relationships/hyperlink" Target="http://twiplomacy.com/info/asia/East-Timor" TargetMode="External"/><Relationship Id="rId1083" Type="http://schemas.openxmlformats.org/officeDocument/2006/relationships/hyperlink" Target="https://twitter.com/marianorajoy/lists" TargetMode="External"/><Relationship Id="rId1290" Type="http://schemas.openxmlformats.org/officeDocument/2006/relationships/hyperlink" Target="https://twitter.com/Aloysio_Nunes" TargetMode="External"/><Relationship Id="rId2134" Type="http://schemas.openxmlformats.org/officeDocument/2006/relationships/hyperlink" Target="https://twitter.com/GouvCongoBrazza" TargetMode="External"/><Relationship Id="rId2341" Type="http://schemas.openxmlformats.org/officeDocument/2006/relationships/hyperlink" Target="https://twitter.com/MFATurkey" TargetMode="External"/><Relationship Id="rId2579" Type="http://schemas.openxmlformats.org/officeDocument/2006/relationships/hyperlink" Target="https://twitter.com/enrico_cara/moments" TargetMode="External"/><Relationship Id="rId2786" Type="http://schemas.openxmlformats.org/officeDocument/2006/relationships/hyperlink" Target="https://twitter.com/AuswaertigesAmt/moments" TargetMode="External"/><Relationship Id="rId2993" Type="http://schemas.openxmlformats.org/officeDocument/2006/relationships/hyperlink" Target="https://twitter.com/MFAKOSOVO" TargetMode="External"/><Relationship Id="rId3837" Type="http://schemas.openxmlformats.org/officeDocument/2006/relationships/hyperlink" Target="https://twitter.com/Pontifex_ln/lists" TargetMode="External"/><Relationship Id="rId106" Type="http://schemas.openxmlformats.org/officeDocument/2006/relationships/hyperlink" Target="https://twitter.com/MinisterMOFA/lists" TargetMode="External"/><Relationship Id="rId313" Type="http://schemas.openxmlformats.org/officeDocument/2006/relationships/hyperlink" Target="http://twiplomacy.com/info/asia/South-Korea" TargetMode="External"/><Relationship Id="rId758" Type="http://schemas.openxmlformats.org/officeDocument/2006/relationships/hyperlink" Target="http://twiplomacy.com/info/north-america/United-States" TargetMode="External"/><Relationship Id="rId965" Type="http://schemas.openxmlformats.org/officeDocument/2006/relationships/hyperlink" Target="https://twitter.com/AndrewHolnessJM/lists" TargetMode="External"/><Relationship Id="rId1150" Type="http://schemas.openxmlformats.org/officeDocument/2006/relationships/hyperlink" Target="https://twitter.com/aurelagbenonci/lists" TargetMode="External"/><Relationship Id="rId1388" Type="http://schemas.openxmlformats.org/officeDocument/2006/relationships/hyperlink" Target="http://twiplomacy.com/info/south-america/Ecuador" TargetMode="External"/><Relationship Id="rId1595" Type="http://schemas.openxmlformats.org/officeDocument/2006/relationships/hyperlink" Target="http://twiplomacy.com/info/europe/France" TargetMode="External"/><Relationship Id="rId2439" Type="http://schemas.openxmlformats.org/officeDocument/2006/relationships/hyperlink" Target="https://twitter.com/HRabaryNjaka/lists" TargetMode="External"/><Relationship Id="rId2646" Type="http://schemas.openxmlformats.org/officeDocument/2006/relationships/hyperlink" Target="https://twitter.com/opmguyana/moments" TargetMode="External"/><Relationship Id="rId2853" Type="http://schemas.openxmlformats.org/officeDocument/2006/relationships/hyperlink" Target="https://twitter.com/DIRCO_ZA" TargetMode="External"/><Relationship Id="rId3904" Type="http://schemas.openxmlformats.org/officeDocument/2006/relationships/hyperlink" Target="https://twitter.com/UgandaMediaCent/lists" TargetMode="External"/><Relationship Id="rId4099" Type="http://schemas.openxmlformats.org/officeDocument/2006/relationships/hyperlink" Target="https://periscope.tv/PresidentABO" TargetMode="External"/><Relationship Id="rId94" Type="http://schemas.openxmlformats.org/officeDocument/2006/relationships/hyperlink" Target="http://twiplomacy.com/info/africa/Senegal" TargetMode="External"/><Relationship Id="rId520" Type="http://schemas.openxmlformats.org/officeDocument/2006/relationships/hyperlink" Target="https://twitter.com/GuvernulRMD/lists" TargetMode="External"/><Relationship Id="rId618" Type="http://schemas.openxmlformats.org/officeDocument/2006/relationships/hyperlink" Target="http://twiplomacy.com/info/europe/Switzerland" TargetMode="External"/><Relationship Id="rId825" Type="http://schemas.openxmlformats.org/officeDocument/2006/relationships/hyperlink" Target="http://twiplomacy.com/info/south-america/Guyana" TargetMode="External"/><Relationship Id="rId1248" Type="http://schemas.openxmlformats.org/officeDocument/2006/relationships/hyperlink" Target="https://twitter.com/MFABelize/lists" TargetMode="External"/><Relationship Id="rId1455" Type="http://schemas.openxmlformats.org/officeDocument/2006/relationships/hyperlink" Target="https://twitter.com/FCOArabic/moments" TargetMode="External"/><Relationship Id="rId1662" Type="http://schemas.openxmlformats.org/officeDocument/2006/relationships/hyperlink" Target="https://twitter.com/BurkinaMae/lists" TargetMode="External"/><Relationship Id="rId2201" Type="http://schemas.openxmlformats.org/officeDocument/2006/relationships/hyperlink" Target="https://twitter.com/MfaSomalia" TargetMode="External"/><Relationship Id="rId2506" Type="http://schemas.openxmlformats.org/officeDocument/2006/relationships/hyperlink" Target="https://twitter.com/robertoampuero/lists" TargetMode="External"/><Relationship Id="rId1010" Type="http://schemas.openxmlformats.org/officeDocument/2006/relationships/hyperlink" Target="https://periscope.tv/SaintLuciaGov" TargetMode="External"/><Relationship Id="rId1108" Type="http://schemas.openxmlformats.org/officeDocument/2006/relationships/hyperlink" Target="http://twiplomacy.com/info/europe/Luxembourg" TargetMode="External"/><Relationship Id="rId1315" Type="http://schemas.openxmlformats.org/officeDocument/2006/relationships/hyperlink" Target="https://twitter.com/AymanHsafadi" TargetMode="External"/><Relationship Id="rId1967" Type="http://schemas.openxmlformats.org/officeDocument/2006/relationships/hyperlink" Target="https://twitter.com/USA_Zhongwen" TargetMode="External"/><Relationship Id="rId2713" Type="http://schemas.openxmlformats.org/officeDocument/2006/relationships/hyperlink" Target="https://twitter.com/NoticiaCR/moments" TargetMode="External"/><Relationship Id="rId2920" Type="http://schemas.openxmlformats.org/officeDocument/2006/relationships/hyperlink" Target="https://twitter.com/Hello_Sarkar" TargetMode="External"/><Relationship Id="rId4166" Type="http://schemas.openxmlformats.org/officeDocument/2006/relationships/hyperlink" Target="https://periscope.tv/BeninMae" TargetMode="External"/><Relationship Id="rId4373" Type="http://schemas.openxmlformats.org/officeDocument/2006/relationships/hyperlink" Target="https://periscope.tv/Kantei_Saigai" TargetMode="External"/><Relationship Id="rId4580" Type="http://schemas.openxmlformats.org/officeDocument/2006/relationships/hyperlink" Target="https://periscope.tv/desdelamoncloa" TargetMode="External"/><Relationship Id="rId4678" Type="http://schemas.openxmlformats.org/officeDocument/2006/relationships/hyperlink" Target="https://periscope.tv/USAHindiMein" TargetMode="External"/><Relationship Id="rId1522" Type="http://schemas.openxmlformats.org/officeDocument/2006/relationships/hyperlink" Target="https://periscope.tv/pid_gov" TargetMode="External"/><Relationship Id="rId21" Type="http://schemas.openxmlformats.org/officeDocument/2006/relationships/hyperlink" Target="http://twiplomacy.com/info/africa/Egypt" TargetMode="External"/><Relationship Id="rId2089" Type="http://schemas.openxmlformats.org/officeDocument/2006/relationships/hyperlink" Target="https://twitter.com/HadiPresident" TargetMode="External"/><Relationship Id="rId3487" Type="http://schemas.openxmlformats.org/officeDocument/2006/relationships/hyperlink" Target="https://twitter.com/PM_Nepal/moments" TargetMode="External"/><Relationship Id="rId3694" Type="http://schemas.openxmlformats.org/officeDocument/2006/relationships/hyperlink" Target="https://twitter.com/CancilleriaCol/lists" TargetMode="External"/><Relationship Id="rId4538" Type="http://schemas.openxmlformats.org/officeDocument/2006/relationships/hyperlink" Target="https://periscope.tv/SegrEsteriRsm" TargetMode="External"/><Relationship Id="rId2296" Type="http://schemas.openxmlformats.org/officeDocument/2006/relationships/hyperlink" Target="https://twitter.com/MonarchieBe" TargetMode="External"/><Relationship Id="rId3347" Type="http://schemas.openxmlformats.org/officeDocument/2006/relationships/hyperlink" Target="https://twitter.com/Kabmin_UA_e/moments" TargetMode="External"/><Relationship Id="rId3554" Type="http://schemas.openxmlformats.org/officeDocument/2006/relationships/hyperlink" Target="https://twitter.com/PutinRF_Eng/moments" TargetMode="External"/><Relationship Id="rId3761" Type="http://schemas.openxmlformats.org/officeDocument/2006/relationships/hyperlink" Target="https://twitter.com/Kabmin_UA_r/lists" TargetMode="External"/><Relationship Id="rId4605" Type="http://schemas.openxmlformats.org/officeDocument/2006/relationships/hyperlink" Target="https://periscope.tv/ThaiKhuFah" TargetMode="External"/><Relationship Id="rId268" Type="http://schemas.openxmlformats.org/officeDocument/2006/relationships/hyperlink" Target="http://twiplomacy.com/info/asia/Maldives" TargetMode="External"/><Relationship Id="rId475" Type="http://schemas.openxmlformats.org/officeDocument/2006/relationships/hyperlink" Target="http://twiplomacy.com/info/europe/Ireland" TargetMode="External"/><Relationship Id="rId682" Type="http://schemas.openxmlformats.org/officeDocument/2006/relationships/hyperlink" Target="https://twitter.com/CanadianPM/lists" TargetMode="External"/><Relationship Id="rId2156" Type="http://schemas.openxmlformats.org/officeDocument/2006/relationships/hyperlink" Target="https://twitter.com/VoteKeith2013" TargetMode="External"/><Relationship Id="rId2363" Type="http://schemas.openxmlformats.org/officeDocument/2006/relationships/hyperlink" Target="https://twitter.com/NestorPopolizio" TargetMode="External"/><Relationship Id="rId2570" Type="http://schemas.openxmlformats.org/officeDocument/2006/relationships/hyperlink" Target="https://twitter.com/PresidentISL/moments" TargetMode="External"/><Relationship Id="rId3207" Type="http://schemas.openxmlformats.org/officeDocument/2006/relationships/hyperlink" Target="https://twitter.com/PR_Senegal/moments" TargetMode="External"/><Relationship Id="rId3414" Type="http://schemas.openxmlformats.org/officeDocument/2006/relationships/hyperlink" Target="https://twitter.com/MFA_SriLanka/moments" TargetMode="External"/><Relationship Id="rId3621" Type="http://schemas.openxmlformats.org/officeDocument/2006/relationships/hyperlink" Target="https://twitter.com/TROfficeofPD/moments" TargetMode="External"/><Relationship Id="rId128" Type="http://schemas.openxmlformats.org/officeDocument/2006/relationships/hyperlink" Target="http://twiplomacy.com/info/africa/Tunisia" TargetMode="External"/><Relationship Id="rId335" Type="http://schemas.openxmlformats.org/officeDocument/2006/relationships/hyperlink" Target="https://twitter.com/MID_Tajikistan/lists" TargetMode="External"/><Relationship Id="rId542" Type="http://schemas.openxmlformats.org/officeDocument/2006/relationships/hyperlink" Target="https://twitter.com/Utenriksdept/lists" TargetMode="External"/><Relationship Id="rId1172" Type="http://schemas.openxmlformats.org/officeDocument/2006/relationships/hyperlink" Target="http://twiplomacy.com/info/south-america/Bolivia" TargetMode="External"/><Relationship Id="rId2016" Type="http://schemas.openxmlformats.org/officeDocument/2006/relationships/hyperlink" Target="https://twitter.com/AOuattara_PRCI" TargetMode="External"/><Relationship Id="rId2223" Type="http://schemas.openxmlformats.org/officeDocument/2006/relationships/hyperlink" Target="https://twitter.com/tcbestepe_de" TargetMode="External"/><Relationship Id="rId2430" Type="http://schemas.openxmlformats.org/officeDocument/2006/relationships/hyperlink" Target="https://twitter.com/T_Gerahtu/lists" TargetMode="External"/><Relationship Id="rId402" Type="http://schemas.openxmlformats.org/officeDocument/2006/relationships/hyperlink" Target="http://twiplomacy.com/info/europe/Europe" TargetMode="External"/><Relationship Id="rId1032" Type="http://schemas.openxmlformats.org/officeDocument/2006/relationships/hyperlink" Target="https://periscope.tv/MFA_Austria" TargetMode="External"/><Relationship Id="rId4188" Type="http://schemas.openxmlformats.org/officeDocument/2006/relationships/hyperlink" Target="https://periscope.tv/BoykoBorissov" TargetMode="External"/><Relationship Id="rId4395" Type="http://schemas.openxmlformats.org/officeDocument/2006/relationships/hyperlink" Target="https://periscope.tv/haradinajramush" TargetMode="External"/><Relationship Id="rId1989" Type="http://schemas.openxmlformats.org/officeDocument/2006/relationships/hyperlink" Target="http://twiplomacy.com/info/africa/Niger" TargetMode="External"/><Relationship Id="rId4048" Type="http://schemas.openxmlformats.org/officeDocument/2006/relationships/hyperlink" Target="https://periscope.tv/jacindaardern" TargetMode="External"/><Relationship Id="rId4255" Type="http://schemas.openxmlformats.org/officeDocument/2006/relationships/hyperlink" Target="https://periscope.tv/ratasjuri" TargetMode="External"/><Relationship Id="rId1849" Type="http://schemas.openxmlformats.org/officeDocument/2006/relationships/hyperlink" Target="http://twiplomacy.com/info/europe/Kosovo" TargetMode="External"/><Relationship Id="rId3064" Type="http://schemas.openxmlformats.org/officeDocument/2006/relationships/hyperlink" Target="https://twitter.com/Pontifex_de" TargetMode="External"/><Relationship Id="rId4462" Type="http://schemas.openxmlformats.org/officeDocument/2006/relationships/hyperlink" Target="https://periscope.tv/GovMonaco" TargetMode="External"/><Relationship Id="rId192" Type="http://schemas.openxmlformats.org/officeDocument/2006/relationships/hyperlink" Target="https://twitter.com/jokowi/lists" TargetMode="External"/><Relationship Id="rId1709" Type="http://schemas.openxmlformats.org/officeDocument/2006/relationships/hyperlink" Target="https://twitter.com/Regjeringen/lists" TargetMode="External"/><Relationship Id="rId1916" Type="http://schemas.openxmlformats.org/officeDocument/2006/relationships/hyperlink" Target="https://twitter.com/MofaQatar_AR/lists/qatar-missions-abroad/members" TargetMode="External"/><Relationship Id="rId3271" Type="http://schemas.openxmlformats.org/officeDocument/2006/relationships/hyperlink" Target="https://twitter.com/ForeignOfficePk/moments" TargetMode="External"/><Relationship Id="rId4115" Type="http://schemas.openxmlformats.org/officeDocument/2006/relationships/hyperlink" Target="https://periscope.tv/mfagovtt" TargetMode="External"/><Relationship Id="rId4322" Type="http://schemas.openxmlformats.org/officeDocument/2006/relationships/hyperlink" Target="https://periscope.tv/ComunicadosHN" TargetMode="External"/><Relationship Id="rId2080" Type="http://schemas.openxmlformats.org/officeDocument/2006/relationships/hyperlink" Target="https://twitter.com/PresidencialVen" TargetMode="External"/><Relationship Id="rId3131" Type="http://schemas.openxmlformats.org/officeDocument/2006/relationships/hyperlink" Target="https://twitter.com/MOTPGuyana" TargetMode="External"/><Relationship Id="rId2897" Type="http://schemas.openxmlformats.org/officeDocument/2006/relationships/hyperlink" Target="https://twitter.com/Kantei_Saigai" TargetMode="External"/><Relationship Id="rId3948" Type="http://schemas.openxmlformats.org/officeDocument/2006/relationships/hyperlink" Target="https://twitter.com/VladaRH/lists/croatian-embassies" TargetMode="External"/><Relationship Id="rId869" Type="http://schemas.openxmlformats.org/officeDocument/2006/relationships/hyperlink" Target="http://twiplomacy.com/info/africa/Djibouti" TargetMode="External"/><Relationship Id="rId1499" Type="http://schemas.openxmlformats.org/officeDocument/2006/relationships/hyperlink" Target="https://periscope.tv/Lvidegaray" TargetMode="External"/><Relationship Id="rId729" Type="http://schemas.openxmlformats.org/officeDocument/2006/relationships/hyperlink" Target="https://twitter.com/gobrep/lists" TargetMode="External"/><Relationship Id="rId1359" Type="http://schemas.openxmlformats.org/officeDocument/2006/relationships/hyperlink" Target="https://twitter.com/CancilleriaPA" TargetMode="External"/><Relationship Id="rId2757" Type="http://schemas.openxmlformats.org/officeDocument/2006/relationships/hyperlink" Target="https://twitter.com/ABZayed/moments" TargetMode="External"/><Relationship Id="rId2964" Type="http://schemas.openxmlformats.org/officeDocument/2006/relationships/hyperlink" Target="https://twitter.com/CzechMFA" TargetMode="External"/><Relationship Id="rId3808" Type="http://schemas.openxmlformats.org/officeDocument/2006/relationships/hyperlink" Target="https://twitter.com/mofasomalia/lists" TargetMode="External"/><Relationship Id="rId936" Type="http://schemas.openxmlformats.org/officeDocument/2006/relationships/hyperlink" Target="http://twiplomacy.com/info/north-america/Canada" TargetMode="External"/><Relationship Id="rId1219" Type="http://schemas.openxmlformats.org/officeDocument/2006/relationships/hyperlink" Target="https://twitter.com/EladioLoizaga/lists" TargetMode="External"/><Relationship Id="rId1566" Type="http://schemas.openxmlformats.org/officeDocument/2006/relationships/hyperlink" Target="http://twiplomacy.com/info/south-america/Argentina" TargetMode="External"/><Relationship Id="rId1773" Type="http://schemas.openxmlformats.org/officeDocument/2006/relationships/hyperlink" Target="https://twitter.com/MofaJapan_Intls/moments" TargetMode="External"/><Relationship Id="rId1980" Type="http://schemas.openxmlformats.org/officeDocument/2006/relationships/hyperlink" Target="http://twiplomacy.com/info/europe/Turkey" TargetMode="External"/><Relationship Id="rId2617" Type="http://schemas.openxmlformats.org/officeDocument/2006/relationships/hyperlink" Target="https://twitter.com/MoFA_Bangladesh/moments" TargetMode="External"/><Relationship Id="rId2824" Type="http://schemas.openxmlformats.org/officeDocument/2006/relationships/hyperlink" Target="https://twitter.com/Presidenceci" TargetMode="External"/><Relationship Id="rId65" Type="http://schemas.openxmlformats.org/officeDocument/2006/relationships/hyperlink" Target="http://twiplomacy.com/info/africa/Morrocco" TargetMode="External"/><Relationship Id="rId1426" Type="http://schemas.openxmlformats.org/officeDocument/2006/relationships/hyperlink" Target="https://periscope.tv/GovernmentZA" TargetMode="External"/><Relationship Id="rId1633" Type="http://schemas.openxmlformats.org/officeDocument/2006/relationships/hyperlink" Target="http://twiplomacy.com/info/asia/japan/" TargetMode="External"/><Relationship Id="rId1840" Type="http://schemas.openxmlformats.org/officeDocument/2006/relationships/hyperlink" Target="https://twitter.com/khamenei_ir/lists" TargetMode="External"/><Relationship Id="rId1700" Type="http://schemas.openxmlformats.org/officeDocument/2006/relationships/hyperlink" Target="https://twitter.com/NDimitrovMK/lists" TargetMode="External"/><Relationship Id="rId3598" Type="http://schemas.openxmlformats.org/officeDocument/2006/relationships/hyperlink" Target="https://twitter.com/StateHouseSey/moments" TargetMode="External"/><Relationship Id="rId4649" Type="http://schemas.openxmlformats.org/officeDocument/2006/relationships/hyperlink" Target="https://periscope.tv/TheBankova" TargetMode="External"/><Relationship Id="rId3458" Type="http://schemas.openxmlformats.org/officeDocument/2006/relationships/hyperlink" Target="https://twitter.com/MongolDiplomacy/moments" TargetMode="External"/><Relationship Id="rId3665" Type="http://schemas.openxmlformats.org/officeDocument/2006/relationships/hyperlink" Target="https://twitter.com/kantei/lists" TargetMode="External"/><Relationship Id="rId3872" Type="http://schemas.openxmlformats.org/officeDocument/2006/relationships/hyperlink" Target="https://twitter.com/RT_Erdogan/lists" TargetMode="External"/><Relationship Id="rId4509" Type="http://schemas.openxmlformats.org/officeDocument/2006/relationships/hyperlink" Target="https://periscope.tv/AndrzejDuda" TargetMode="External"/><Relationship Id="rId4716" Type="http://schemas.openxmlformats.org/officeDocument/2006/relationships/hyperlink" Target="https://periscope.tv/StateHousePress" TargetMode="External"/><Relationship Id="rId379" Type="http://schemas.openxmlformats.org/officeDocument/2006/relationships/hyperlink" Target="https://twitter.com/MVEP_hr/lists" TargetMode="External"/><Relationship Id="rId586" Type="http://schemas.openxmlformats.org/officeDocument/2006/relationships/hyperlink" Target="http://twiplomacy.com/info/europe/Slovakia" TargetMode="External"/><Relationship Id="rId793" Type="http://schemas.openxmlformats.org/officeDocument/2006/relationships/hyperlink" Target="http://twiplomacy.com/info/south-america/Argentina" TargetMode="External"/><Relationship Id="rId2267" Type="http://schemas.openxmlformats.org/officeDocument/2006/relationships/hyperlink" Target="https://twitter.com/winstonpeters" TargetMode="External"/><Relationship Id="rId2474" Type="http://schemas.openxmlformats.org/officeDocument/2006/relationships/hyperlink" Target="https://twitter.com/francediplo_de/lists" TargetMode="External"/><Relationship Id="rId2681" Type="http://schemas.openxmlformats.org/officeDocument/2006/relationships/hyperlink" Target="https://twitter.com/IraqMFA/moments" TargetMode="External"/><Relationship Id="rId3318" Type="http://schemas.openxmlformats.org/officeDocument/2006/relationships/hyperlink" Target="https://twitter.com/HassanRouhani/moments" TargetMode="External"/><Relationship Id="rId3525" Type="http://schemas.openxmlformats.org/officeDocument/2006/relationships/hyperlink" Target="https://twitter.com/presidenciacr/moments" TargetMode="External"/><Relationship Id="rId239" Type="http://schemas.openxmlformats.org/officeDocument/2006/relationships/hyperlink" Target="https://twitter.com/QueenRania/lists" TargetMode="External"/><Relationship Id="rId446" Type="http://schemas.openxmlformats.org/officeDocument/2006/relationships/hyperlink" Target="https://twitter.com/French_Gov/lists" TargetMode="External"/><Relationship Id="rId653" Type="http://schemas.openxmlformats.org/officeDocument/2006/relationships/hyperlink" Target="http://twiplomacy.com/info/europe/United-Kingdom" TargetMode="External"/><Relationship Id="rId1076" Type="http://schemas.openxmlformats.org/officeDocument/2006/relationships/hyperlink" Target="https://twitter.com/MFA_Ukraine/lists/ukrainian-missions/members" TargetMode="External"/><Relationship Id="rId1283" Type="http://schemas.openxmlformats.org/officeDocument/2006/relationships/hyperlink" Target="https://twitter.com/ahmedbindaghar" TargetMode="External"/><Relationship Id="rId1490" Type="http://schemas.openxmlformats.org/officeDocument/2006/relationships/hyperlink" Target="https://twitter.com/DaniloMedina/moments" TargetMode="External"/><Relationship Id="rId2127" Type="http://schemas.openxmlformats.org/officeDocument/2006/relationships/hyperlink" Target="https://twitter.com/ortcomkzE" TargetMode="External"/><Relationship Id="rId2334" Type="http://schemas.openxmlformats.org/officeDocument/2006/relationships/hyperlink" Target="https://twitter.com/SkerritR" TargetMode="External"/><Relationship Id="rId3732" Type="http://schemas.openxmlformats.org/officeDocument/2006/relationships/hyperlink" Target="https://twitter.com/govofvanuatu/lists" TargetMode="External"/><Relationship Id="rId306" Type="http://schemas.openxmlformats.org/officeDocument/2006/relationships/hyperlink" Target="http://twiplomacy.com/info/asia/Saudi-Arabia" TargetMode="External"/><Relationship Id="rId860" Type="http://schemas.openxmlformats.org/officeDocument/2006/relationships/hyperlink" Target="https://twitter.com/aguribfakim/lists" TargetMode="External"/><Relationship Id="rId1143" Type="http://schemas.openxmlformats.org/officeDocument/2006/relationships/hyperlink" Target="http://twiplomacy.com/info/europe/Liechtenstein" TargetMode="External"/><Relationship Id="rId2541" Type="http://schemas.openxmlformats.org/officeDocument/2006/relationships/hyperlink" Target="https://twitter.com/chinascio/moments" TargetMode="External"/><Relationship Id="rId4299" Type="http://schemas.openxmlformats.org/officeDocument/2006/relationships/hyperlink" Target="https://periscope.tv/PrimeministerGR" TargetMode="External"/><Relationship Id="rId513" Type="http://schemas.openxmlformats.org/officeDocument/2006/relationships/hyperlink" Target="http://twiplomacy.com/info/europe/Luxembourg" TargetMode="External"/><Relationship Id="rId720" Type="http://schemas.openxmlformats.org/officeDocument/2006/relationships/hyperlink" Target="http://twiplomacy.com/info/north-america/Honduras" TargetMode="External"/><Relationship Id="rId1350" Type="http://schemas.openxmlformats.org/officeDocument/2006/relationships/hyperlink" Target="https://twitter.com/CaboVerde_Gov" TargetMode="External"/><Relationship Id="rId2401" Type="http://schemas.openxmlformats.org/officeDocument/2006/relationships/hyperlink" Target="https://twitter.com/konotaromp" TargetMode="External"/><Relationship Id="rId4159" Type="http://schemas.openxmlformats.org/officeDocument/2006/relationships/hyperlink" Target="https://periscope.tv/belizegov" TargetMode="External"/><Relationship Id="rId1003" Type="http://schemas.openxmlformats.org/officeDocument/2006/relationships/hyperlink" Target="https://periscope.tv/Ulkoministerio" TargetMode="External"/><Relationship Id="rId1210" Type="http://schemas.openxmlformats.org/officeDocument/2006/relationships/hyperlink" Target="https://twitter.com/AmericaGovFr/lists" TargetMode="External"/><Relationship Id="rId4366" Type="http://schemas.openxmlformats.org/officeDocument/2006/relationships/hyperlink" Target="https://periscope.tv/Palazzo_Chigi" TargetMode="External"/><Relationship Id="rId4573" Type="http://schemas.openxmlformats.org/officeDocument/2006/relationships/hyperlink" Target="https://periscope.tv/TheBlueHouseKR" TargetMode="External"/><Relationship Id="rId3175" Type="http://schemas.openxmlformats.org/officeDocument/2006/relationships/hyperlink" Target="https://twitter.com/predsjednikdps/moments" TargetMode="External"/><Relationship Id="rId3382" Type="http://schemas.openxmlformats.org/officeDocument/2006/relationships/hyperlink" Target="https://twitter.com/maduro_en/moments" TargetMode="External"/><Relationship Id="rId4019" Type="http://schemas.openxmlformats.org/officeDocument/2006/relationships/hyperlink" Target="https://periscope.tv/ar_khamenei" TargetMode="External"/><Relationship Id="rId4226" Type="http://schemas.openxmlformats.org/officeDocument/2006/relationships/hyperlink" Target="https://periscope.tv/CzechMFA" TargetMode="External"/><Relationship Id="rId4433" Type="http://schemas.openxmlformats.org/officeDocument/2006/relationships/hyperlink" Target="https://periscope.tv/myGovPortal" TargetMode="External"/><Relationship Id="rId4640" Type="http://schemas.openxmlformats.org/officeDocument/2006/relationships/hyperlink" Target="https://periscope.tv/PDTurkeyArabic" TargetMode="External"/><Relationship Id="rId2191" Type="http://schemas.openxmlformats.org/officeDocument/2006/relationships/hyperlink" Target="https://twitter.com/FaiezSerraj" TargetMode="External"/><Relationship Id="rId3035" Type="http://schemas.openxmlformats.org/officeDocument/2006/relationships/hyperlink" Target="https://twitter.com/GovernmentRF" TargetMode="External"/><Relationship Id="rId3242" Type="http://schemas.openxmlformats.org/officeDocument/2006/relationships/hyperlink" Target="https://twitter.com/denmarkdotdk/moments" TargetMode="External"/><Relationship Id="rId4500" Type="http://schemas.openxmlformats.org/officeDocument/2006/relationships/hyperlink" Target="https://periscope.tv/CancilleriaPA" TargetMode="External"/><Relationship Id="rId163" Type="http://schemas.openxmlformats.org/officeDocument/2006/relationships/hyperlink" Target="https://twitter.com/bahdiplomatic/lists" TargetMode="External"/><Relationship Id="rId370" Type="http://schemas.openxmlformats.org/officeDocument/2006/relationships/hyperlink" Target="http://twiplomacy.com/info/europe/Bosnia-Herzegovina" TargetMode="External"/><Relationship Id="rId2051" Type="http://schemas.openxmlformats.org/officeDocument/2006/relationships/hyperlink" Target="https://twitter.com/JorgeFaurie" TargetMode="External"/><Relationship Id="rId3102" Type="http://schemas.openxmlformats.org/officeDocument/2006/relationships/hyperlink" Target="https://twitter.com/WhiteHouse" TargetMode="External"/><Relationship Id="rId230" Type="http://schemas.openxmlformats.org/officeDocument/2006/relationships/hyperlink" Target="https://twitter.com/JapanGov/lists" TargetMode="External"/><Relationship Id="rId2868" Type="http://schemas.openxmlformats.org/officeDocument/2006/relationships/hyperlink" Target="https://twitter.com/GOV_BN" TargetMode="External"/><Relationship Id="rId3919" Type="http://schemas.openxmlformats.org/officeDocument/2006/relationships/hyperlink" Target="https://twitter.com/EgyPresidency/lists" TargetMode="External"/><Relationship Id="rId4083" Type="http://schemas.openxmlformats.org/officeDocument/2006/relationships/hyperlink" Target="https://periscope.tv/TuvaluGov" TargetMode="External"/><Relationship Id="rId1677" Type="http://schemas.openxmlformats.org/officeDocument/2006/relationships/hyperlink" Target="https://twitter.com/Iraqimofa/lists" TargetMode="External"/><Relationship Id="rId1884" Type="http://schemas.openxmlformats.org/officeDocument/2006/relationships/hyperlink" Target="https://twitter.com/ar_khamenei" TargetMode="External"/><Relationship Id="rId2728" Type="http://schemas.openxmlformats.org/officeDocument/2006/relationships/hyperlink" Target="https://twitter.com/ID_Itno/moments" TargetMode="External"/><Relationship Id="rId2935" Type="http://schemas.openxmlformats.org/officeDocument/2006/relationships/hyperlink" Target="https://twitter.com/TheBlueHouseKR" TargetMode="External"/><Relationship Id="rId4290" Type="http://schemas.openxmlformats.org/officeDocument/2006/relationships/hyperlink" Target="https://periscope.tv/govtofgeorgia" TargetMode="External"/><Relationship Id="rId907" Type="http://schemas.openxmlformats.org/officeDocument/2006/relationships/hyperlink" Target="https://twitter.com/AdelAljubeir/lists" TargetMode="External"/><Relationship Id="rId1537" Type="http://schemas.openxmlformats.org/officeDocument/2006/relationships/hyperlink" Target="https://periscope.tv/rochkaborepf" TargetMode="External"/><Relationship Id="rId1744" Type="http://schemas.openxmlformats.org/officeDocument/2006/relationships/hyperlink" Target="https://twitter.com/Dragan_Covic/moments" TargetMode="External"/><Relationship Id="rId1951" Type="http://schemas.openxmlformats.org/officeDocument/2006/relationships/hyperlink" Target="https://twitter.com/francediplo_EN" TargetMode="External"/><Relationship Id="rId4150" Type="http://schemas.openxmlformats.org/officeDocument/2006/relationships/hyperlink" Target="https://periscope.tv/khalidalkhalifa" TargetMode="External"/><Relationship Id="rId36" Type="http://schemas.openxmlformats.org/officeDocument/2006/relationships/hyperlink" Target="http://twiplomacy.com/info/africa/Gabon" TargetMode="External"/><Relationship Id="rId1604" Type="http://schemas.openxmlformats.org/officeDocument/2006/relationships/hyperlink" Target="http://twiplomacy.com/info/europe/Ireland" TargetMode="External"/><Relationship Id="rId4010" Type="http://schemas.openxmlformats.org/officeDocument/2006/relationships/hyperlink" Target="https://periscope.tv/francediplo_de" TargetMode="External"/><Relationship Id="rId1811" Type="http://schemas.openxmlformats.org/officeDocument/2006/relationships/hyperlink" Target="https://twitter.com/PresidenciaPma/moments" TargetMode="External"/><Relationship Id="rId3569" Type="http://schemas.openxmlformats.org/officeDocument/2006/relationships/hyperlink" Target="https://twitter.com/rochkaborepf/moments" TargetMode="External"/><Relationship Id="rId697" Type="http://schemas.openxmlformats.org/officeDocument/2006/relationships/hyperlink" Target="http://twiplomacy.com/info/north-america/Dominica" TargetMode="External"/><Relationship Id="rId2378" Type="http://schemas.openxmlformats.org/officeDocument/2006/relationships/hyperlink" Target="https://twitter.com/MAECHaiti" TargetMode="External"/><Relationship Id="rId3429" Type="http://schemas.openxmlformats.org/officeDocument/2006/relationships/hyperlink" Target="https://twitter.com/MFAThai/moments" TargetMode="External"/><Relationship Id="rId3776" Type="http://schemas.openxmlformats.org/officeDocument/2006/relationships/hyperlink" Target="https://twitter.com/LinkeviciusL/lists" TargetMode="External"/><Relationship Id="rId3983" Type="http://schemas.openxmlformats.org/officeDocument/2006/relationships/hyperlink" Target="https://periscope.tv/OfficialMasisi" TargetMode="External"/><Relationship Id="rId1187" Type="http://schemas.openxmlformats.org/officeDocument/2006/relationships/hyperlink" Target="https://twitter.com/MinAECHT/lists" TargetMode="External"/><Relationship Id="rId2585" Type="http://schemas.openxmlformats.org/officeDocument/2006/relationships/hyperlink" Target="https://twitter.com/tcbestepe_fr/moments" TargetMode="External"/><Relationship Id="rId2792" Type="http://schemas.openxmlformats.org/officeDocument/2006/relationships/hyperlink" Target="https://twitter.com/BasbakanlikKDK/moments" TargetMode="External"/><Relationship Id="rId3636" Type="http://schemas.openxmlformats.org/officeDocument/2006/relationships/hyperlink" Target="https://twitter.com/USAenFrancais/moments" TargetMode="External"/><Relationship Id="rId3843" Type="http://schemas.openxmlformats.org/officeDocument/2006/relationships/hyperlink" Target="https://twitter.com/predsednikrs/lists" TargetMode="External"/><Relationship Id="rId557" Type="http://schemas.openxmlformats.org/officeDocument/2006/relationships/hyperlink" Target="https://twitter.com/KlausIohannis/lists" TargetMode="External"/><Relationship Id="rId764" Type="http://schemas.openxmlformats.org/officeDocument/2006/relationships/hyperlink" Target="https://twitter.com/lacasablanca/lists" TargetMode="External"/><Relationship Id="rId971" Type="http://schemas.openxmlformats.org/officeDocument/2006/relationships/hyperlink" Target="https://twitter.com/ChileMFA/lists" TargetMode="External"/><Relationship Id="rId1394" Type="http://schemas.openxmlformats.org/officeDocument/2006/relationships/hyperlink" Target="https://periscope.tv/AlsisiOfficial" TargetMode="External"/><Relationship Id="rId2238" Type="http://schemas.openxmlformats.org/officeDocument/2006/relationships/hyperlink" Target="https://twitter.com/gobmx" TargetMode="External"/><Relationship Id="rId2445" Type="http://schemas.openxmlformats.org/officeDocument/2006/relationships/hyperlink" Target="https://twitter.com/AbujaMFA/lists" TargetMode="External"/><Relationship Id="rId2652" Type="http://schemas.openxmlformats.org/officeDocument/2006/relationships/hyperlink" Target="https://twitter.com/PresAlphaConde/moments" TargetMode="External"/><Relationship Id="rId3703" Type="http://schemas.openxmlformats.org/officeDocument/2006/relationships/hyperlink" Target="https://twitter.com/deplu/lists" TargetMode="External"/><Relationship Id="rId3910" Type="http://schemas.openxmlformats.org/officeDocument/2006/relationships/hyperlink" Target="https://twitter.com/USAemPortugues/lists" TargetMode="External"/><Relationship Id="rId417" Type="http://schemas.openxmlformats.org/officeDocument/2006/relationships/hyperlink" Target="https://twitter.com/EUCouncilPress/lists" TargetMode="External"/><Relationship Id="rId624" Type="http://schemas.openxmlformats.org/officeDocument/2006/relationships/hyperlink" Target="https://twitter.com/MevlutCavusoglu/lists" TargetMode="External"/><Relationship Id="rId831" Type="http://schemas.openxmlformats.org/officeDocument/2006/relationships/hyperlink" Target="https://twitter.com/prensapalacio/lists" TargetMode="External"/><Relationship Id="rId1047" Type="http://schemas.openxmlformats.org/officeDocument/2006/relationships/hyperlink" Target="https://periscope.tv/IsmaelOguelleh" TargetMode="External"/><Relationship Id="rId1254" Type="http://schemas.openxmlformats.org/officeDocument/2006/relationships/hyperlink" Target="https://twitter.com/larsloekke/lists" TargetMode="External"/><Relationship Id="rId1461" Type="http://schemas.openxmlformats.org/officeDocument/2006/relationships/hyperlink" Target="https://twitter.com/IsabelStMalo/moments" TargetMode="External"/><Relationship Id="rId2305" Type="http://schemas.openxmlformats.org/officeDocument/2006/relationships/hyperlink" Target="https://twitter.com/StateHouseUg" TargetMode="External"/><Relationship Id="rId2512" Type="http://schemas.openxmlformats.org/officeDocument/2006/relationships/hyperlink" Target="https://twitter.com/pnkurunziza/lists" TargetMode="External"/><Relationship Id="rId1114" Type="http://schemas.openxmlformats.org/officeDocument/2006/relationships/hyperlink" Target="https://twitter.com/PrimatureMDG/lists" TargetMode="External"/><Relationship Id="rId1321" Type="http://schemas.openxmlformats.org/officeDocument/2006/relationships/hyperlink" Target="https://twitter.com/bahdiplomatic" TargetMode="External"/><Relationship Id="rId4477" Type="http://schemas.openxmlformats.org/officeDocument/2006/relationships/hyperlink" Target="https://periscope.tv/Hello_Sarkar" TargetMode="External"/><Relationship Id="rId4684" Type="http://schemas.openxmlformats.org/officeDocument/2006/relationships/hyperlink" Target="https://periscope.tv/govofvanuatu" TargetMode="External"/><Relationship Id="rId3079" Type="http://schemas.openxmlformats.org/officeDocument/2006/relationships/hyperlink" Target="https://twitter.com/DaniloMedina" TargetMode="External"/><Relationship Id="rId3286" Type="http://schemas.openxmlformats.org/officeDocument/2006/relationships/hyperlink" Target="https://twitter.com/GISDominica/moments" TargetMode="External"/><Relationship Id="rId3493" Type="http://schemas.openxmlformats.org/officeDocument/2006/relationships/hyperlink" Target="https://twitter.com/PMofTimorLeste/moments" TargetMode="External"/><Relationship Id="rId4337" Type="http://schemas.openxmlformats.org/officeDocument/2006/relationships/hyperlink" Target="https://periscope.tv/MoFA_Indonesia" TargetMode="External"/><Relationship Id="rId4544" Type="http://schemas.openxmlformats.org/officeDocument/2006/relationships/hyperlink" Target="https://periscope.tv/MankeurNdiaye" TargetMode="External"/><Relationship Id="rId2095" Type="http://schemas.openxmlformats.org/officeDocument/2006/relationships/hyperlink" Target="https://twitter.com/pid_gov" TargetMode="External"/><Relationship Id="rId3146" Type="http://schemas.openxmlformats.org/officeDocument/2006/relationships/hyperlink" Target="http://twiplomacy.com/info/asia/Azerbaijan" TargetMode="External"/><Relationship Id="rId3353" Type="http://schemas.openxmlformats.org/officeDocument/2006/relationships/hyperlink" Target="https://twitter.com/Kemlu_RI/moments" TargetMode="External"/><Relationship Id="rId274" Type="http://schemas.openxmlformats.org/officeDocument/2006/relationships/hyperlink" Target="http://twiplomacy.com/info/asia/Mongolia" TargetMode="External"/><Relationship Id="rId481" Type="http://schemas.openxmlformats.org/officeDocument/2006/relationships/hyperlink" Target="http://twiplomacy.com/info/europe/Italy" TargetMode="External"/><Relationship Id="rId2162" Type="http://schemas.openxmlformats.org/officeDocument/2006/relationships/hyperlink" Target="https://twitter.com/primeministerAM" TargetMode="External"/><Relationship Id="rId3006" Type="http://schemas.openxmlformats.org/officeDocument/2006/relationships/hyperlink" Target="https://twitter.com/MFA_Lu" TargetMode="External"/><Relationship Id="rId3560" Type="http://schemas.openxmlformats.org/officeDocument/2006/relationships/hyperlink" Target="https://twitter.com/rdussey/moments" TargetMode="External"/><Relationship Id="rId4404" Type="http://schemas.openxmlformats.org/officeDocument/2006/relationships/hyperlink" Target="https://periscope.tv/Arlietas" TargetMode="External"/><Relationship Id="rId4611" Type="http://schemas.openxmlformats.org/officeDocument/2006/relationships/hyperlink" Target="https://periscope.tv/th_mfa" TargetMode="External"/><Relationship Id="rId134" Type="http://schemas.openxmlformats.org/officeDocument/2006/relationships/hyperlink" Target="http://twiplomacy.com/info/africa/Uganda" TargetMode="External"/><Relationship Id="rId3213" Type="http://schemas.openxmlformats.org/officeDocument/2006/relationships/hyperlink" Target="https://twitter.com/moisejovenel/moments" TargetMode="External"/><Relationship Id="rId3420" Type="http://schemas.openxmlformats.org/officeDocument/2006/relationships/hyperlink" Target="https://twitter.com/MFAestonia/moments" TargetMode="External"/><Relationship Id="rId341" Type="http://schemas.openxmlformats.org/officeDocument/2006/relationships/hyperlink" Target="http://twiplomacy.com/info/asia/Thailand" TargetMode="External"/><Relationship Id="rId2022" Type="http://schemas.openxmlformats.org/officeDocument/2006/relationships/hyperlink" Target="https://twitter.com/Alain_Berset" TargetMode="External"/><Relationship Id="rId2979" Type="http://schemas.openxmlformats.org/officeDocument/2006/relationships/hyperlink" Target="https://twitter.com/statsradet" TargetMode="External"/><Relationship Id="rId201" Type="http://schemas.openxmlformats.org/officeDocument/2006/relationships/hyperlink" Target="http://twiplomacy.com/info/asia/Iran" TargetMode="External"/><Relationship Id="rId1788" Type="http://schemas.openxmlformats.org/officeDocument/2006/relationships/hyperlink" Target="https://twitter.com/SheLeonard/moments" TargetMode="External"/><Relationship Id="rId1995" Type="http://schemas.openxmlformats.org/officeDocument/2006/relationships/hyperlink" Target="https://twitter.com/SyriaMOFA" TargetMode="External"/><Relationship Id="rId2839" Type="http://schemas.openxmlformats.org/officeDocument/2006/relationships/hyperlink" Target="https://twitter.com/PaulKagame" TargetMode="External"/><Relationship Id="rId4194" Type="http://schemas.openxmlformats.org/officeDocument/2006/relationships/hyperlink" Target="https://periscope.tv/AlphaBarry20" TargetMode="External"/><Relationship Id="rId1648" Type="http://schemas.openxmlformats.org/officeDocument/2006/relationships/hyperlink" Target="http://twiplomacy.com/info/africa/Gambia" TargetMode="External"/><Relationship Id="rId4054" Type="http://schemas.openxmlformats.org/officeDocument/2006/relationships/hyperlink" Target="https://periscope.tv/MartinVizcarraC" TargetMode="External"/><Relationship Id="rId4261" Type="http://schemas.openxmlformats.org/officeDocument/2006/relationships/hyperlink" Target="https://periscope.tv/worknehgebeyhu" TargetMode="External"/><Relationship Id="rId1508" Type="http://schemas.openxmlformats.org/officeDocument/2006/relationships/hyperlink" Target="https://periscope.tv/MfaEgypt" TargetMode="External"/><Relationship Id="rId1855" Type="http://schemas.openxmlformats.org/officeDocument/2006/relationships/hyperlink" Target="https://twitter.com/HugoMartinezSV/moments" TargetMode="External"/><Relationship Id="rId2906" Type="http://schemas.openxmlformats.org/officeDocument/2006/relationships/hyperlink" Target="https://twitter.com/PrimeMinister_K" TargetMode="External"/><Relationship Id="rId3070" Type="http://schemas.openxmlformats.org/officeDocument/2006/relationships/hyperlink" Target="https://twitter.com/Pontifex_pt" TargetMode="External"/><Relationship Id="rId4121" Type="http://schemas.openxmlformats.org/officeDocument/2006/relationships/hyperlink" Target="https://periscope.tv/GMICafghanistan" TargetMode="External"/><Relationship Id="rId1715" Type="http://schemas.openxmlformats.org/officeDocument/2006/relationships/hyperlink" Target="https://twitter.com/Somalia/lists" TargetMode="External"/><Relationship Id="rId1922" Type="http://schemas.openxmlformats.org/officeDocument/2006/relationships/hyperlink" Target="http://twiplomacy.com/info/europe/Romania" TargetMode="External"/><Relationship Id="rId3887" Type="http://schemas.openxmlformats.org/officeDocument/2006/relationships/hyperlink" Target="https://twitter.com/StateHousePress/lists" TargetMode="External"/><Relationship Id="rId2489" Type="http://schemas.openxmlformats.org/officeDocument/2006/relationships/hyperlink" Target="https://twitter.com/SwissMFA/lists" TargetMode="External"/><Relationship Id="rId2696" Type="http://schemas.openxmlformats.org/officeDocument/2006/relationships/hyperlink" Target="https://twitter.com/belizegov/moments" TargetMode="External"/><Relationship Id="rId3747" Type="http://schemas.openxmlformats.org/officeDocument/2006/relationships/hyperlink" Target="https://twitter.com/ID_Itno/lists" TargetMode="External"/><Relationship Id="rId3954" Type="http://schemas.openxmlformats.org/officeDocument/2006/relationships/hyperlink" Target="https://twitter.com/chedetofficial/moments" TargetMode="External"/><Relationship Id="rId668" Type="http://schemas.openxmlformats.org/officeDocument/2006/relationships/hyperlink" Target="https://twitter.com/gastonbrowne/lists" TargetMode="External"/><Relationship Id="rId875" Type="http://schemas.openxmlformats.org/officeDocument/2006/relationships/hyperlink" Target="http://twiplomacy.com/info/asia/Armenia" TargetMode="External"/><Relationship Id="rId1298" Type="http://schemas.openxmlformats.org/officeDocument/2006/relationships/hyperlink" Target="https://twitter.com/AndrejPlenkovic" TargetMode="External"/><Relationship Id="rId2349" Type="http://schemas.openxmlformats.org/officeDocument/2006/relationships/hyperlink" Target="https://twitter.com/PresidenceNiger" TargetMode="External"/><Relationship Id="rId2556" Type="http://schemas.openxmlformats.org/officeDocument/2006/relationships/hyperlink" Target="https://twitter.com/TamimBinHamad/moments" TargetMode="External"/><Relationship Id="rId2763" Type="http://schemas.openxmlformats.org/officeDocument/2006/relationships/hyperlink" Target="https://twitter.com/ahmedbindaghar/moments" TargetMode="External"/><Relationship Id="rId2970" Type="http://schemas.openxmlformats.org/officeDocument/2006/relationships/hyperlink" Target="https://twitter.com/eucopresident" TargetMode="External"/><Relationship Id="rId3607" Type="http://schemas.openxmlformats.org/officeDocument/2006/relationships/hyperlink" Target="https://twitter.com/SushmaSwaraj/moments" TargetMode="External"/><Relationship Id="rId3814" Type="http://schemas.openxmlformats.org/officeDocument/2006/relationships/hyperlink" Target="https://twitter.com/netanyahu/lists" TargetMode="External"/><Relationship Id="rId528" Type="http://schemas.openxmlformats.org/officeDocument/2006/relationships/hyperlink" Target="http://twiplomacy.com/info/europe/Netherlands" TargetMode="External"/><Relationship Id="rId735" Type="http://schemas.openxmlformats.org/officeDocument/2006/relationships/hyperlink" Target="https://twitter.com/PresidenciaPma/lists" TargetMode="External"/><Relationship Id="rId942" Type="http://schemas.openxmlformats.org/officeDocument/2006/relationships/hyperlink" Target="https://twitter.com/telle_serge/lists" TargetMode="External"/><Relationship Id="rId1158" Type="http://schemas.openxmlformats.org/officeDocument/2006/relationships/hyperlink" Target="https://twitter.com/Gcao2014/lists" TargetMode="External"/><Relationship Id="rId1365" Type="http://schemas.openxmlformats.org/officeDocument/2006/relationships/hyperlink" Target="https://twitter.com/CasaCivilPRA" TargetMode="External"/><Relationship Id="rId1572" Type="http://schemas.openxmlformats.org/officeDocument/2006/relationships/hyperlink" Target="http://twiplomacy.com/info/africa/Burkina-Faso" TargetMode="External"/><Relationship Id="rId2209" Type="http://schemas.openxmlformats.org/officeDocument/2006/relationships/hyperlink" Target="https://twitter.com/press_president" TargetMode="External"/><Relationship Id="rId2416" Type="http://schemas.openxmlformats.org/officeDocument/2006/relationships/hyperlink" Target="https://twitter.com/T_Gerahtu" TargetMode="External"/><Relationship Id="rId2623" Type="http://schemas.openxmlformats.org/officeDocument/2006/relationships/hyperlink" Target="https://twitter.com/DacicIvica/moments" TargetMode="External"/><Relationship Id="rId1018" Type="http://schemas.openxmlformats.org/officeDocument/2006/relationships/hyperlink" Target="https://periscope.tv/PresidenciaMX" TargetMode="External"/><Relationship Id="rId1225" Type="http://schemas.openxmlformats.org/officeDocument/2006/relationships/hyperlink" Target="http://twiplomacy.com/info/europe/Moldova" TargetMode="External"/><Relationship Id="rId1432" Type="http://schemas.openxmlformats.org/officeDocument/2006/relationships/hyperlink" Target="https://periscope.tv/IsraelArabic" TargetMode="External"/><Relationship Id="rId2830" Type="http://schemas.openxmlformats.org/officeDocument/2006/relationships/hyperlink" Target="https://twitter.com/le_rendezvous" TargetMode="External"/><Relationship Id="rId4588" Type="http://schemas.openxmlformats.org/officeDocument/2006/relationships/hyperlink" Target="https://periscope.tv/MFASriLanka" TargetMode="External"/><Relationship Id="rId71" Type="http://schemas.openxmlformats.org/officeDocument/2006/relationships/hyperlink" Target="http://twiplomacy.com/info/africa/Namibia" TargetMode="External"/><Relationship Id="rId802" Type="http://schemas.openxmlformats.org/officeDocument/2006/relationships/hyperlink" Target="http://twiplomacy.com/info/south-america/Brazil" TargetMode="External"/><Relationship Id="rId3397" Type="http://schemas.openxmlformats.org/officeDocument/2006/relationships/hyperlink" Target="https://twitter.com/MBA_AlThani_/moments" TargetMode="External"/><Relationship Id="rId4448" Type="http://schemas.openxmlformats.org/officeDocument/2006/relationships/hyperlink" Target="https://periscope.tv/MaltaGov" TargetMode="External"/><Relationship Id="rId4655" Type="http://schemas.openxmlformats.org/officeDocument/2006/relationships/hyperlink" Target="https://periscope.tv/MohamedBinZayed" TargetMode="External"/><Relationship Id="rId178" Type="http://schemas.openxmlformats.org/officeDocument/2006/relationships/hyperlink" Target="http://twiplomacy.com/info/asia/Georgia" TargetMode="External"/><Relationship Id="rId3257" Type="http://schemas.openxmlformats.org/officeDocument/2006/relationships/hyperlink" Target="https://twitter.com/erna_solberg/moments" TargetMode="External"/><Relationship Id="rId3464" Type="http://schemas.openxmlformats.org/officeDocument/2006/relationships/hyperlink" Target="https://twitter.com/NAkufoAddo/moments" TargetMode="External"/><Relationship Id="rId3671" Type="http://schemas.openxmlformats.org/officeDocument/2006/relationships/hyperlink" Target="https://twitter.com/BR_Sprecher/lists" TargetMode="External"/><Relationship Id="rId4308" Type="http://schemas.openxmlformats.org/officeDocument/2006/relationships/hyperlink" Target="https://periscope.tv/Pr_Alpha_Conde" TargetMode="External"/><Relationship Id="rId4515" Type="http://schemas.openxmlformats.org/officeDocument/2006/relationships/hyperlink" Target="https://periscope.tv/MBA_AlThani_" TargetMode="External"/><Relationship Id="rId385" Type="http://schemas.openxmlformats.org/officeDocument/2006/relationships/hyperlink" Target="http://twiplomacy.com/info/europe/Czech-Republic" TargetMode="External"/><Relationship Id="rId592" Type="http://schemas.openxmlformats.org/officeDocument/2006/relationships/hyperlink" Target="http://twiplomacy.com/info/europe/Slovenia" TargetMode="External"/><Relationship Id="rId2066" Type="http://schemas.openxmlformats.org/officeDocument/2006/relationships/hyperlink" Target="https://twitter.com/MFA_Macedonia" TargetMode="External"/><Relationship Id="rId2273" Type="http://schemas.openxmlformats.org/officeDocument/2006/relationships/hyperlink" Target="https://twitter.com/Pmcanadien" TargetMode="External"/><Relationship Id="rId2480" Type="http://schemas.openxmlformats.org/officeDocument/2006/relationships/hyperlink" Target="https://twitter.com/ministerBlok/lists" TargetMode="External"/><Relationship Id="rId3117" Type="http://schemas.openxmlformats.org/officeDocument/2006/relationships/hyperlink" Target="https://twitter.com/TommyRemengesau" TargetMode="External"/><Relationship Id="rId3324" Type="http://schemas.openxmlformats.org/officeDocument/2006/relationships/hyperlink" Target="https://twitter.com/infopresidencia/moments" TargetMode="External"/><Relationship Id="rId3531" Type="http://schemas.openxmlformats.org/officeDocument/2006/relationships/hyperlink" Target="https://twitter.com/PresidencyZA/moments" TargetMode="External"/><Relationship Id="rId245" Type="http://schemas.openxmlformats.org/officeDocument/2006/relationships/hyperlink" Target="http://twiplomacy.com/info/asia/Kazakhstan" TargetMode="External"/><Relationship Id="rId452" Type="http://schemas.openxmlformats.org/officeDocument/2006/relationships/hyperlink" Target="https://twitter.com/AuswaertigesAmt/lists" TargetMode="External"/><Relationship Id="rId1082" Type="http://schemas.openxmlformats.org/officeDocument/2006/relationships/hyperlink" Target="https://twitter.com/MFAIceland/lists/icelandic-missions/members" TargetMode="External"/><Relationship Id="rId2133" Type="http://schemas.openxmlformats.org/officeDocument/2006/relationships/hyperlink" Target="https://twitter.com/OAAInformation" TargetMode="External"/><Relationship Id="rId2340" Type="http://schemas.openxmlformats.org/officeDocument/2006/relationships/hyperlink" Target="https://twitter.com/Ymahmoudali" TargetMode="External"/><Relationship Id="rId105" Type="http://schemas.openxmlformats.org/officeDocument/2006/relationships/hyperlink" Target="http://twiplomacy.com/info/africa/Somalia" TargetMode="External"/><Relationship Id="rId312" Type="http://schemas.openxmlformats.org/officeDocument/2006/relationships/hyperlink" Target="https://twitter.com/MFAsg/lists" TargetMode="External"/><Relationship Id="rId2200" Type="http://schemas.openxmlformats.org/officeDocument/2006/relationships/hyperlink" Target="https://twitter.com/MAE_Haiti" TargetMode="External"/><Relationship Id="rId4098" Type="http://schemas.openxmlformats.org/officeDocument/2006/relationships/hyperlink" Target="https://periscope.tv/niinisto" TargetMode="External"/><Relationship Id="rId1899" Type="http://schemas.openxmlformats.org/officeDocument/2006/relationships/hyperlink" Target="http://twiplomacy.com/info/south-america/Chile" TargetMode="External"/><Relationship Id="rId4165" Type="http://schemas.openxmlformats.org/officeDocument/2006/relationships/hyperlink" Target="https://periscope.tv/BeninDiplomatie" TargetMode="External"/><Relationship Id="rId4372" Type="http://schemas.openxmlformats.org/officeDocument/2006/relationships/hyperlink" Target="https://periscope.tv/JapanGov" TargetMode="External"/><Relationship Id="rId1759" Type="http://schemas.openxmlformats.org/officeDocument/2006/relationships/hyperlink" Target="https://twitter.com/KabaThieba/moments" TargetMode="External"/><Relationship Id="rId1966" Type="http://schemas.openxmlformats.org/officeDocument/2006/relationships/hyperlink" Target="https://twitter.com/USAHindiMein" TargetMode="External"/><Relationship Id="rId3181" Type="http://schemas.openxmlformats.org/officeDocument/2006/relationships/hyperlink" Target="https://twitter.com/TOUADERA2015/lists" TargetMode="External"/><Relationship Id="rId4025" Type="http://schemas.openxmlformats.org/officeDocument/2006/relationships/hyperlink" Target="https://periscope.tv/MFA_Kyrgyzstan" TargetMode="External"/><Relationship Id="rId1619" Type="http://schemas.openxmlformats.org/officeDocument/2006/relationships/hyperlink" Target="https://periscope.tv/markbrantley3" TargetMode="External"/><Relationship Id="rId1826" Type="http://schemas.openxmlformats.org/officeDocument/2006/relationships/hyperlink" Target="https://twitter.com/BoykoBorissov/moments" TargetMode="External"/><Relationship Id="rId4232" Type="http://schemas.openxmlformats.org/officeDocument/2006/relationships/hyperlink" Target="https://periscope.tv/anderssamuelsen" TargetMode="External"/><Relationship Id="rId3041" Type="http://schemas.openxmlformats.org/officeDocument/2006/relationships/hyperlink" Target="https://twitter.com/govSlovenia" TargetMode="External"/><Relationship Id="rId3998" Type="http://schemas.openxmlformats.org/officeDocument/2006/relationships/hyperlink" Target="https://periscope.tv/Christodulides" TargetMode="External"/><Relationship Id="rId3858" Type="http://schemas.openxmlformats.org/officeDocument/2006/relationships/hyperlink" Target="https://twitter.com/PresidencyZA/lists" TargetMode="External"/><Relationship Id="rId779" Type="http://schemas.openxmlformats.org/officeDocument/2006/relationships/hyperlink" Target="https://twitter.com/dfat/dfat-on-twitter/members" TargetMode="External"/><Relationship Id="rId986" Type="http://schemas.openxmlformats.org/officeDocument/2006/relationships/hyperlink" Target="http://twiplomacy.com/info/asia/Brunei" TargetMode="External"/><Relationship Id="rId2667" Type="http://schemas.openxmlformats.org/officeDocument/2006/relationships/hyperlink" Target="https://twitter.com/president_nepal/moments" TargetMode="External"/><Relationship Id="rId3718" Type="http://schemas.openxmlformats.org/officeDocument/2006/relationships/hyperlink" Target="https://twitter.com/FinGovernment/lists" TargetMode="External"/><Relationship Id="rId639" Type="http://schemas.openxmlformats.org/officeDocument/2006/relationships/hyperlink" Target="http://twiplomacy.com/info/europe/Ukraine" TargetMode="External"/><Relationship Id="rId1269" Type="http://schemas.openxmlformats.org/officeDocument/2006/relationships/hyperlink" Target="http://twiplomacy.com/info/africa/Gabon" TargetMode="External"/><Relationship Id="rId1476" Type="http://schemas.openxmlformats.org/officeDocument/2006/relationships/hyperlink" Target="https://twitter.com/SRE_mx/moments" TargetMode="External"/><Relationship Id="rId2874" Type="http://schemas.openxmlformats.org/officeDocument/2006/relationships/hyperlink" Target="https://twitter.com/govgeoabkhaz" TargetMode="External"/><Relationship Id="rId3925" Type="http://schemas.openxmlformats.org/officeDocument/2006/relationships/hyperlink" Target="https://twitter.com/maduro_de/lists" TargetMode="External"/><Relationship Id="rId846" Type="http://schemas.openxmlformats.org/officeDocument/2006/relationships/hyperlink" Target="http://twiplomacy.com/info/south-america/Venezuela" TargetMode="External"/><Relationship Id="rId1129" Type="http://schemas.openxmlformats.org/officeDocument/2006/relationships/hyperlink" Target="http://twiplomacy.com/info/europe/Ukraine" TargetMode="External"/><Relationship Id="rId1683" Type="http://schemas.openxmlformats.org/officeDocument/2006/relationships/hyperlink" Target="https://twitter.com/KabaThieba/lists" TargetMode="External"/><Relationship Id="rId1890" Type="http://schemas.openxmlformats.org/officeDocument/2006/relationships/hyperlink" Target="http://twiplomacy.com/info/europe/San-Marino" TargetMode="External"/><Relationship Id="rId2527" Type="http://schemas.openxmlformats.org/officeDocument/2006/relationships/hyperlink" Target="https://twitter.com/marcelamontanoh/moments" TargetMode="External"/><Relationship Id="rId2734" Type="http://schemas.openxmlformats.org/officeDocument/2006/relationships/hyperlink" Target="https://twitter.com/KarimMassimov/moments" TargetMode="External"/><Relationship Id="rId2941" Type="http://schemas.openxmlformats.org/officeDocument/2006/relationships/hyperlink" Target="https://twitter.com/RavikOfficial" TargetMode="External"/><Relationship Id="rId706" Type="http://schemas.openxmlformats.org/officeDocument/2006/relationships/hyperlink" Target="https://twitter.com/presidencia_sv/lists" TargetMode="External"/><Relationship Id="rId913" Type="http://schemas.openxmlformats.org/officeDocument/2006/relationships/hyperlink" Target="https://twitter.com/MFA_analysis/lists" TargetMode="External"/><Relationship Id="rId1336" Type="http://schemas.openxmlformats.org/officeDocument/2006/relationships/hyperlink" Target="https://twitter.com/BorutPahor" TargetMode="External"/><Relationship Id="rId1543" Type="http://schemas.openxmlformats.org/officeDocument/2006/relationships/hyperlink" Target="https://periscope.tv/StateHouseKenya" TargetMode="External"/><Relationship Id="rId1750" Type="http://schemas.openxmlformats.org/officeDocument/2006/relationships/hyperlink" Target="https://twitter.com/gouvernementBF/moments" TargetMode="External"/><Relationship Id="rId2801" Type="http://schemas.openxmlformats.org/officeDocument/2006/relationships/hyperlink" Target="https://twitter.com/TuvaluGov/lists" TargetMode="External"/><Relationship Id="rId4699" Type="http://schemas.openxmlformats.org/officeDocument/2006/relationships/hyperlink" Target="https://periscope.tv/jaarreaza" TargetMode="External"/><Relationship Id="rId42" Type="http://schemas.openxmlformats.org/officeDocument/2006/relationships/hyperlink" Target="https://twitter.com/GouvGN/lists" TargetMode="External"/><Relationship Id="rId1403" Type="http://schemas.openxmlformats.org/officeDocument/2006/relationships/hyperlink" Target="https://periscope.tv/CanadaPE" TargetMode="External"/><Relationship Id="rId1610" Type="http://schemas.openxmlformats.org/officeDocument/2006/relationships/hyperlink" Target="http://twiplomacy.com/info/africa/Chad" TargetMode="External"/><Relationship Id="rId4559" Type="http://schemas.openxmlformats.org/officeDocument/2006/relationships/hyperlink" Target="https://periscope.tv/Andrej_Kiska" TargetMode="External"/><Relationship Id="rId3368" Type="http://schemas.openxmlformats.org/officeDocument/2006/relationships/hyperlink" Target="https://twitter.com/kyrgyzrepublic/moments" TargetMode="External"/><Relationship Id="rId3575" Type="http://schemas.openxmlformats.org/officeDocument/2006/relationships/hyperlink" Target="https://twitter.com/RuhakanaR/moments" TargetMode="External"/><Relationship Id="rId3782" Type="http://schemas.openxmlformats.org/officeDocument/2006/relationships/hyperlink" Target="https://twitter.com/maduro_fr/lists" TargetMode="External"/><Relationship Id="rId4419" Type="http://schemas.openxmlformats.org/officeDocument/2006/relationships/hyperlink" Target="https://periscope.tv/gouv_lu" TargetMode="External"/><Relationship Id="rId4626" Type="http://schemas.openxmlformats.org/officeDocument/2006/relationships/hyperlink" Target="https://periscope.tv/ComgovTn" TargetMode="External"/><Relationship Id="rId289" Type="http://schemas.openxmlformats.org/officeDocument/2006/relationships/hyperlink" Target="http://twiplomacy.com/info/asia/Palestine" TargetMode="External"/><Relationship Id="rId496" Type="http://schemas.openxmlformats.org/officeDocument/2006/relationships/hyperlink" Target="https://twitter.com/edgarsrinkevics/lists" TargetMode="External"/><Relationship Id="rId2177" Type="http://schemas.openxmlformats.org/officeDocument/2006/relationships/hyperlink" Target="https://twitter.com/myGovPortal" TargetMode="External"/><Relationship Id="rId2384" Type="http://schemas.openxmlformats.org/officeDocument/2006/relationships/hyperlink" Target="https://twitter.com/CesarVPeru" TargetMode="External"/><Relationship Id="rId2591" Type="http://schemas.openxmlformats.org/officeDocument/2006/relationships/hyperlink" Target="https://twitter.com/SecPompeo/moments" TargetMode="External"/><Relationship Id="rId3228" Type="http://schemas.openxmlformats.org/officeDocument/2006/relationships/hyperlink" Target="https://twitter.com/cafreeland/moments" TargetMode="External"/><Relationship Id="rId3435" Type="http://schemas.openxmlformats.org/officeDocument/2006/relationships/hyperlink" Target="https://twitter.com/MiguelVargasM/moments" TargetMode="External"/><Relationship Id="rId3642" Type="http://schemas.openxmlformats.org/officeDocument/2006/relationships/hyperlink" Target="https://twitter.com/valtioneuvosto/moments" TargetMode="External"/><Relationship Id="rId149" Type="http://schemas.openxmlformats.org/officeDocument/2006/relationships/hyperlink" Target="https://twitter.com/SalahRabbani/lists" TargetMode="External"/><Relationship Id="rId356" Type="http://schemas.openxmlformats.org/officeDocument/2006/relationships/hyperlink" Target="http://twiplomacy.com/info/europe/Albania" TargetMode="External"/><Relationship Id="rId563" Type="http://schemas.openxmlformats.org/officeDocument/2006/relationships/hyperlink" Target="http://twiplomacy.com/info/europe/Russia" TargetMode="External"/><Relationship Id="rId770" Type="http://schemas.openxmlformats.org/officeDocument/2006/relationships/hyperlink" Target="http://twiplomacy.com/info/north-america/United-States" TargetMode="External"/><Relationship Id="rId1193" Type="http://schemas.openxmlformats.org/officeDocument/2006/relationships/hyperlink" Target="http://twiplomacy.com/info/europe/Albania" TargetMode="External"/><Relationship Id="rId2037" Type="http://schemas.openxmlformats.org/officeDocument/2006/relationships/hyperlink" Target="https://twitter.com/ricardorossello" TargetMode="External"/><Relationship Id="rId2244" Type="http://schemas.openxmlformats.org/officeDocument/2006/relationships/hyperlink" Target="https://twitter.com/RHCJO" TargetMode="External"/><Relationship Id="rId2451" Type="http://schemas.openxmlformats.org/officeDocument/2006/relationships/hyperlink" Target="https://twitter.com/konotarogomame/lists" TargetMode="External"/><Relationship Id="rId216" Type="http://schemas.openxmlformats.org/officeDocument/2006/relationships/hyperlink" Target="https://twitter.com/PresidentRuvi/lists" TargetMode="External"/><Relationship Id="rId423" Type="http://schemas.openxmlformats.org/officeDocument/2006/relationships/hyperlink" Target="http://twiplomacy.com/info/europe/Finland" TargetMode="External"/><Relationship Id="rId1053" Type="http://schemas.openxmlformats.org/officeDocument/2006/relationships/hyperlink" Target="https://periscope.tv/foreignoffice" TargetMode="External"/><Relationship Id="rId1260" Type="http://schemas.openxmlformats.org/officeDocument/2006/relationships/hyperlink" Target="https://twitter.com/regeringDK" TargetMode="External"/><Relationship Id="rId2104" Type="http://schemas.openxmlformats.org/officeDocument/2006/relationships/hyperlink" Target="https://twitter.com/StateDeptLive" TargetMode="External"/><Relationship Id="rId3502" Type="http://schemas.openxmlformats.org/officeDocument/2006/relationships/hyperlink" Target="https://twitter.com/Pontifex_it/moments" TargetMode="External"/><Relationship Id="rId630" Type="http://schemas.openxmlformats.org/officeDocument/2006/relationships/hyperlink" Target="http://twiplomacy.com/info/europe/Turkey" TargetMode="External"/><Relationship Id="rId2311" Type="http://schemas.openxmlformats.org/officeDocument/2006/relationships/hyperlink" Target="https://twitter.com/RegSprecher" TargetMode="External"/><Relationship Id="rId4069" Type="http://schemas.openxmlformats.org/officeDocument/2006/relationships/hyperlink" Target="https://periscope.tv/LindiweSisuluSA" TargetMode="External"/><Relationship Id="rId1120" Type="http://schemas.openxmlformats.org/officeDocument/2006/relationships/hyperlink" Target="https://twitter.com/IsraeliPM_Rus/lists" TargetMode="External"/><Relationship Id="rId4276" Type="http://schemas.openxmlformats.org/officeDocument/2006/relationships/hyperlink" Target="https://periscope.tv/valtioneuvosto" TargetMode="External"/><Relationship Id="rId4483" Type="http://schemas.openxmlformats.org/officeDocument/2006/relationships/hyperlink" Target="https://periscope.tv/ForeignStrategy" TargetMode="External"/><Relationship Id="rId4690" Type="http://schemas.openxmlformats.org/officeDocument/2006/relationships/hyperlink" Target="https://periscope.tv/Pontifex_it" TargetMode="External"/><Relationship Id="rId1937" Type="http://schemas.openxmlformats.org/officeDocument/2006/relationships/hyperlink" Target="http://twiplomacy.com/info/europe/Moldova" TargetMode="External"/><Relationship Id="rId3085" Type="http://schemas.openxmlformats.org/officeDocument/2006/relationships/hyperlink" Target="https://twitter.com/PresidenceHT" TargetMode="External"/><Relationship Id="rId3292" Type="http://schemas.openxmlformats.org/officeDocument/2006/relationships/hyperlink" Target="https://twitter.com/GouvCongoBrazza/moments" TargetMode="External"/><Relationship Id="rId4136" Type="http://schemas.openxmlformats.org/officeDocument/2006/relationships/hyperlink" Target="https://periscope.tv/PresidentAM_eng" TargetMode="External"/><Relationship Id="rId4343" Type="http://schemas.openxmlformats.org/officeDocument/2006/relationships/hyperlink" Target="https://periscope.tv/Jzarif" TargetMode="External"/><Relationship Id="rId4550" Type="http://schemas.openxmlformats.org/officeDocument/2006/relationships/hyperlink" Target="https://periscope.tv/SerbianGov" TargetMode="External"/><Relationship Id="rId3152" Type="http://schemas.openxmlformats.org/officeDocument/2006/relationships/hyperlink" Target="https://twitter.com/CarlosAlvQ" TargetMode="External"/><Relationship Id="rId4203" Type="http://schemas.openxmlformats.org/officeDocument/2006/relationships/hyperlink" Target="https://periscope.tv/Jorgecfonseca" TargetMode="External"/><Relationship Id="rId4410" Type="http://schemas.openxmlformats.org/officeDocument/2006/relationships/hyperlink" Target="https://periscope.tv/adrian_hasler" TargetMode="External"/><Relationship Id="rId280" Type="http://schemas.openxmlformats.org/officeDocument/2006/relationships/hyperlink" Target="https://twitter.com/PM_Nepal/lists" TargetMode="External"/><Relationship Id="rId3012" Type="http://schemas.openxmlformats.org/officeDocument/2006/relationships/hyperlink" Target="https://twitter.com/GuvernulRMD" TargetMode="External"/><Relationship Id="rId140" Type="http://schemas.openxmlformats.org/officeDocument/2006/relationships/hyperlink" Target="http://twiplomacy.com/info/africa/Zambia" TargetMode="External"/><Relationship Id="rId3969" Type="http://schemas.openxmlformats.org/officeDocument/2006/relationships/hyperlink" Target="https://periscope.tv/FinGovernment" TargetMode="External"/><Relationship Id="rId6" Type="http://schemas.openxmlformats.org/officeDocument/2006/relationships/hyperlink" Target="http://twiplomacy.com/info/africa/Botswana" TargetMode="External"/><Relationship Id="rId2778" Type="http://schemas.openxmlformats.org/officeDocument/2006/relationships/hyperlink" Target="https://twitter.com/antoniocostapm/moments" TargetMode="External"/><Relationship Id="rId2985" Type="http://schemas.openxmlformats.org/officeDocument/2006/relationships/hyperlink" Target="https://twitter.com/tsipras_eu" TargetMode="External"/><Relationship Id="rId3829" Type="http://schemas.openxmlformats.org/officeDocument/2006/relationships/hyperlink" Target="https://twitter.com/PMOIndia/lists" TargetMode="External"/><Relationship Id="rId957" Type="http://schemas.openxmlformats.org/officeDocument/2006/relationships/hyperlink" Target="https://twitter.com/PresidentKE/lists" TargetMode="External"/><Relationship Id="rId1587" Type="http://schemas.openxmlformats.org/officeDocument/2006/relationships/hyperlink" Target="http://twiplomacy.com/info/oceania/Tonga" TargetMode="External"/><Relationship Id="rId1794" Type="http://schemas.openxmlformats.org/officeDocument/2006/relationships/hyperlink" Target="https://twitter.com/tongaportal/moments" TargetMode="External"/><Relationship Id="rId2638" Type="http://schemas.openxmlformats.org/officeDocument/2006/relationships/hyperlink" Target="https://twitter.com/PresidentAM_rus/moments" TargetMode="External"/><Relationship Id="rId2845" Type="http://schemas.openxmlformats.org/officeDocument/2006/relationships/hyperlink" Target="https://twitter.com/DannyFaure" TargetMode="External"/><Relationship Id="rId86" Type="http://schemas.openxmlformats.org/officeDocument/2006/relationships/hyperlink" Target="http://twiplomacy.com/info/africa/Rwanda" TargetMode="External"/><Relationship Id="rId817" Type="http://schemas.openxmlformats.org/officeDocument/2006/relationships/hyperlink" Target="http://twiplomacy.com/info/south-america/Ecuador" TargetMode="External"/><Relationship Id="rId1447" Type="http://schemas.openxmlformats.org/officeDocument/2006/relationships/hyperlink" Target="https://twitter.com/Byegm/moments" TargetMode="External"/><Relationship Id="rId1654" Type="http://schemas.openxmlformats.org/officeDocument/2006/relationships/hyperlink" Target="https://twitter.com/alanpcayetano/lists" TargetMode="External"/><Relationship Id="rId1861" Type="http://schemas.openxmlformats.org/officeDocument/2006/relationships/hyperlink" Target="https://twitter.com/HugoMartinezSV/lists" TargetMode="External"/><Relationship Id="rId2705" Type="http://schemas.openxmlformats.org/officeDocument/2006/relationships/hyperlink" Target="https://twitter.com/GuvernulRM/moments" TargetMode="External"/><Relationship Id="rId2912" Type="http://schemas.openxmlformats.org/officeDocument/2006/relationships/hyperlink" Target="https://twitter.com/General_Aoun" TargetMode="External"/><Relationship Id="rId4060" Type="http://schemas.openxmlformats.org/officeDocument/2006/relationships/hyperlink" Target="https://periscope.tv/CarlosAlvQ" TargetMode="External"/><Relationship Id="rId1307" Type="http://schemas.openxmlformats.org/officeDocument/2006/relationships/hyperlink" Target="https://twitter.com/ArgentinaMFA" TargetMode="External"/><Relationship Id="rId1514" Type="http://schemas.openxmlformats.org/officeDocument/2006/relationships/hyperlink" Target="https://periscope.tv/moisejovenel" TargetMode="External"/><Relationship Id="rId1721" Type="http://schemas.openxmlformats.org/officeDocument/2006/relationships/hyperlink" Target="https://twitter.com/VensonMoitoi/lists" TargetMode="External"/><Relationship Id="rId13" Type="http://schemas.openxmlformats.org/officeDocument/2006/relationships/hyperlink" Target="http://twiplomacy.com/info/africa/Chad" TargetMode="External"/><Relationship Id="rId3479" Type="http://schemas.openxmlformats.org/officeDocument/2006/relationships/hyperlink" Target="https://twitter.com/OPMUganda/moments" TargetMode="External"/><Relationship Id="rId3686" Type="http://schemas.openxmlformats.org/officeDocument/2006/relationships/hyperlink" Target="https://twitter.com/azpresident/lists" TargetMode="External"/><Relationship Id="rId2288" Type="http://schemas.openxmlformats.org/officeDocument/2006/relationships/hyperlink" Target="https://twitter.com/konotarogomame" TargetMode="External"/><Relationship Id="rId2495" Type="http://schemas.openxmlformats.org/officeDocument/2006/relationships/hyperlink" Target="https://twitter.com/tcbestepe_es/lists" TargetMode="External"/><Relationship Id="rId3339" Type="http://schemas.openxmlformats.org/officeDocument/2006/relationships/hyperlink" Target="https://twitter.com/Jhinaoui_MAE/moments" TargetMode="External"/><Relationship Id="rId3893" Type="http://schemas.openxmlformats.org/officeDocument/2006/relationships/hyperlink" Target="https://twitter.com/TC_Disisleri/lists" TargetMode="External"/><Relationship Id="rId467" Type="http://schemas.openxmlformats.org/officeDocument/2006/relationships/hyperlink" Target="http://twiplomacy.com/info/europe/Iceland" TargetMode="External"/><Relationship Id="rId1097" Type="http://schemas.openxmlformats.org/officeDocument/2006/relationships/hyperlink" Target="https://twitter.com/HashimThaciRKS/lists" TargetMode="External"/><Relationship Id="rId2148" Type="http://schemas.openxmlformats.org/officeDocument/2006/relationships/hyperlink" Target="https://twitter.com/maduro_be" TargetMode="External"/><Relationship Id="rId3546" Type="http://schemas.openxmlformats.org/officeDocument/2006/relationships/hyperlink" Target="https://twitter.com/PrimeMinisterEn/moments" TargetMode="External"/><Relationship Id="rId3753" Type="http://schemas.openxmlformats.org/officeDocument/2006/relationships/hyperlink" Target="https://twitter.com/JanelidzeMkh/lists" TargetMode="External"/><Relationship Id="rId3960" Type="http://schemas.openxmlformats.org/officeDocument/2006/relationships/hyperlink" Target="http://twiplomacy.com/info/north-america/Costa-Rica" TargetMode="External"/><Relationship Id="rId674" Type="http://schemas.openxmlformats.org/officeDocument/2006/relationships/hyperlink" Target="https://twitter.com/gisbarbados/lists" TargetMode="External"/><Relationship Id="rId881" Type="http://schemas.openxmlformats.org/officeDocument/2006/relationships/hyperlink" Target="http://twiplomacy.com/info/asia/Maldives" TargetMode="External"/><Relationship Id="rId2355" Type="http://schemas.openxmlformats.org/officeDocument/2006/relationships/hyperlink" Target="https://twitter.com/gisbarbados" TargetMode="External"/><Relationship Id="rId2562" Type="http://schemas.openxmlformats.org/officeDocument/2006/relationships/hyperlink" Target="https://twitter.com/govby/moments" TargetMode="External"/><Relationship Id="rId3406" Type="http://schemas.openxmlformats.org/officeDocument/2006/relationships/hyperlink" Target="https://twitter.com/MevlutCavusoglu/moments" TargetMode="External"/><Relationship Id="rId3613" Type="http://schemas.openxmlformats.org/officeDocument/2006/relationships/hyperlink" Target="https://twitter.com/tcbestepe/moments" TargetMode="External"/><Relationship Id="rId3820" Type="http://schemas.openxmlformats.org/officeDocument/2006/relationships/hyperlink" Target="https://twitter.com/MOTPGuyana/lists" TargetMode="External"/><Relationship Id="rId327" Type="http://schemas.openxmlformats.org/officeDocument/2006/relationships/hyperlink" Target="http://twiplomacy.com/info/asia/Sri-Lanka" TargetMode="External"/><Relationship Id="rId534" Type="http://schemas.openxmlformats.org/officeDocument/2006/relationships/hyperlink" Target="http://twiplomacy.com/info/europe/Netherlands" TargetMode="External"/><Relationship Id="rId741" Type="http://schemas.openxmlformats.org/officeDocument/2006/relationships/hyperlink" Target="http://twiplomacy.com/info/south-america/Puerto_Rico" TargetMode="External"/><Relationship Id="rId1164" Type="http://schemas.openxmlformats.org/officeDocument/2006/relationships/hyperlink" Target="https://twitter.com/Vijeceministara/lists" TargetMode="External"/><Relationship Id="rId1371" Type="http://schemas.openxmlformats.org/officeDocument/2006/relationships/hyperlink" Target="https://twitter.com/AlgeriaMFA" TargetMode="External"/><Relationship Id="rId2008" Type="http://schemas.openxmlformats.org/officeDocument/2006/relationships/hyperlink" Target="http://twiplomacy.com/info/africa/Comores" TargetMode="External"/><Relationship Id="rId2215" Type="http://schemas.openxmlformats.org/officeDocument/2006/relationships/hyperlink" Target="https://twitter.com/sagnaritari" TargetMode="External"/><Relationship Id="rId2422" Type="http://schemas.openxmlformats.org/officeDocument/2006/relationships/hyperlink" Target="https://twitter.com/eusoujoaol/lists" TargetMode="External"/><Relationship Id="rId601" Type="http://schemas.openxmlformats.org/officeDocument/2006/relationships/hyperlink" Target="https://twitter.com/desdelamoncloa/lists" TargetMode="External"/><Relationship Id="rId1024" Type="http://schemas.openxmlformats.org/officeDocument/2006/relationships/hyperlink" Target="https://periscope.tv/NorwayMFA" TargetMode="External"/><Relationship Id="rId1231" Type="http://schemas.openxmlformats.org/officeDocument/2006/relationships/hyperlink" Target="http://twiplomacy.com/info/europe/Estonia" TargetMode="External"/><Relationship Id="rId4387" Type="http://schemas.openxmlformats.org/officeDocument/2006/relationships/hyperlink" Target="https://periscope.tv/kaz_pm_kz" TargetMode="External"/><Relationship Id="rId4594" Type="http://schemas.openxmlformats.org/officeDocument/2006/relationships/hyperlink" Target="https://periscope.tv/SwedishPM" TargetMode="External"/><Relationship Id="rId3196" Type="http://schemas.openxmlformats.org/officeDocument/2006/relationships/hyperlink" Target="https://twitter.com/MinexGt/moments" TargetMode="External"/><Relationship Id="rId4247" Type="http://schemas.openxmlformats.org/officeDocument/2006/relationships/hyperlink" Target="https://periscope.tv/egyptgovportal" TargetMode="External"/><Relationship Id="rId4454" Type="http://schemas.openxmlformats.org/officeDocument/2006/relationships/hyperlink" Target="https://periscope.tv/pjugnauth" TargetMode="External"/><Relationship Id="rId4661" Type="http://schemas.openxmlformats.org/officeDocument/2006/relationships/hyperlink" Target="https://periscope.tv/OFMUAE" TargetMode="External"/><Relationship Id="rId3056" Type="http://schemas.openxmlformats.org/officeDocument/2006/relationships/hyperlink" Target="https://twitter.com/poroshenko" TargetMode="External"/><Relationship Id="rId3263" Type="http://schemas.openxmlformats.org/officeDocument/2006/relationships/hyperlink" Target="https://twitter.com/evoespueblo/moments" TargetMode="External"/><Relationship Id="rId3470" Type="http://schemas.openxmlformats.org/officeDocument/2006/relationships/hyperlink" Target="https://twitter.com/netanyahu/moments" TargetMode="External"/><Relationship Id="rId4107" Type="http://schemas.openxmlformats.org/officeDocument/2006/relationships/hyperlink" Target="https://periscope.tv/MofaQatar_AR" TargetMode="External"/><Relationship Id="rId4314" Type="http://schemas.openxmlformats.org/officeDocument/2006/relationships/hyperlink" Target="https://periscope.tv/opmguyana" TargetMode="External"/><Relationship Id="rId184" Type="http://schemas.openxmlformats.org/officeDocument/2006/relationships/hyperlink" Target="http://twiplomacy.com/info/asia/India" TargetMode="External"/><Relationship Id="rId391" Type="http://schemas.openxmlformats.org/officeDocument/2006/relationships/hyperlink" Target="http://twiplomacy.com/info/europe/Denmark" TargetMode="External"/><Relationship Id="rId1908" Type="http://schemas.openxmlformats.org/officeDocument/2006/relationships/hyperlink" Target="https://twitter.com/MofaQatar_EN/lists" TargetMode="External"/><Relationship Id="rId2072" Type="http://schemas.openxmlformats.org/officeDocument/2006/relationships/hyperlink" Target="https://twitter.com/Dragan_Covic" TargetMode="External"/><Relationship Id="rId3123" Type="http://schemas.openxmlformats.org/officeDocument/2006/relationships/hyperlink" Target="https://twitter.com/MinPresidencia" TargetMode="External"/><Relationship Id="rId4521" Type="http://schemas.openxmlformats.org/officeDocument/2006/relationships/hyperlink" Target="https://periscope.tv/PutinRF" TargetMode="External"/><Relationship Id="rId251" Type="http://schemas.openxmlformats.org/officeDocument/2006/relationships/hyperlink" Target="http://twiplomacy.com/info/asia/Kuwait" TargetMode="External"/><Relationship Id="rId3330" Type="http://schemas.openxmlformats.org/officeDocument/2006/relationships/hyperlink" Target="https://twitter.com/Israelipm_ar/moments" TargetMode="External"/><Relationship Id="rId2889" Type="http://schemas.openxmlformats.org/officeDocument/2006/relationships/hyperlink" Target="https://twitter.com/Israelipm_ar" TargetMode="External"/><Relationship Id="rId111" Type="http://schemas.openxmlformats.org/officeDocument/2006/relationships/hyperlink" Target="http://twiplomacy.com/info/africa/South-Africa" TargetMode="External"/><Relationship Id="rId1698" Type="http://schemas.openxmlformats.org/officeDocument/2006/relationships/hyperlink" Target="https://twitter.com/moonriver365/lists" TargetMode="External"/><Relationship Id="rId2749" Type="http://schemas.openxmlformats.org/officeDocument/2006/relationships/hyperlink" Target="https://twitter.com/ThaiKhuFah/moments" TargetMode="External"/><Relationship Id="rId2956" Type="http://schemas.openxmlformats.org/officeDocument/2006/relationships/hyperlink" Target="https://twitter.com/MFABulgaria" TargetMode="External"/><Relationship Id="rId928" Type="http://schemas.openxmlformats.org/officeDocument/2006/relationships/hyperlink" Target="https://twitter.com/A2IBangladesh/lists" TargetMode="External"/><Relationship Id="rId1558" Type="http://schemas.openxmlformats.org/officeDocument/2006/relationships/hyperlink" Target="https://twitter.com/EU_Commission/moments" TargetMode="External"/><Relationship Id="rId1765" Type="http://schemas.openxmlformats.org/officeDocument/2006/relationships/hyperlink" Target="https://twitter.com/MamadyYoula/moments" TargetMode="External"/><Relationship Id="rId2609" Type="http://schemas.openxmlformats.org/officeDocument/2006/relationships/hyperlink" Target="https://twitter.com/LindiweSisuluSA/lists" TargetMode="External"/><Relationship Id="rId4171" Type="http://schemas.openxmlformats.org/officeDocument/2006/relationships/hyperlink" Target="https://periscope.tv/B_Izetbegovic" TargetMode="External"/><Relationship Id="rId57" Type="http://schemas.openxmlformats.org/officeDocument/2006/relationships/hyperlink" Target="http://twiplomacy.com/info/africa/Madagascar" TargetMode="External"/><Relationship Id="rId1418" Type="http://schemas.openxmlformats.org/officeDocument/2006/relationships/hyperlink" Target="https://periscope.tv/evoespueblo" TargetMode="External"/><Relationship Id="rId1972" Type="http://schemas.openxmlformats.org/officeDocument/2006/relationships/hyperlink" Target="https://twitter.com/AlbanianDiplo/lists/albanian-diplomacy/members" TargetMode="External"/><Relationship Id="rId2816" Type="http://schemas.openxmlformats.org/officeDocument/2006/relationships/hyperlink" Target="https://twitter.com/PrimatureRDC" TargetMode="External"/><Relationship Id="rId4031" Type="http://schemas.openxmlformats.org/officeDocument/2006/relationships/hyperlink" Target="https://periscope.tv/chedetofficial" TargetMode="External"/><Relationship Id="rId1625" Type="http://schemas.openxmlformats.org/officeDocument/2006/relationships/hyperlink" Target="http://twiplomacy.com/info/asia/Indonesia" TargetMode="External"/><Relationship Id="rId1832" Type="http://schemas.openxmlformats.org/officeDocument/2006/relationships/hyperlink" Target="https://twitter.com/MFAofArmenia/lists" TargetMode="External"/><Relationship Id="rId3797" Type="http://schemas.openxmlformats.org/officeDocument/2006/relationships/hyperlink" Target="https://twitter.com/mfagovtt/lists" TargetMode="External"/><Relationship Id="rId2399" Type="http://schemas.openxmlformats.org/officeDocument/2006/relationships/hyperlink" Target="https://twitter.com/ignaziocassis" TargetMode="External"/><Relationship Id="rId3657" Type="http://schemas.openxmlformats.org/officeDocument/2006/relationships/hyperlink" Target="https://twitter.com/SerbianPM/moments" TargetMode="External"/><Relationship Id="rId3864" Type="http://schemas.openxmlformats.org/officeDocument/2006/relationships/hyperlink" Target="https://twitter.com/primatureci/lists" TargetMode="External"/><Relationship Id="rId4708" Type="http://schemas.openxmlformats.org/officeDocument/2006/relationships/hyperlink" Target="https://periscope.tv/maduro_ru" TargetMode="External"/><Relationship Id="rId578" Type="http://schemas.openxmlformats.org/officeDocument/2006/relationships/hyperlink" Target="http://twiplomacy.com/info/europe/Serbia" TargetMode="External"/><Relationship Id="rId785" Type="http://schemas.openxmlformats.org/officeDocument/2006/relationships/hyperlink" Target="https://twitter.com/Republic_Nauru/lists" TargetMode="External"/><Relationship Id="rId992" Type="http://schemas.openxmlformats.org/officeDocument/2006/relationships/hyperlink" Target="http://twiplomacy.com/info/south-america/Bolivia" TargetMode="External"/><Relationship Id="rId2259" Type="http://schemas.openxmlformats.org/officeDocument/2006/relationships/hyperlink" Target="https://twitter.com/EUCouncilPress" TargetMode="External"/><Relationship Id="rId2466" Type="http://schemas.openxmlformats.org/officeDocument/2006/relationships/hyperlink" Target="https://twitter.com/mubachfont/lists" TargetMode="External"/><Relationship Id="rId2673" Type="http://schemas.openxmlformats.org/officeDocument/2006/relationships/hyperlink" Target="https://twitter.com/mofasudan/moments" TargetMode="External"/><Relationship Id="rId2880" Type="http://schemas.openxmlformats.org/officeDocument/2006/relationships/hyperlink" Target="https://twitter.com/setkabgoid" TargetMode="External"/><Relationship Id="rId3517" Type="http://schemas.openxmlformats.org/officeDocument/2006/relationships/hyperlink" Target="https://twitter.com/Presidenceci/moments" TargetMode="External"/><Relationship Id="rId3724" Type="http://schemas.openxmlformats.org/officeDocument/2006/relationships/hyperlink" Target="https://twitter.com/GMICafghanistan/lists" TargetMode="External"/><Relationship Id="rId3931" Type="http://schemas.openxmlformats.org/officeDocument/2006/relationships/hyperlink" Target="https://twitter.com/micwebTonga/lists" TargetMode="External"/><Relationship Id="rId438" Type="http://schemas.openxmlformats.org/officeDocument/2006/relationships/hyperlink" Target="http://twiplomacy.com/info/europe/France" TargetMode="External"/><Relationship Id="rId645" Type="http://schemas.openxmlformats.org/officeDocument/2006/relationships/hyperlink" Target="https://twitter.com/MFA_Ukraine/lists" TargetMode="External"/><Relationship Id="rId852" Type="http://schemas.openxmlformats.org/officeDocument/2006/relationships/hyperlink" Target="http://twiplomacy.com/info/south-america/Venezuela" TargetMode="External"/><Relationship Id="rId1068" Type="http://schemas.openxmlformats.org/officeDocument/2006/relationships/hyperlink" Target="https://twitter.com/UKUrdu/statuses/21571420614" TargetMode="External"/><Relationship Id="rId1275" Type="http://schemas.openxmlformats.org/officeDocument/2006/relationships/hyperlink" Target="https://twitter.com/AbeShinzo" TargetMode="External"/><Relationship Id="rId1482" Type="http://schemas.openxmlformats.org/officeDocument/2006/relationships/hyperlink" Target="https://twitter.com/JulieBishopMP/moments" TargetMode="External"/><Relationship Id="rId2119" Type="http://schemas.openxmlformats.org/officeDocument/2006/relationships/hyperlink" Target="https://twitter.com/Pr_Alpha_Conde" TargetMode="External"/><Relationship Id="rId2326" Type="http://schemas.openxmlformats.org/officeDocument/2006/relationships/hyperlink" Target="https://twitter.com/USAdarFarsi" TargetMode="External"/><Relationship Id="rId2533" Type="http://schemas.openxmlformats.org/officeDocument/2006/relationships/hyperlink" Target="https://twitter.com/diplomatieMg/moments" TargetMode="External"/><Relationship Id="rId2740" Type="http://schemas.openxmlformats.org/officeDocument/2006/relationships/hyperlink" Target="https://twitter.com/ABLPGastonbrown/moments" TargetMode="External"/><Relationship Id="rId505" Type="http://schemas.openxmlformats.org/officeDocument/2006/relationships/hyperlink" Target="http://twiplomacy.com/info/europe/Lithuania" TargetMode="External"/><Relationship Id="rId712" Type="http://schemas.openxmlformats.org/officeDocument/2006/relationships/hyperlink" Target="http://twiplomacy.com/info/north-america/Guatemala" TargetMode="External"/><Relationship Id="rId1135" Type="http://schemas.openxmlformats.org/officeDocument/2006/relationships/hyperlink" Target="http://twiplomacy.com/info/europe/Iceland" TargetMode="External"/><Relationship Id="rId1342" Type="http://schemas.openxmlformats.org/officeDocument/2006/relationships/hyperlink" Target="https://twitter.com/BurundiGov" TargetMode="External"/><Relationship Id="rId4498" Type="http://schemas.openxmlformats.org/officeDocument/2006/relationships/hyperlink" Target="https://periscope.tv/pmofa" TargetMode="External"/><Relationship Id="rId1202" Type="http://schemas.openxmlformats.org/officeDocument/2006/relationships/hyperlink" Target="http://twiplomacy.com/info/europe/Denmark" TargetMode="External"/><Relationship Id="rId2600" Type="http://schemas.openxmlformats.org/officeDocument/2006/relationships/hyperlink" Target="https://twitter.com/robertoampuero/moments" TargetMode="External"/><Relationship Id="rId4358" Type="http://schemas.openxmlformats.org/officeDocument/2006/relationships/hyperlink" Target="https://periscope.tv/israelipm_farsi" TargetMode="External"/><Relationship Id="rId3167" Type="http://schemas.openxmlformats.org/officeDocument/2006/relationships/hyperlink" Target="https://twitter.com/predsjednikdps/lists" TargetMode="External"/><Relationship Id="rId4565" Type="http://schemas.openxmlformats.org/officeDocument/2006/relationships/hyperlink" Target="https://periscope.tv/Hehassansheikh" TargetMode="External"/><Relationship Id="rId295" Type="http://schemas.openxmlformats.org/officeDocument/2006/relationships/hyperlink" Target="http://twiplomacy.com/info/asia/Philippines" TargetMode="External"/><Relationship Id="rId3374" Type="http://schemas.openxmlformats.org/officeDocument/2006/relationships/hyperlink" Target="https://twitter.com/LinkeviciusL/moments" TargetMode="External"/><Relationship Id="rId3581" Type="http://schemas.openxmlformats.org/officeDocument/2006/relationships/hyperlink" Target="https://twitter.com/saadhariri/moments" TargetMode="External"/><Relationship Id="rId4218" Type="http://schemas.openxmlformats.org/officeDocument/2006/relationships/hyperlink" Target="https://periscope.tv/AndrejPlenkovic" TargetMode="External"/><Relationship Id="rId4425" Type="http://schemas.openxmlformats.org/officeDocument/2006/relationships/hyperlink" Target="https://periscope.tv/PresidenceMada" TargetMode="External"/><Relationship Id="rId4632" Type="http://schemas.openxmlformats.org/officeDocument/2006/relationships/hyperlink" Target="https://periscope.tv/ByegmENG" TargetMode="External"/><Relationship Id="rId2183" Type="http://schemas.openxmlformats.org/officeDocument/2006/relationships/hyperlink" Target="https://twitter.com/PresAlphaConde" TargetMode="External"/><Relationship Id="rId2390" Type="http://schemas.openxmlformats.org/officeDocument/2006/relationships/hyperlink" Target="https://twitter.com/tcbestepe_fr" TargetMode="External"/><Relationship Id="rId3027" Type="http://schemas.openxmlformats.org/officeDocument/2006/relationships/hyperlink" Target="https://twitter.com/PremierRP_en" TargetMode="External"/><Relationship Id="rId3234" Type="http://schemas.openxmlformats.org/officeDocument/2006/relationships/hyperlink" Target="https://twitter.com/ComgovTn/moments" TargetMode="External"/><Relationship Id="rId3441" Type="http://schemas.openxmlformats.org/officeDocument/2006/relationships/hyperlink" Target="https://twitter.com/MinPresidencia/moments" TargetMode="External"/><Relationship Id="rId155" Type="http://schemas.openxmlformats.org/officeDocument/2006/relationships/hyperlink" Target="http://twiplomacy.com/info/asia/Azerbaijan" TargetMode="External"/><Relationship Id="rId362" Type="http://schemas.openxmlformats.org/officeDocument/2006/relationships/hyperlink" Target="http://twiplomacy.com/info/europe/Belarus" TargetMode="External"/><Relationship Id="rId2043" Type="http://schemas.openxmlformats.org/officeDocument/2006/relationships/hyperlink" Target="https://twitter.com/MRE_Bolivia" TargetMode="External"/><Relationship Id="rId2250" Type="http://schemas.openxmlformats.org/officeDocument/2006/relationships/hyperlink" Target="https://twitter.com/vladaRS" TargetMode="External"/><Relationship Id="rId3301" Type="http://schemas.openxmlformats.org/officeDocument/2006/relationships/hyperlink" Target="https://twitter.com/govgeoabkhaz/moments" TargetMode="External"/><Relationship Id="rId222" Type="http://schemas.openxmlformats.org/officeDocument/2006/relationships/hyperlink" Target="http://twiplomacy.com/info/asia/Israel" TargetMode="External"/><Relationship Id="rId2110" Type="http://schemas.openxmlformats.org/officeDocument/2006/relationships/hyperlink" Target="https://twitter.com/TerzaLoggia" TargetMode="External"/><Relationship Id="rId4075" Type="http://schemas.openxmlformats.org/officeDocument/2006/relationships/hyperlink" Target="https://periscope.tv/OfMfa" TargetMode="External"/><Relationship Id="rId4282" Type="http://schemas.openxmlformats.org/officeDocument/2006/relationships/hyperlink" Target="https://periscope.tv/PresidenceGA" TargetMode="External"/><Relationship Id="rId1669" Type="http://schemas.openxmlformats.org/officeDocument/2006/relationships/hyperlink" Target="https://twitter.com/Dragan_Covic/lists" TargetMode="External"/><Relationship Id="rId1876" Type="http://schemas.openxmlformats.org/officeDocument/2006/relationships/hyperlink" Target="https://twitter.com/MohamedBinZayed/moments" TargetMode="External"/><Relationship Id="rId2927" Type="http://schemas.openxmlformats.org/officeDocument/2006/relationships/hyperlink" Target="https://twitter.com/DFAPHL" TargetMode="External"/><Relationship Id="rId3091" Type="http://schemas.openxmlformats.org/officeDocument/2006/relationships/hyperlink" Target="https://twitter.com/Lvidegaray" TargetMode="External"/><Relationship Id="rId4142" Type="http://schemas.openxmlformats.org/officeDocument/2006/relationships/hyperlink" Target="https://periscope.tv/vanderbellen" TargetMode="External"/><Relationship Id="rId1529" Type="http://schemas.openxmlformats.org/officeDocument/2006/relationships/hyperlink" Target="https://periscope.tv/PresidenciaRD" TargetMode="External"/><Relationship Id="rId1736" Type="http://schemas.openxmlformats.org/officeDocument/2006/relationships/hyperlink" Target="https://twitter.com/BrunoTshibala/moments" TargetMode="External"/><Relationship Id="rId1943" Type="http://schemas.openxmlformats.org/officeDocument/2006/relationships/hyperlink" Target="https://twitter.com/francediplo_RU" TargetMode="External"/><Relationship Id="rId28" Type="http://schemas.openxmlformats.org/officeDocument/2006/relationships/hyperlink" Target="http://twiplomacy.com/info/africa/Ethiopia" TargetMode="External"/><Relationship Id="rId1803" Type="http://schemas.openxmlformats.org/officeDocument/2006/relationships/hyperlink" Target="https://twitter.com/LithuanianGovt/moments" TargetMode="External"/><Relationship Id="rId4002" Type="http://schemas.openxmlformats.org/officeDocument/2006/relationships/hyperlink" Target="https://periscope.tv/DiplomatieRdc" TargetMode="External"/><Relationship Id="rId3768" Type="http://schemas.openxmlformats.org/officeDocument/2006/relationships/hyperlink" Target="https://twitter.com/KingSalman/lists" TargetMode="External"/><Relationship Id="rId3975" Type="http://schemas.openxmlformats.org/officeDocument/2006/relationships/hyperlink" Target="https://periscope.tv/eusoujoaol" TargetMode="External"/><Relationship Id="rId689" Type="http://schemas.openxmlformats.org/officeDocument/2006/relationships/hyperlink" Target="https://twitter.com/CanadaPE/lists" TargetMode="External"/><Relationship Id="rId896" Type="http://schemas.openxmlformats.org/officeDocument/2006/relationships/hyperlink" Target="https://twitter.com/CasaRosada/lists" TargetMode="External"/><Relationship Id="rId2577" Type="http://schemas.openxmlformats.org/officeDocument/2006/relationships/hyperlink" Target="https://twitter.com/VioricaDancila/moments" TargetMode="External"/><Relationship Id="rId2784" Type="http://schemas.openxmlformats.org/officeDocument/2006/relationships/hyperlink" Target="https://twitter.com/atsipras/moments" TargetMode="External"/><Relationship Id="rId3628" Type="http://schemas.openxmlformats.org/officeDocument/2006/relationships/hyperlink" Target="https://twitter.com/UgandaMFA/moments" TargetMode="External"/><Relationship Id="rId549" Type="http://schemas.openxmlformats.org/officeDocument/2006/relationships/hyperlink" Target="http://twiplomacy.com/info/europe/Poland" TargetMode="External"/><Relationship Id="rId756" Type="http://schemas.openxmlformats.org/officeDocument/2006/relationships/hyperlink" Target="https://twitter.com/WhiteHouse/lists" TargetMode="External"/><Relationship Id="rId1179" Type="http://schemas.openxmlformats.org/officeDocument/2006/relationships/hyperlink" Target="https://twitter.com/ahmedbindaghar/lists" TargetMode="External"/><Relationship Id="rId1386" Type="http://schemas.openxmlformats.org/officeDocument/2006/relationships/hyperlink" Target="https://twitter.com/YoCh_Official" TargetMode="External"/><Relationship Id="rId1593" Type="http://schemas.openxmlformats.org/officeDocument/2006/relationships/hyperlink" Target="http://twiplomacy.com/info/europe/Serbia" TargetMode="External"/><Relationship Id="rId2437" Type="http://schemas.openxmlformats.org/officeDocument/2006/relationships/hyperlink" Target="https://twitter.com/GeorgeWeahOff/lists" TargetMode="External"/><Relationship Id="rId2991" Type="http://schemas.openxmlformats.org/officeDocument/2006/relationships/hyperlink" Target="https://twitter.com/PaoloGentiloni" TargetMode="External"/><Relationship Id="rId3835" Type="http://schemas.openxmlformats.org/officeDocument/2006/relationships/hyperlink" Target="https://twitter.com/Pontifex_fr/lists" TargetMode="External"/><Relationship Id="rId409" Type="http://schemas.openxmlformats.org/officeDocument/2006/relationships/hyperlink" Target="http://twiplomacy.com/info/europe/Italy" TargetMode="External"/><Relationship Id="rId963" Type="http://schemas.openxmlformats.org/officeDocument/2006/relationships/hyperlink" Target="https://twitter.com/prensa_palacio/lists" TargetMode="External"/><Relationship Id="rId1039" Type="http://schemas.openxmlformats.org/officeDocument/2006/relationships/hyperlink" Target="https://periscope.tv/Kronprinsparet" TargetMode="External"/><Relationship Id="rId1246" Type="http://schemas.openxmlformats.org/officeDocument/2006/relationships/hyperlink" Target="https://twitter.com/GeoffreyOnyeama" TargetMode="External"/><Relationship Id="rId2644" Type="http://schemas.openxmlformats.org/officeDocument/2006/relationships/hyperlink" Target="https://twitter.com/MaldivesPO/moments" TargetMode="External"/><Relationship Id="rId2851" Type="http://schemas.openxmlformats.org/officeDocument/2006/relationships/hyperlink" Target="https://twitter.com/Somalia" TargetMode="External"/><Relationship Id="rId3902" Type="http://schemas.openxmlformats.org/officeDocument/2006/relationships/hyperlink" Target="https://twitter.com/tsheringtobgay/lists" TargetMode="External"/><Relationship Id="rId92" Type="http://schemas.openxmlformats.org/officeDocument/2006/relationships/hyperlink" Target="http://twiplomacy.com/info/africa/Senegal" TargetMode="External"/><Relationship Id="rId616" Type="http://schemas.openxmlformats.org/officeDocument/2006/relationships/hyperlink" Target="https://twitter.com/SweMFA/lists" TargetMode="External"/><Relationship Id="rId823" Type="http://schemas.openxmlformats.org/officeDocument/2006/relationships/hyperlink" Target="https://twitter.com/PresDGranger/lists" TargetMode="External"/><Relationship Id="rId1453" Type="http://schemas.openxmlformats.org/officeDocument/2006/relationships/hyperlink" Target="https://twitter.com/DutchMFA/moments" TargetMode="External"/><Relationship Id="rId1660" Type="http://schemas.openxmlformats.org/officeDocument/2006/relationships/hyperlink" Target="https://twitter.com/BeninDiplomatie/lists" TargetMode="External"/><Relationship Id="rId2504" Type="http://schemas.openxmlformats.org/officeDocument/2006/relationships/hyperlink" Target="https://twitter.com/sebastianpinera/lists" TargetMode="External"/><Relationship Id="rId2711" Type="http://schemas.openxmlformats.org/officeDocument/2006/relationships/hyperlink" Target="https://twitter.com/IBK_2013/moments" TargetMode="External"/><Relationship Id="rId1106" Type="http://schemas.openxmlformats.org/officeDocument/2006/relationships/hyperlink" Target="http://twiplomacy.com/info/africa/Burkina-Faso" TargetMode="External"/><Relationship Id="rId1313" Type="http://schemas.openxmlformats.org/officeDocument/2006/relationships/hyperlink" Target="https://twitter.com/AuswaertigesAmt" TargetMode="External"/><Relationship Id="rId1520" Type="http://schemas.openxmlformats.org/officeDocument/2006/relationships/hyperlink" Target="https://periscope.tv/NicolasMaduro" TargetMode="External"/><Relationship Id="rId4469" Type="http://schemas.openxmlformats.org/officeDocument/2006/relationships/hyperlink" Target="https://periscope.tv/Maroc_eGov" TargetMode="External"/><Relationship Id="rId4676" Type="http://schemas.openxmlformats.org/officeDocument/2006/relationships/hyperlink" Target="https://periscope.tv/USA_Zhongwen" TargetMode="External"/><Relationship Id="rId3278" Type="http://schemas.openxmlformats.org/officeDocument/2006/relationships/hyperlink" Target="https://twitter.com/gabonprimature/moments" TargetMode="External"/><Relationship Id="rId3485" Type="http://schemas.openxmlformats.org/officeDocument/2006/relationships/hyperlink" Target="https://twitter.com/pid_gov/moments" TargetMode="External"/><Relationship Id="rId3692" Type="http://schemas.openxmlformats.org/officeDocument/2006/relationships/hyperlink" Target="https://twitter.com/BWGovernment/lists" TargetMode="External"/><Relationship Id="rId4329" Type="http://schemas.openxmlformats.org/officeDocument/2006/relationships/hyperlink" Target="https://periscope.tv/GudlaugurThor" TargetMode="External"/><Relationship Id="rId4536" Type="http://schemas.openxmlformats.org/officeDocument/2006/relationships/hyperlink" Target="https://periscope.tv/AllenChastanet" TargetMode="External"/><Relationship Id="rId199" Type="http://schemas.openxmlformats.org/officeDocument/2006/relationships/hyperlink" Target="http://twiplomacy.com/info/asia/Indonesia" TargetMode="External"/><Relationship Id="rId2087" Type="http://schemas.openxmlformats.org/officeDocument/2006/relationships/hyperlink" Target="https://twitter.com/jacindaardern" TargetMode="External"/><Relationship Id="rId2294" Type="http://schemas.openxmlformats.org/officeDocument/2006/relationships/hyperlink" Target="https://twitter.com/ForeignOfficeKE" TargetMode="External"/><Relationship Id="rId3138" Type="http://schemas.openxmlformats.org/officeDocument/2006/relationships/hyperlink" Target="https://twitter.com/pcmperu" TargetMode="External"/><Relationship Id="rId3345" Type="http://schemas.openxmlformats.org/officeDocument/2006/relationships/hyperlink" Target="https://twitter.com/JZarif/moments" TargetMode="External"/><Relationship Id="rId3552" Type="http://schemas.openxmlformats.org/officeDocument/2006/relationships/hyperlink" Target="https://twitter.com/PSCU_Digital/moments" TargetMode="External"/><Relationship Id="rId4603" Type="http://schemas.openxmlformats.org/officeDocument/2006/relationships/hyperlink" Target="https://periscope.tv/Balozi_Mahiga" TargetMode="External"/><Relationship Id="rId266" Type="http://schemas.openxmlformats.org/officeDocument/2006/relationships/hyperlink" Target="http://twiplomacy.com/info/asia/Malaysia" TargetMode="External"/><Relationship Id="rId473" Type="http://schemas.openxmlformats.org/officeDocument/2006/relationships/hyperlink" Target="http://twiplomacy.com/info/europe/Ireland" TargetMode="External"/><Relationship Id="rId680" Type="http://schemas.openxmlformats.org/officeDocument/2006/relationships/hyperlink" Target="https://twitter.com/JustinTrudeau/lists" TargetMode="External"/><Relationship Id="rId2154" Type="http://schemas.openxmlformats.org/officeDocument/2006/relationships/hyperlink" Target="https://twitter.com/maduro_it" TargetMode="External"/><Relationship Id="rId2361" Type="http://schemas.openxmlformats.org/officeDocument/2006/relationships/hyperlink" Target="https://twitter.com/MFAFiji" TargetMode="External"/><Relationship Id="rId3205" Type="http://schemas.openxmlformats.org/officeDocument/2006/relationships/hyperlink" Target="https://twitter.com/khamenei_ir/moments" TargetMode="External"/><Relationship Id="rId3412" Type="http://schemas.openxmlformats.org/officeDocument/2006/relationships/hyperlink" Target="https://twitter.com/MFA_Lu/moments" TargetMode="External"/><Relationship Id="rId126" Type="http://schemas.openxmlformats.org/officeDocument/2006/relationships/hyperlink" Target="http://twiplomacy.com/info/africa/Togo" TargetMode="External"/><Relationship Id="rId333" Type="http://schemas.openxmlformats.org/officeDocument/2006/relationships/hyperlink" Target="http://twiplomacy.com/info/asia/Tajikistan" TargetMode="External"/><Relationship Id="rId540" Type="http://schemas.openxmlformats.org/officeDocument/2006/relationships/hyperlink" Target="https://twitter.com/Statsmin_kontor/lists" TargetMode="External"/><Relationship Id="rId1170" Type="http://schemas.openxmlformats.org/officeDocument/2006/relationships/hyperlink" Target="https://twitter.com/MRE_Bolivia/lists" TargetMode="External"/><Relationship Id="rId2014" Type="http://schemas.openxmlformats.org/officeDocument/2006/relationships/hyperlink" Target="http://twiplomacy.com/info/africa/Libya" TargetMode="External"/><Relationship Id="rId2221" Type="http://schemas.openxmlformats.org/officeDocument/2006/relationships/hyperlink" Target="https://twitter.com/SheLeonard" TargetMode="External"/><Relationship Id="rId1030" Type="http://schemas.openxmlformats.org/officeDocument/2006/relationships/hyperlink" Target="https://periscope.tv/MID_RF" TargetMode="External"/><Relationship Id="rId4186" Type="http://schemas.openxmlformats.org/officeDocument/2006/relationships/hyperlink" Target="https://periscope.tv/GOV_BN" TargetMode="External"/><Relationship Id="rId400" Type="http://schemas.openxmlformats.org/officeDocument/2006/relationships/hyperlink" Target="http://twiplomacy.com/info/europe/Europe" TargetMode="External"/><Relationship Id="rId1987" Type="http://schemas.openxmlformats.org/officeDocument/2006/relationships/hyperlink" Target="http://twiplomacy.com/info/africa/Ethiopia" TargetMode="External"/><Relationship Id="rId4393" Type="http://schemas.openxmlformats.org/officeDocument/2006/relationships/hyperlink" Target="https://periscope.tv/Kiribati_Govt" TargetMode="External"/><Relationship Id="rId1847" Type="http://schemas.openxmlformats.org/officeDocument/2006/relationships/hyperlink" Target="https://twitter.com/KhawajaMAsif" TargetMode="External"/><Relationship Id="rId4046" Type="http://schemas.openxmlformats.org/officeDocument/2006/relationships/hyperlink" Target="https://periscope.tv/markrutte" TargetMode="External"/><Relationship Id="rId4253" Type="http://schemas.openxmlformats.org/officeDocument/2006/relationships/hyperlink" Target="https://periscope.tv/Amokuy" TargetMode="External"/><Relationship Id="rId4460" Type="http://schemas.openxmlformats.org/officeDocument/2006/relationships/hyperlink" Target="https://periscope.tv/telle_serge" TargetMode="External"/><Relationship Id="rId1707" Type="http://schemas.openxmlformats.org/officeDocument/2006/relationships/hyperlink" Target="https://twitter.com/President_Heine/lists" TargetMode="External"/><Relationship Id="rId3062" Type="http://schemas.openxmlformats.org/officeDocument/2006/relationships/hyperlink" Target="https://twitter.com/Pontifex" TargetMode="External"/><Relationship Id="rId4113" Type="http://schemas.openxmlformats.org/officeDocument/2006/relationships/hyperlink" Target="https://periscope.tv/MfaSomalia" TargetMode="External"/><Relationship Id="rId4320" Type="http://schemas.openxmlformats.org/officeDocument/2006/relationships/hyperlink" Target="https://periscope.tv/MAECHaiti" TargetMode="External"/><Relationship Id="rId190" Type="http://schemas.openxmlformats.org/officeDocument/2006/relationships/hyperlink" Target="https://twitter.com/MEAIndia/lists" TargetMode="External"/><Relationship Id="rId1914" Type="http://schemas.openxmlformats.org/officeDocument/2006/relationships/hyperlink" Target="https://twitter.com/MOFAKuwait/lists" TargetMode="External"/><Relationship Id="rId3879" Type="http://schemas.openxmlformats.org/officeDocument/2006/relationships/hyperlink" Target="https://twitter.com/sebastiankurz/lists" TargetMode="External"/><Relationship Id="rId2688" Type="http://schemas.openxmlformats.org/officeDocument/2006/relationships/hyperlink" Target="https://twitter.com/TabareVazquez/moments" TargetMode="External"/><Relationship Id="rId2895" Type="http://schemas.openxmlformats.org/officeDocument/2006/relationships/hyperlink" Target="https://twitter.com/JapanGov" TargetMode="External"/><Relationship Id="rId3739" Type="http://schemas.openxmlformats.org/officeDocument/2006/relationships/hyperlink" Target="https://twitter.com/Grybauskaite_LT/lists" TargetMode="External"/><Relationship Id="rId3946" Type="http://schemas.openxmlformats.org/officeDocument/2006/relationships/hyperlink" Target="https://twitter.com/MFAestonia/lists/embassies-v-lisesindused/members" TargetMode="External"/><Relationship Id="rId867" Type="http://schemas.openxmlformats.org/officeDocument/2006/relationships/hyperlink" Target="https://twitter.com/Gouvrdcongo/lists" TargetMode="External"/><Relationship Id="rId1497" Type="http://schemas.openxmlformats.org/officeDocument/2006/relationships/hyperlink" Target="https://periscope.tv/larsloekke" TargetMode="External"/><Relationship Id="rId2548" Type="http://schemas.openxmlformats.org/officeDocument/2006/relationships/hyperlink" Target="https://twitter.com/PrezMauritius/moments" TargetMode="External"/><Relationship Id="rId2755" Type="http://schemas.openxmlformats.org/officeDocument/2006/relationships/hyperlink" Target="https://twitter.com/AAgbenonciMAEC/moments" TargetMode="External"/><Relationship Id="rId2962" Type="http://schemas.openxmlformats.org/officeDocument/2006/relationships/hyperlink" Target="https://twitter.com/strakovka" TargetMode="External"/><Relationship Id="rId3806" Type="http://schemas.openxmlformats.org/officeDocument/2006/relationships/hyperlink" Target="https://twitter.com/MOFAEGYPT/lists" TargetMode="External"/><Relationship Id="rId727" Type="http://schemas.openxmlformats.org/officeDocument/2006/relationships/hyperlink" Target="https://twitter.com/PresidenciaMX/lists" TargetMode="External"/><Relationship Id="rId934" Type="http://schemas.openxmlformats.org/officeDocument/2006/relationships/hyperlink" Target="http://twiplomacy.com/info/asia/Sri-Lanka" TargetMode="External"/><Relationship Id="rId1357" Type="http://schemas.openxmlformats.org/officeDocument/2006/relationships/hyperlink" Target="https://twitter.com/cancilleriacrc" TargetMode="External"/><Relationship Id="rId1564" Type="http://schemas.openxmlformats.org/officeDocument/2006/relationships/hyperlink" Target="http://twiplomacy.com/info/africa/Algeria" TargetMode="External"/><Relationship Id="rId1771" Type="http://schemas.openxmlformats.org/officeDocument/2006/relationships/hyperlink" Target="https://twitter.com/MladenIvanic/moments" TargetMode="External"/><Relationship Id="rId2408" Type="http://schemas.openxmlformats.org/officeDocument/2006/relationships/hyperlink" Target="https://twitter.com/TamimBinHamad" TargetMode="External"/><Relationship Id="rId2615" Type="http://schemas.openxmlformats.org/officeDocument/2006/relationships/hyperlink" Target="https://twitter.com/markrutte/moments" TargetMode="External"/><Relationship Id="rId2822" Type="http://schemas.openxmlformats.org/officeDocument/2006/relationships/hyperlink" Target="https://twitter.com/GouvGN" TargetMode="External"/><Relationship Id="rId63" Type="http://schemas.openxmlformats.org/officeDocument/2006/relationships/hyperlink" Target="http://twiplomacy.com/info/africa/Morocco" TargetMode="External"/><Relationship Id="rId1217" Type="http://schemas.openxmlformats.org/officeDocument/2006/relationships/hyperlink" Target="https://twitter.com/LVidegaray/lists" TargetMode="External"/><Relationship Id="rId1424" Type="http://schemas.openxmlformats.org/officeDocument/2006/relationships/hyperlink" Target="https://periscope.tv/Gouvci" TargetMode="External"/><Relationship Id="rId1631" Type="http://schemas.openxmlformats.org/officeDocument/2006/relationships/hyperlink" Target="http://twiplomacy.com/info/africa/Malawi" TargetMode="External"/><Relationship Id="rId3389" Type="http://schemas.openxmlformats.org/officeDocument/2006/relationships/hyperlink" Target="https://twitter.com/MalawiGovt/moments" TargetMode="External"/><Relationship Id="rId3596" Type="http://schemas.openxmlformats.org/officeDocument/2006/relationships/hyperlink" Target="https://twitter.com/SomaliPM/moments" TargetMode="External"/><Relationship Id="rId4647" Type="http://schemas.openxmlformats.org/officeDocument/2006/relationships/hyperlink" Target="https://periscope.tv/UgandaMediaCent" TargetMode="External"/><Relationship Id="rId2198" Type="http://schemas.openxmlformats.org/officeDocument/2006/relationships/hyperlink" Target="https://twitter.com/Gouvrdcongo" TargetMode="External"/><Relationship Id="rId3249" Type="http://schemas.openxmlformats.org/officeDocument/2006/relationships/hyperlink" Target="https://twitter.com/DjibPrimature/moments" TargetMode="External"/><Relationship Id="rId3456" Type="http://schemas.openxmlformats.org/officeDocument/2006/relationships/hyperlink" Target="https://twitter.com/MOFAUAE/moments" TargetMode="External"/><Relationship Id="rId377" Type="http://schemas.openxmlformats.org/officeDocument/2006/relationships/hyperlink" Target="https://twitter.com/VladaRH/lists" TargetMode="External"/><Relationship Id="rId584" Type="http://schemas.openxmlformats.org/officeDocument/2006/relationships/hyperlink" Target="https://twitter.com/Andrej_Kiska/lists" TargetMode="External"/><Relationship Id="rId2058" Type="http://schemas.openxmlformats.org/officeDocument/2006/relationships/hyperlink" Target="https://twitter.com/rdussey" TargetMode="External"/><Relationship Id="rId2265" Type="http://schemas.openxmlformats.org/officeDocument/2006/relationships/hyperlink" Target="https://twitter.com/Messahel_MAE" TargetMode="External"/><Relationship Id="rId3109" Type="http://schemas.openxmlformats.org/officeDocument/2006/relationships/hyperlink" Target="https://twitter.com/TurnbullMalcolm" TargetMode="External"/><Relationship Id="rId3663" Type="http://schemas.openxmlformats.org/officeDocument/2006/relationships/hyperlink" Target="https://twitter.com/KeithRowleyPNM/lists" TargetMode="External"/><Relationship Id="rId3870" Type="http://schemas.openxmlformats.org/officeDocument/2006/relationships/hyperlink" Target="https://twitter.com/RepSouthSudan/lists" TargetMode="External"/><Relationship Id="rId4507" Type="http://schemas.openxmlformats.org/officeDocument/2006/relationships/hyperlink" Target="https://periscope.tv/alanpcayetano" TargetMode="External"/><Relationship Id="rId4714" Type="http://schemas.openxmlformats.org/officeDocument/2006/relationships/hyperlink" Target="https://periscope.tv/EdgarCLungu" TargetMode="External"/><Relationship Id="rId237" Type="http://schemas.openxmlformats.org/officeDocument/2006/relationships/hyperlink" Target="http://twiplomacy.com/info/asia/japan/" TargetMode="External"/><Relationship Id="rId791" Type="http://schemas.openxmlformats.org/officeDocument/2006/relationships/hyperlink" Target="http://twiplomacy.com/info/south-america/Argentina" TargetMode="External"/><Relationship Id="rId1074" Type="http://schemas.openxmlformats.org/officeDocument/2006/relationships/hyperlink" Target="https://twitter.com/MichelTemer/lists" TargetMode="External"/><Relationship Id="rId2472" Type="http://schemas.openxmlformats.org/officeDocument/2006/relationships/hyperlink" Target="https://twitter.com/AndrejBabis/lists" TargetMode="External"/><Relationship Id="rId3316" Type="http://schemas.openxmlformats.org/officeDocument/2006/relationships/hyperlink" Target="https://twitter.com/HadiPresident/moments" TargetMode="External"/><Relationship Id="rId3523" Type="http://schemas.openxmlformats.org/officeDocument/2006/relationships/hyperlink" Target="https://twitter.com/presidenceTN/moments" TargetMode="External"/><Relationship Id="rId3730" Type="http://schemas.openxmlformats.org/officeDocument/2006/relationships/hyperlink" Target="https://twitter.com/govgd/lists" TargetMode="External"/><Relationship Id="rId444" Type="http://schemas.openxmlformats.org/officeDocument/2006/relationships/hyperlink" Target="https://twitter.com/francediplo_ES/embajadas-y-consulados/members" TargetMode="External"/><Relationship Id="rId651" Type="http://schemas.openxmlformats.org/officeDocument/2006/relationships/hyperlink" Target="http://twiplomacy.com/info/europe/United-Kingdom" TargetMode="External"/><Relationship Id="rId1281" Type="http://schemas.openxmlformats.org/officeDocument/2006/relationships/hyperlink" Target="https://twitter.com/afgexecutive" TargetMode="External"/><Relationship Id="rId2125" Type="http://schemas.openxmlformats.org/officeDocument/2006/relationships/hyperlink" Target="https://twitter.com/maduro_cmn" TargetMode="External"/><Relationship Id="rId2332" Type="http://schemas.openxmlformats.org/officeDocument/2006/relationships/hyperlink" Target="https://twitter.com/PresidenceMada" TargetMode="External"/><Relationship Id="rId304" Type="http://schemas.openxmlformats.org/officeDocument/2006/relationships/hyperlink" Target="http://twiplomacy.com/info/asia/Saudi-Arabia" TargetMode="External"/><Relationship Id="rId511" Type="http://schemas.openxmlformats.org/officeDocument/2006/relationships/hyperlink" Target="https://twitter.com/LT_MFA_Stratcom/lists" TargetMode="External"/><Relationship Id="rId1141" Type="http://schemas.openxmlformats.org/officeDocument/2006/relationships/hyperlink" Target="http://twiplomacy.com/info/africa/Nigeria" TargetMode="External"/><Relationship Id="rId4297" Type="http://schemas.openxmlformats.org/officeDocument/2006/relationships/hyperlink" Target="https://periscope.tv/ayorkorshirley" TargetMode="External"/><Relationship Id="rId1001" Type="http://schemas.openxmlformats.org/officeDocument/2006/relationships/hyperlink" Target="https://periscope.tv/Utrikesdep" TargetMode="External"/><Relationship Id="rId4157" Type="http://schemas.openxmlformats.org/officeDocument/2006/relationships/hyperlink" Target="https://periscope.tv/BelgiumMFA" TargetMode="External"/><Relationship Id="rId4364" Type="http://schemas.openxmlformats.org/officeDocument/2006/relationships/hyperlink" Target="https://periscope.tv/Quirinale" TargetMode="External"/><Relationship Id="rId4571" Type="http://schemas.openxmlformats.org/officeDocument/2006/relationships/hyperlink" Target="https://periscope.tv/Somalia" TargetMode="External"/><Relationship Id="rId1958" Type="http://schemas.openxmlformats.org/officeDocument/2006/relationships/hyperlink" Target="http://twiplomacy.com/info/south-america/Guyana" TargetMode="External"/><Relationship Id="rId3173" Type="http://schemas.openxmlformats.org/officeDocument/2006/relationships/hyperlink" Target="https://twitter.com/MaritoAbdo/moments" TargetMode="External"/><Relationship Id="rId3380" Type="http://schemas.openxmlformats.org/officeDocument/2006/relationships/hyperlink" Target="https://twitter.com/macky_sall/moments" TargetMode="External"/><Relationship Id="rId4017" Type="http://schemas.openxmlformats.org/officeDocument/2006/relationships/hyperlink" Target="https://periscope.tv/katrinjak" TargetMode="External"/><Relationship Id="rId4224" Type="http://schemas.openxmlformats.org/officeDocument/2006/relationships/hyperlink" Target="https://periscope.tv/MZemanOficialni" TargetMode="External"/><Relationship Id="rId4431" Type="http://schemas.openxmlformats.org/officeDocument/2006/relationships/hyperlink" Target="https://periscope.tv/Malaysia_Gov" TargetMode="External"/><Relationship Id="rId1818" Type="http://schemas.openxmlformats.org/officeDocument/2006/relationships/hyperlink" Target="https://twitter.com/IndianDiplomacy/moments" TargetMode="External"/><Relationship Id="rId3033" Type="http://schemas.openxmlformats.org/officeDocument/2006/relationships/hyperlink" Target="https://twitter.com/MedvedevRussiaE" TargetMode="External"/><Relationship Id="rId3240" Type="http://schemas.openxmlformats.org/officeDocument/2006/relationships/hyperlink" Target="https://twitter.com/CzechMFA/moments" TargetMode="External"/><Relationship Id="rId161" Type="http://schemas.openxmlformats.org/officeDocument/2006/relationships/hyperlink" Target="http://twiplomacy.com/info/asia/Bahrain" TargetMode="External"/><Relationship Id="rId2799" Type="http://schemas.openxmlformats.org/officeDocument/2006/relationships/hyperlink" Target="https://twitter.com/OfficialMasisi/moments" TargetMode="External"/><Relationship Id="rId3100" Type="http://schemas.openxmlformats.org/officeDocument/2006/relationships/hyperlink" Target="https://twitter.com/POTUS" TargetMode="External"/><Relationship Id="rId978" Type="http://schemas.openxmlformats.org/officeDocument/2006/relationships/hyperlink" Target="https://twitter.com/IsraelRussian/lists" TargetMode="External"/><Relationship Id="rId2659" Type="http://schemas.openxmlformats.org/officeDocument/2006/relationships/hyperlink" Target="https://twitter.com/BarrowDean/moments" TargetMode="External"/><Relationship Id="rId2866" Type="http://schemas.openxmlformats.org/officeDocument/2006/relationships/hyperlink" Target="https://twitter.com/tsheringtobgay" TargetMode="External"/><Relationship Id="rId3917" Type="http://schemas.openxmlformats.org/officeDocument/2006/relationships/hyperlink" Target="https://twitter.com/VladaCG/lists" TargetMode="External"/><Relationship Id="rId838" Type="http://schemas.openxmlformats.org/officeDocument/2006/relationships/hyperlink" Target="http://twiplomacy.com/info/south-america/Uruguay" TargetMode="External"/><Relationship Id="rId1468" Type="http://schemas.openxmlformats.org/officeDocument/2006/relationships/hyperlink" Target="https://twitter.com/EPN/moments" TargetMode="External"/><Relationship Id="rId1675" Type="http://schemas.openxmlformats.org/officeDocument/2006/relationships/hyperlink" Target="https://twitter.com/hisseint/lists" TargetMode="External"/><Relationship Id="rId1882" Type="http://schemas.openxmlformats.org/officeDocument/2006/relationships/hyperlink" Target="http://twiplomacy.com/info/asia/japan/" TargetMode="External"/><Relationship Id="rId2519" Type="http://schemas.openxmlformats.org/officeDocument/2006/relationships/hyperlink" Target="https://twitter.com/ClementMouamba/moments" TargetMode="External"/><Relationship Id="rId2726" Type="http://schemas.openxmlformats.org/officeDocument/2006/relationships/hyperlink" Target="https://twitter.com/GouvGabon/moments" TargetMode="External"/><Relationship Id="rId4081" Type="http://schemas.openxmlformats.org/officeDocument/2006/relationships/hyperlink" Target="https://periscope.tv/tcbestepe_fr" TargetMode="External"/><Relationship Id="rId1328" Type="http://schemas.openxmlformats.org/officeDocument/2006/relationships/hyperlink" Target="https://twitter.com/BelarusMFA" TargetMode="External"/><Relationship Id="rId1535" Type="http://schemas.openxmlformats.org/officeDocument/2006/relationships/hyperlink" Target="https://periscope.tv/PutinRF_Eng" TargetMode="External"/><Relationship Id="rId2933" Type="http://schemas.openxmlformats.org/officeDocument/2006/relationships/hyperlink" Target="https://twitter.com/MFAsg" TargetMode="External"/><Relationship Id="rId905" Type="http://schemas.openxmlformats.org/officeDocument/2006/relationships/hyperlink" Target="http://twiplomacy.com/info/north-america/Dominica" TargetMode="External"/><Relationship Id="rId1742" Type="http://schemas.openxmlformats.org/officeDocument/2006/relationships/hyperlink" Target="https://twitter.com/Dimitrov_Nikola/moments" TargetMode="External"/><Relationship Id="rId34" Type="http://schemas.openxmlformats.org/officeDocument/2006/relationships/hyperlink" Target="https://twitter.com/PresidenceGA/lists" TargetMode="External"/><Relationship Id="rId1602" Type="http://schemas.openxmlformats.org/officeDocument/2006/relationships/hyperlink" Target="http://twiplomacy.com/info/asia/South-Korea" TargetMode="External"/><Relationship Id="rId3567" Type="http://schemas.openxmlformats.org/officeDocument/2006/relationships/hyperlink" Target="https://twitter.com/Rigas_pils/moments" TargetMode="External"/><Relationship Id="rId3774" Type="http://schemas.openxmlformats.org/officeDocument/2006/relationships/hyperlink" Target="https://twitter.com/LankaMFA/lists" TargetMode="External"/><Relationship Id="rId3981" Type="http://schemas.openxmlformats.org/officeDocument/2006/relationships/hyperlink" Target="https://periscope.tv/MoFA_Bangladesh" TargetMode="External"/><Relationship Id="rId4618" Type="http://schemas.openxmlformats.org/officeDocument/2006/relationships/hyperlink" Target="https://periscope.tv/tongaportal" TargetMode="External"/><Relationship Id="rId488" Type="http://schemas.openxmlformats.org/officeDocument/2006/relationships/hyperlink" Target="https://twitter.com/MFAKOSOVO/lists" TargetMode="External"/><Relationship Id="rId695" Type="http://schemas.openxmlformats.org/officeDocument/2006/relationships/hyperlink" Target="https://twitter.com/CRcancilleria/lists" TargetMode="External"/><Relationship Id="rId2169" Type="http://schemas.openxmlformats.org/officeDocument/2006/relationships/hyperlink" Target="https://twitter.com/NoticiaCR" TargetMode="External"/><Relationship Id="rId2376" Type="http://schemas.openxmlformats.org/officeDocument/2006/relationships/hyperlink" Target="https://twitter.com/Ukhurelsukh" TargetMode="External"/><Relationship Id="rId2583" Type="http://schemas.openxmlformats.org/officeDocument/2006/relationships/hyperlink" Target="https://twitter.com/tcbestepe_de/moments" TargetMode="External"/><Relationship Id="rId2790" Type="http://schemas.openxmlformats.org/officeDocument/2006/relationships/hyperlink" Target="https://twitter.com/B_Izetbegovic/moments" TargetMode="External"/><Relationship Id="rId3427" Type="http://schemas.openxmlformats.org/officeDocument/2006/relationships/hyperlink" Target="https://twitter.com/MFAsg/moments" TargetMode="External"/><Relationship Id="rId3634" Type="http://schemas.openxmlformats.org/officeDocument/2006/relationships/hyperlink" Target="https://twitter.com/USAdarFarsi/moments" TargetMode="External"/><Relationship Id="rId3841" Type="http://schemas.openxmlformats.org/officeDocument/2006/relationships/hyperlink" Target="https://twitter.com/PR_Paul_Biya/lists" TargetMode="External"/><Relationship Id="rId348" Type="http://schemas.openxmlformats.org/officeDocument/2006/relationships/hyperlink" Target="http://twiplomacy.com/info/asia/United-Arab-Emirates" TargetMode="External"/><Relationship Id="rId555" Type="http://schemas.openxmlformats.org/officeDocument/2006/relationships/hyperlink" Target="http://twiplomacy.com/info/europe/Portugal" TargetMode="External"/><Relationship Id="rId762" Type="http://schemas.openxmlformats.org/officeDocument/2006/relationships/hyperlink" Target="https://twitter.com/EconAtState/lists" TargetMode="External"/><Relationship Id="rId1185" Type="http://schemas.openxmlformats.org/officeDocument/2006/relationships/hyperlink" Target="http://twiplomacy.com/info/asia/Indonesia" TargetMode="External"/><Relationship Id="rId1392" Type="http://schemas.openxmlformats.org/officeDocument/2006/relationships/hyperlink" Target="https://periscope.tv/prensamingob" TargetMode="External"/><Relationship Id="rId2029" Type="http://schemas.openxmlformats.org/officeDocument/2006/relationships/hyperlink" Target="https://twitter.com/belgiumbe" TargetMode="External"/><Relationship Id="rId2236" Type="http://schemas.openxmlformats.org/officeDocument/2006/relationships/hyperlink" Target="https://twitter.com/GovernmentZA" TargetMode="External"/><Relationship Id="rId2443" Type="http://schemas.openxmlformats.org/officeDocument/2006/relationships/hyperlink" Target="https://twitter.com/maeiaci/lists" TargetMode="External"/><Relationship Id="rId2650" Type="http://schemas.openxmlformats.org/officeDocument/2006/relationships/hyperlink" Target="https://twitter.com/FijiMFA/moments" TargetMode="External"/><Relationship Id="rId3701" Type="http://schemas.openxmlformats.org/officeDocument/2006/relationships/hyperlink" Target="https://twitter.com/CubaMINREX/lists" TargetMode="External"/><Relationship Id="rId208" Type="http://schemas.openxmlformats.org/officeDocument/2006/relationships/hyperlink" Target="http://twiplomacy.com/info/asia/Iran" TargetMode="External"/><Relationship Id="rId415" Type="http://schemas.openxmlformats.org/officeDocument/2006/relationships/hyperlink" Target="https://twitter.com/EUCouncilTVNews/lists" TargetMode="External"/><Relationship Id="rId622" Type="http://schemas.openxmlformats.org/officeDocument/2006/relationships/hyperlink" Target="https://twitter.com/Byegm/lists" TargetMode="External"/><Relationship Id="rId1045" Type="http://schemas.openxmlformats.org/officeDocument/2006/relationships/hyperlink" Target="https://periscope.tv/IsraeliPM" TargetMode="External"/><Relationship Id="rId1252" Type="http://schemas.openxmlformats.org/officeDocument/2006/relationships/hyperlink" Target="https://twitter.com/KingAbdullahII/lists" TargetMode="External"/><Relationship Id="rId2303" Type="http://schemas.openxmlformats.org/officeDocument/2006/relationships/hyperlink" Target="https://twitter.com/pmc_gov_au" TargetMode="External"/><Relationship Id="rId2510" Type="http://schemas.openxmlformats.org/officeDocument/2006/relationships/hyperlink" Target="https://twitter.com/NestorPopolizio/lists" TargetMode="External"/><Relationship Id="rId1112" Type="http://schemas.openxmlformats.org/officeDocument/2006/relationships/hyperlink" Target="http://twiplomacy.com/info/africa/Namibia" TargetMode="External"/><Relationship Id="rId4268" Type="http://schemas.openxmlformats.org/officeDocument/2006/relationships/hyperlink" Target="https://periscope.tv/eu_eeas" TargetMode="External"/><Relationship Id="rId4475" Type="http://schemas.openxmlformats.org/officeDocument/2006/relationships/hyperlink" Target="https://periscope.tv/president_nepal" TargetMode="External"/><Relationship Id="rId3077" Type="http://schemas.openxmlformats.org/officeDocument/2006/relationships/hyperlink" Target="https://twitter.com/CubaMINREX" TargetMode="External"/><Relationship Id="rId3284" Type="http://schemas.openxmlformats.org/officeDocument/2006/relationships/hyperlink" Target="https://twitter.com/GermanyDiplo/moments" TargetMode="External"/><Relationship Id="rId4128" Type="http://schemas.openxmlformats.org/officeDocument/2006/relationships/hyperlink" Target="https://periscope.tv/PresidenceALG" TargetMode="External"/><Relationship Id="rId4682" Type="http://schemas.openxmlformats.org/officeDocument/2006/relationships/hyperlink" Target="https://periscope.tv/president_uz" TargetMode="External"/><Relationship Id="rId1929" Type="http://schemas.openxmlformats.org/officeDocument/2006/relationships/hyperlink" Target="https://twitter.com/imprensaPR" TargetMode="External"/><Relationship Id="rId2093" Type="http://schemas.openxmlformats.org/officeDocument/2006/relationships/hyperlink" Target="https://twitter.com/TheVillaSomalia" TargetMode="External"/><Relationship Id="rId3491" Type="http://schemas.openxmlformats.org/officeDocument/2006/relationships/hyperlink" Target="https://twitter.com/pmofa/moments" TargetMode="External"/><Relationship Id="rId4335" Type="http://schemas.openxmlformats.org/officeDocument/2006/relationships/hyperlink" Target="https://periscope.tv/PresidenRI" TargetMode="External"/><Relationship Id="rId4542" Type="http://schemas.openxmlformats.org/officeDocument/2006/relationships/hyperlink" Target="https://periscope.tv/AdelAljubeir" TargetMode="External"/><Relationship Id="rId3144" Type="http://schemas.openxmlformats.org/officeDocument/2006/relationships/hyperlink" Target="https://twitter.com/maduro_pt" TargetMode="External"/><Relationship Id="rId3351" Type="http://schemas.openxmlformats.org/officeDocument/2006/relationships/hyperlink" Target="https://twitter.com/kantei/moments" TargetMode="External"/><Relationship Id="rId4402" Type="http://schemas.openxmlformats.org/officeDocument/2006/relationships/hyperlink" Target="https://periscope.tv/Rigas_pils" TargetMode="External"/><Relationship Id="rId272" Type="http://schemas.openxmlformats.org/officeDocument/2006/relationships/hyperlink" Target="http://twiplomacy.com/info/asia/Mongolia" TargetMode="External"/><Relationship Id="rId2160" Type="http://schemas.openxmlformats.org/officeDocument/2006/relationships/hyperlink" Target="https://twitter.com/Kiribati_Govt" TargetMode="External"/><Relationship Id="rId3004" Type="http://schemas.openxmlformats.org/officeDocument/2006/relationships/hyperlink" Target="https://twitter.com/Xavier_Bettel" TargetMode="External"/><Relationship Id="rId3211" Type="http://schemas.openxmlformats.org/officeDocument/2006/relationships/hyperlink" Target="https://twitter.com/MSZ_RP/moments" TargetMode="External"/><Relationship Id="rId132" Type="http://schemas.openxmlformats.org/officeDocument/2006/relationships/hyperlink" Target="http://twiplomacy.com/info/africa/Tunisia" TargetMode="External"/><Relationship Id="rId2020" Type="http://schemas.openxmlformats.org/officeDocument/2006/relationships/hyperlink" Target="https://twitter.com/A_Kamil_Mohamed" TargetMode="External"/><Relationship Id="rId1579" Type="http://schemas.openxmlformats.org/officeDocument/2006/relationships/hyperlink" Target="http://twiplomacy.com/info/africa/Somalia" TargetMode="External"/><Relationship Id="rId2977" Type="http://schemas.openxmlformats.org/officeDocument/2006/relationships/hyperlink" Target="https://twitter.com/juhasipila" TargetMode="External"/><Relationship Id="rId4192" Type="http://schemas.openxmlformats.org/officeDocument/2006/relationships/hyperlink" Target="https://periscope.tv/gouvernementBF" TargetMode="External"/><Relationship Id="rId949" Type="http://schemas.openxmlformats.org/officeDocument/2006/relationships/hyperlink" Target="http://twiplomacy.com/info/africa/Benin" TargetMode="External"/><Relationship Id="rId1786" Type="http://schemas.openxmlformats.org/officeDocument/2006/relationships/hyperlink" Target="https://twitter.com/Russia_AR/moments" TargetMode="External"/><Relationship Id="rId1993" Type="http://schemas.openxmlformats.org/officeDocument/2006/relationships/hyperlink" Target="https://twitter.com/MOFAMyanmar" TargetMode="External"/><Relationship Id="rId2837" Type="http://schemas.openxmlformats.org/officeDocument/2006/relationships/hyperlink" Target="https://twitter.com/NamPresidency" TargetMode="External"/><Relationship Id="rId4052" Type="http://schemas.openxmlformats.org/officeDocument/2006/relationships/hyperlink" Target="https://periscope.tv/AbujaMFA" TargetMode="External"/><Relationship Id="rId78" Type="http://schemas.openxmlformats.org/officeDocument/2006/relationships/hyperlink" Target="https://twitter.com/NGRPresident/lists" TargetMode="External"/><Relationship Id="rId809" Type="http://schemas.openxmlformats.org/officeDocument/2006/relationships/hyperlink" Target="https://twitter.com/Itamaraty_EN/lists" TargetMode="External"/><Relationship Id="rId1439" Type="http://schemas.openxmlformats.org/officeDocument/2006/relationships/hyperlink" Target="https://twitter.com/PremierRP" TargetMode="External"/><Relationship Id="rId1646" Type="http://schemas.openxmlformats.org/officeDocument/2006/relationships/hyperlink" Target="https://twitter.com/predsednikrs" TargetMode="External"/><Relationship Id="rId1853" Type="http://schemas.openxmlformats.org/officeDocument/2006/relationships/hyperlink" Target="https://twitter.com/haradinajramush/moments" TargetMode="External"/><Relationship Id="rId2904" Type="http://schemas.openxmlformats.org/officeDocument/2006/relationships/hyperlink" Target="https://twitter.com/PrimeMinistry" TargetMode="External"/><Relationship Id="rId1506" Type="http://schemas.openxmlformats.org/officeDocument/2006/relationships/hyperlink" Target="https://periscope.tv/mfa_russia" TargetMode="External"/><Relationship Id="rId1713" Type="http://schemas.openxmlformats.org/officeDocument/2006/relationships/hyperlink" Target="https://twitter.com/sigbf/lists" TargetMode="External"/><Relationship Id="rId1920" Type="http://schemas.openxmlformats.org/officeDocument/2006/relationships/hyperlink" Target="http://twiplomacy.com/info/europe/Bulgaria" TargetMode="External"/><Relationship Id="rId3678" Type="http://schemas.openxmlformats.org/officeDocument/2006/relationships/hyperlink" Target="https://twitter.com/AkordaPress/lists" TargetMode="External"/><Relationship Id="rId3885" Type="http://schemas.openxmlformats.org/officeDocument/2006/relationships/hyperlink" Target="https://twitter.com/SRECIHonduras/lists" TargetMode="External"/><Relationship Id="rId599" Type="http://schemas.openxmlformats.org/officeDocument/2006/relationships/hyperlink" Target="http://twiplomacy.com/info/europe/Spain" TargetMode="External"/><Relationship Id="rId2487" Type="http://schemas.openxmlformats.org/officeDocument/2006/relationships/hyperlink" Target="https://twitter.com/Alain_Berset/lists" TargetMode="External"/><Relationship Id="rId2694" Type="http://schemas.openxmlformats.org/officeDocument/2006/relationships/hyperlink" Target="https://twitter.com/OAAInformation/moments" TargetMode="External"/><Relationship Id="rId3538" Type="http://schemas.openxmlformats.org/officeDocument/2006/relationships/hyperlink" Target="https://twitter.com/PresidentOfBg/moments" TargetMode="External"/><Relationship Id="rId3745" Type="http://schemas.openxmlformats.org/officeDocument/2006/relationships/hyperlink" Target="https://twitter.com/Horacio_Cartes/lists" TargetMode="External"/><Relationship Id="rId459" Type="http://schemas.openxmlformats.org/officeDocument/2006/relationships/hyperlink" Target="http://twiplomacy.com/info/europe/Greece" TargetMode="External"/><Relationship Id="rId666" Type="http://schemas.openxmlformats.org/officeDocument/2006/relationships/hyperlink" Target="http://twiplomacy.com/info/europe/Vatican" TargetMode="External"/><Relationship Id="rId873" Type="http://schemas.openxmlformats.org/officeDocument/2006/relationships/hyperlink" Target="http://twiplomacy.com/info/africa/Kenya" TargetMode="External"/><Relationship Id="rId1089" Type="http://schemas.openxmlformats.org/officeDocument/2006/relationships/hyperlink" Target="https://twitter.com/GreeceMFA/lists" TargetMode="External"/><Relationship Id="rId1296" Type="http://schemas.openxmlformats.org/officeDocument/2006/relationships/hyperlink" Target="https://twitter.com/anderssamuelsen" TargetMode="External"/><Relationship Id="rId2347" Type="http://schemas.openxmlformats.org/officeDocument/2006/relationships/hyperlink" Target="https://twitter.com/djiboutidiplo" TargetMode="External"/><Relationship Id="rId2554" Type="http://schemas.openxmlformats.org/officeDocument/2006/relationships/hyperlink" Target="https://twitter.com/kpsharmaoli/moments" TargetMode="External"/><Relationship Id="rId3952" Type="http://schemas.openxmlformats.org/officeDocument/2006/relationships/hyperlink" Target="https://twitter.com/chedetofficial" TargetMode="External"/><Relationship Id="rId319" Type="http://schemas.openxmlformats.org/officeDocument/2006/relationships/hyperlink" Target="http://twiplomacy.com/info/asia/South-Korea" TargetMode="External"/><Relationship Id="rId526" Type="http://schemas.openxmlformats.org/officeDocument/2006/relationships/hyperlink" Target="http://twiplomacy.com/info/europe/Montenegro" TargetMode="External"/><Relationship Id="rId1156" Type="http://schemas.openxmlformats.org/officeDocument/2006/relationships/hyperlink" Target="https://twitter.com/HEhassansheikh/lists" TargetMode="External"/><Relationship Id="rId1363" Type="http://schemas.openxmlformats.org/officeDocument/2006/relationships/hyperlink" Target="https://twitter.com/carlosarosario2" TargetMode="External"/><Relationship Id="rId2207" Type="http://schemas.openxmlformats.org/officeDocument/2006/relationships/hyperlink" Target="https://twitter.com/PMOComms" TargetMode="External"/><Relationship Id="rId2761" Type="http://schemas.openxmlformats.org/officeDocument/2006/relationships/hyperlink" Target="https://twitter.com/afgexecutive/moments" TargetMode="External"/><Relationship Id="rId3605" Type="http://schemas.openxmlformats.org/officeDocument/2006/relationships/hyperlink" Target="https://twitter.com/StenbockiMaja/moments" TargetMode="External"/><Relationship Id="rId3812" Type="http://schemas.openxmlformats.org/officeDocument/2006/relationships/hyperlink" Target="https://twitter.com/MZemanOficialni/lists" TargetMode="External"/><Relationship Id="rId733" Type="http://schemas.openxmlformats.org/officeDocument/2006/relationships/hyperlink" Target="http://twiplomacy.com/info/north-america/Panama" TargetMode="External"/><Relationship Id="rId940" Type="http://schemas.openxmlformats.org/officeDocument/2006/relationships/hyperlink" Target="https://twitter.com/patrice_talon/lists" TargetMode="External"/><Relationship Id="rId1016" Type="http://schemas.openxmlformats.org/officeDocument/2006/relationships/hyperlink" Target="https://periscope.tv/PresidenciaPy" TargetMode="External"/><Relationship Id="rId1570" Type="http://schemas.openxmlformats.org/officeDocument/2006/relationships/hyperlink" Target="https://twitter.com/BoykoBorissov" TargetMode="External"/><Relationship Id="rId2414" Type="http://schemas.openxmlformats.org/officeDocument/2006/relationships/hyperlink" Target="https://twitter.com/MFA_MNE" TargetMode="External"/><Relationship Id="rId2621" Type="http://schemas.openxmlformats.org/officeDocument/2006/relationships/hyperlink" Target="https://twitter.com/MinCanadaFA/moments" TargetMode="External"/><Relationship Id="rId800" Type="http://schemas.openxmlformats.org/officeDocument/2006/relationships/hyperlink" Target="http://twiplomacy.com/info/south-america/Brazil" TargetMode="External"/><Relationship Id="rId1223" Type="http://schemas.openxmlformats.org/officeDocument/2006/relationships/hyperlink" Target="http://twiplomacy.com/info/asia/Jordan" TargetMode="External"/><Relationship Id="rId1430" Type="http://schemas.openxmlformats.org/officeDocument/2006/relationships/hyperlink" Target="https://periscope.tv/IsabelStMalo" TargetMode="External"/><Relationship Id="rId4379" Type="http://schemas.openxmlformats.org/officeDocument/2006/relationships/hyperlink" Target="https://periscope.tv/KingAbdullahII" TargetMode="External"/><Relationship Id="rId4586" Type="http://schemas.openxmlformats.org/officeDocument/2006/relationships/hyperlink" Target="https://periscope.tv/RavikOfficial" TargetMode="External"/><Relationship Id="rId3188" Type="http://schemas.openxmlformats.org/officeDocument/2006/relationships/hyperlink" Target="https://twitter.com/eu_eeas/moments" TargetMode="External"/><Relationship Id="rId3395" Type="http://schemas.openxmlformats.org/officeDocument/2006/relationships/hyperlink" Target="https://twitter.com/MarisKucinskis/moments" TargetMode="External"/><Relationship Id="rId4239" Type="http://schemas.openxmlformats.org/officeDocument/2006/relationships/hyperlink" Target="https://periscope.tv/GISDominica" TargetMode="External"/><Relationship Id="rId4446" Type="http://schemas.openxmlformats.org/officeDocument/2006/relationships/hyperlink" Target="https://periscope.tv/JosephMuscat_JM" TargetMode="External"/><Relationship Id="rId4653" Type="http://schemas.openxmlformats.org/officeDocument/2006/relationships/hyperlink" Target="https://periscope.tv/Kabmin_UA_r" TargetMode="External"/><Relationship Id="rId3048" Type="http://schemas.openxmlformats.org/officeDocument/2006/relationships/hyperlink" Target="https://twitter.com/RT_Erdogan" TargetMode="External"/><Relationship Id="rId3255" Type="http://schemas.openxmlformats.org/officeDocument/2006/relationships/hyperlink" Target="https://twitter.com/ediramaal/moments" TargetMode="External"/><Relationship Id="rId3462" Type="http://schemas.openxmlformats.org/officeDocument/2006/relationships/hyperlink" Target="https://twitter.com/mzvcr/moments" TargetMode="External"/><Relationship Id="rId4306" Type="http://schemas.openxmlformats.org/officeDocument/2006/relationships/hyperlink" Target="https://periscope.tv/PresAlphaConde" TargetMode="External"/><Relationship Id="rId4513" Type="http://schemas.openxmlformats.org/officeDocument/2006/relationships/hyperlink" Target="https://periscope.tv/antoniocostapm" TargetMode="External"/><Relationship Id="rId176" Type="http://schemas.openxmlformats.org/officeDocument/2006/relationships/hyperlink" Target="http://twiplomacy.com/info/asia/Georgia" TargetMode="External"/><Relationship Id="rId383" Type="http://schemas.openxmlformats.org/officeDocument/2006/relationships/hyperlink" Target="http://twiplomacy.com/info/europe/Cyprus" TargetMode="External"/><Relationship Id="rId590" Type="http://schemas.openxmlformats.org/officeDocument/2006/relationships/hyperlink" Target="http://twiplomacy.com/info/europe/Slovenia" TargetMode="External"/><Relationship Id="rId2064" Type="http://schemas.openxmlformats.org/officeDocument/2006/relationships/hyperlink" Target="https://twitter.com/patrice_talon" TargetMode="External"/><Relationship Id="rId2271" Type="http://schemas.openxmlformats.org/officeDocument/2006/relationships/hyperlink" Target="https://twitter.com/saadhariri" TargetMode="External"/><Relationship Id="rId3115" Type="http://schemas.openxmlformats.org/officeDocument/2006/relationships/hyperlink" Target="https://twitter.com/Republic_Nauru" TargetMode="External"/><Relationship Id="rId3322" Type="http://schemas.openxmlformats.org/officeDocument/2006/relationships/hyperlink" Target="https://twitter.com/HukoomiQatar/moments" TargetMode="External"/><Relationship Id="rId243" Type="http://schemas.openxmlformats.org/officeDocument/2006/relationships/hyperlink" Target="https://twitter.com/PrimeMinistry/lists" TargetMode="External"/><Relationship Id="rId450" Type="http://schemas.openxmlformats.org/officeDocument/2006/relationships/hyperlink" Target="http://twiplomacy.com/info/europe/Germany" TargetMode="External"/><Relationship Id="rId1080" Type="http://schemas.openxmlformats.org/officeDocument/2006/relationships/hyperlink" Target="https://twitter.com/UAEGover/lists" TargetMode="External"/><Relationship Id="rId2131" Type="http://schemas.openxmlformats.org/officeDocument/2006/relationships/hyperlink" Target="https://twitter.com/GjorgeIvanov" TargetMode="External"/><Relationship Id="rId103" Type="http://schemas.openxmlformats.org/officeDocument/2006/relationships/hyperlink" Target="http://twiplomacy.com/info/africa/Somalia" TargetMode="External"/><Relationship Id="rId310" Type="http://schemas.openxmlformats.org/officeDocument/2006/relationships/hyperlink" Target="https://twitter.com/govsingapore/lists" TargetMode="External"/><Relationship Id="rId4096" Type="http://schemas.openxmlformats.org/officeDocument/2006/relationships/hyperlink" Target="https://periscope.tv/cafreeland" TargetMode="External"/><Relationship Id="rId1897" Type="http://schemas.openxmlformats.org/officeDocument/2006/relationships/hyperlink" Target="http://twiplomacy.com/info/africa/Liberia" TargetMode="External"/><Relationship Id="rId2948" Type="http://schemas.openxmlformats.org/officeDocument/2006/relationships/hyperlink" Target="https://twitter.com/ditmirbushati" TargetMode="External"/><Relationship Id="rId1757" Type="http://schemas.openxmlformats.org/officeDocument/2006/relationships/hyperlink" Target="https://twitter.com/JorgeFaurie/moments" TargetMode="External"/><Relationship Id="rId1964" Type="http://schemas.openxmlformats.org/officeDocument/2006/relationships/hyperlink" Target="https://twitter.com/USAemPortugues" TargetMode="External"/><Relationship Id="rId2808" Type="http://schemas.openxmlformats.org/officeDocument/2006/relationships/hyperlink" Target="https://twitter.com/MIACBW" TargetMode="External"/><Relationship Id="rId4163" Type="http://schemas.openxmlformats.org/officeDocument/2006/relationships/hyperlink" Target="https://periscope.tv/primaturebj" TargetMode="External"/><Relationship Id="rId4370" Type="http://schemas.openxmlformats.org/officeDocument/2006/relationships/hyperlink" Target="https://periscope.tv/primatureci" TargetMode="External"/><Relationship Id="rId49" Type="http://schemas.openxmlformats.org/officeDocument/2006/relationships/hyperlink" Target="http://twiplomacy.com/info/africa/Kenya" TargetMode="External"/><Relationship Id="rId1617" Type="http://schemas.openxmlformats.org/officeDocument/2006/relationships/hyperlink" Target="http://twiplomacy.com/info/north-america/Saint-Kitts-and-Nevis" TargetMode="External"/><Relationship Id="rId1824" Type="http://schemas.openxmlformats.org/officeDocument/2006/relationships/hyperlink" Target="https://twitter.com/BeninMae/moments" TargetMode="External"/><Relationship Id="rId4023" Type="http://schemas.openxmlformats.org/officeDocument/2006/relationships/hyperlink" Target="https://periscope.tv/konotarogomame" TargetMode="External"/><Relationship Id="rId4230" Type="http://schemas.openxmlformats.org/officeDocument/2006/relationships/hyperlink" Target="https://periscope.tv/RepdemCongo" TargetMode="External"/><Relationship Id="rId3789" Type="http://schemas.openxmlformats.org/officeDocument/2006/relationships/hyperlink" Target="https://twitter.com/MankeurNdiaye/lists" TargetMode="External"/><Relationship Id="rId2598" Type="http://schemas.openxmlformats.org/officeDocument/2006/relationships/hyperlink" Target="https://twitter.com/sebastianpinera/moments" TargetMode="External"/><Relationship Id="rId3996" Type="http://schemas.openxmlformats.org/officeDocument/2006/relationships/hyperlink" Target="https://periscope.tv/ClementMouamba" TargetMode="External"/><Relationship Id="rId3649" Type="http://schemas.openxmlformats.org/officeDocument/2006/relationships/hyperlink" Target="https://twitter.com/VladaMK/moments" TargetMode="External"/><Relationship Id="rId3856" Type="http://schemas.openxmlformats.org/officeDocument/2006/relationships/hyperlink" Target="https://twitter.com/presidencymv/lists" TargetMode="External"/><Relationship Id="rId777" Type="http://schemas.openxmlformats.org/officeDocument/2006/relationships/hyperlink" Target="https://twitter.com/TurnbullMalcolm/lists" TargetMode="External"/><Relationship Id="rId984" Type="http://schemas.openxmlformats.org/officeDocument/2006/relationships/hyperlink" Target="http://twiplomacy.com/info/asia/United-Arab-Emirates" TargetMode="External"/><Relationship Id="rId2458" Type="http://schemas.openxmlformats.org/officeDocument/2006/relationships/hyperlink" Target="https://twitter.com/pomyanmar/lists" TargetMode="External"/><Relationship Id="rId2665" Type="http://schemas.openxmlformats.org/officeDocument/2006/relationships/hyperlink" Target="https://twitter.com/HonEdgarCLungu/moments" TargetMode="External"/><Relationship Id="rId2872" Type="http://schemas.openxmlformats.org/officeDocument/2006/relationships/hyperlink" Target="https://twitter.com/KvirikashviliGi" TargetMode="External"/><Relationship Id="rId3509" Type="http://schemas.openxmlformats.org/officeDocument/2006/relationships/hyperlink" Target="https://twitter.com/prdthailand/moments" TargetMode="External"/><Relationship Id="rId3716" Type="http://schemas.openxmlformats.org/officeDocument/2006/relationships/hyperlink" Target="https://twitter.com/FijiPM/lists" TargetMode="External"/><Relationship Id="rId3923" Type="http://schemas.openxmlformats.org/officeDocument/2006/relationships/hyperlink" Target="https://twitter.com/maduro_be/lists" TargetMode="External"/><Relationship Id="rId637" Type="http://schemas.openxmlformats.org/officeDocument/2006/relationships/hyperlink" Target="http://twiplomacy.com/info/europe/Ukraine" TargetMode="External"/><Relationship Id="rId844" Type="http://schemas.openxmlformats.org/officeDocument/2006/relationships/hyperlink" Target="http://twiplomacy.com/info/south-america/Venezuela" TargetMode="External"/><Relationship Id="rId1267" Type="http://schemas.openxmlformats.org/officeDocument/2006/relationships/hyperlink" Target="http://twiplomacy.com/info/north-america/Haiti" TargetMode="External"/><Relationship Id="rId1474" Type="http://schemas.openxmlformats.org/officeDocument/2006/relationships/hyperlink" Target="https://twitter.com/AlsisiOfficial/moments" TargetMode="External"/><Relationship Id="rId1681" Type="http://schemas.openxmlformats.org/officeDocument/2006/relationships/hyperlink" Target="https://twitter.com/JorgeFaurie/lists" TargetMode="External"/><Relationship Id="rId2318" Type="http://schemas.openxmlformats.org/officeDocument/2006/relationships/hyperlink" Target="https://twitter.com/MofaJapan_Intls" TargetMode="External"/><Relationship Id="rId2525" Type="http://schemas.openxmlformats.org/officeDocument/2006/relationships/hyperlink" Target="https://twitter.com/PM_AbiyAhmed/moments" TargetMode="External"/><Relationship Id="rId2732" Type="http://schemas.openxmlformats.org/officeDocument/2006/relationships/hyperlink" Target="https://twitter.com/E_IssozeNgondet/moments" TargetMode="External"/><Relationship Id="rId704" Type="http://schemas.openxmlformats.org/officeDocument/2006/relationships/hyperlink" Target="http://twiplomacy.com/info/north-america/El-Salvador" TargetMode="External"/><Relationship Id="rId911" Type="http://schemas.openxmlformats.org/officeDocument/2006/relationships/hyperlink" Target="https://twitter.com/Balozi_Mahiga/lists" TargetMode="External"/><Relationship Id="rId1127" Type="http://schemas.openxmlformats.org/officeDocument/2006/relationships/hyperlink" Target="https://twitter.com/MFATgovtNZ/lists" TargetMode="External"/><Relationship Id="rId1334" Type="http://schemas.openxmlformats.org/officeDocument/2006/relationships/hyperlink" Target="https://twitter.com/BhutanGov" TargetMode="External"/><Relationship Id="rId1541" Type="http://schemas.openxmlformats.org/officeDocument/2006/relationships/hyperlink" Target="https://periscope.tv/SkerritR" TargetMode="External"/><Relationship Id="rId4697" Type="http://schemas.openxmlformats.org/officeDocument/2006/relationships/hyperlink" Target="https://periscope.tv/maduro_fr" TargetMode="External"/><Relationship Id="rId40" Type="http://schemas.openxmlformats.org/officeDocument/2006/relationships/hyperlink" Target="http://twiplomacy.com/info/africa/Guinea" TargetMode="External"/><Relationship Id="rId1401" Type="http://schemas.openxmlformats.org/officeDocument/2006/relationships/hyperlink" Target="https://periscope.tv/cabinetofficeuk" TargetMode="External"/><Relationship Id="rId3299" Type="http://schemas.openxmlformats.org/officeDocument/2006/relationships/hyperlink" Target="https://twitter.com/GovernmentGeo/moments" TargetMode="External"/><Relationship Id="rId4557" Type="http://schemas.openxmlformats.org/officeDocument/2006/relationships/hyperlink" Target="https://periscope.tv/CommsUnitSL" TargetMode="External"/><Relationship Id="rId3159" Type="http://schemas.openxmlformats.org/officeDocument/2006/relationships/hyperlink" Target="https://twitter.com/RCA_Renaissance" TargetMode="External"/><Relationship Id="rId3366" Type="http://schemas.openxmlformats.org/officeDocument/2006/relationships/hyperlink" Target="https://twitter.com/KSAMOFA/moments" TargetMode="External"/><Relationship Id="rId3573" Type="http://schemas.openxmlformats.org/officeDocument/2006/relationships/hyperlink" Target="https://twitter.com/rterdogan_ar/moments" TargetMode="External"/><Relationship Id="rId4417" Type="http://schemas.openxmlformats.org/officeDocument/2006/relationships/hyperlink" Target="https://periscope.tv/Lithuania" TargetMode="External"/><Relationship Id="rId287" Type="http://schemas.openxmlformats.org/officeDocument/2006/relationships/hyperlink" Target="https://twitter.com/ForeignOfficePk/lists" TargetMode="External"/><Relationship Id="rId494" Type="http://schemas.openxmlformats.org/officeDocument/2006/relationships/hyperlink" Target="https://twitter.com/Brivibas36/lists" TargetMode="External"/><Relationship Id="rId2175" Type="http://schemas.openxmlformats.org/officeDocument/2006/relationships/hyperlink" Target="https://twitter.com/govtofgeorgia" TargetMode="External"/><Relationship Id="rId2382" Type="http://schemas.openxmlformats.org/officeDocument/2006/relationships/hyperlink" Target="https://twitter.com/nestrangeiro_pt" TargetMode="External"/><Relationship Id="rId3019" Type="http://schemas.openxmlformats.org/officeDocument/2006/relationships/hyperlink" Target="https://twitter.com/MinBZ" TargetMode="External"/><Relationship Id="rId3226" Type="http://schemas.openxmlformats.org/officeDocument/2006/relationships/hyperlink" Target="https://twitter.com/cabinetofficeuk/moments" TargetMode="External"/><Relationship Id="rId3780" Type="http://schemas.openxmlformats.org/officeDocument/2006/relationships/hyperlink" Target="https://twitter.com/maduro_cmn/lists" TargetMode="External"/><Relationship Id="rId4624" Type="http://schemas.openxmlformats.org/officeDocument/2006/relationships/hyperlink" Target="https://periscope.tv/presidenceTN" TargetMode="External"/><Relationship Id="rId147" Type="http://schemas.openxmlformats.org/officeDocument/2006/relationships/hyperlink" Target="http://twiplomacy.com/info/asia/Afghanistan" TargetMode="External"/><Relationship Id="rId354" Type="http://schemas.openxmlformats.org/officeDocument/2006/relationships/hyperlink" Target="http://twiplomacy.com/info/asia/Uzbekistan" TargetMode="External"/><Relationship Id="rId1191" Type="http://schemas.openxmlformats.org/officeDocument/2006/relationships/hyperlink" Target="http://twiplomacy.com/info/europe/Estonia" TargetMode="External"/><Relationship Id="rId2035" Type="http://schemas.openxmlformats.org/officeDocument/2006/relationships/hyperlink" Target="https://twitter.com/evoespueblo" TargetMode="External"/><Relationship Id="rId3433" Type="http://schemas.openxmlformats.org/officeDocument/2006/relationships/hyperlink" Target="https://twitter.com/MIACBW/moments" TargetMode="External"/><Relationship Id="rId3640" Type="http://schemas.openxmlformats.org/officeDocument/2006/relationships/hyperlink" Target="https://twitter.com/Utenriksdept/moments" TargetMode="External"/><Relationship Id="rId561" Type="http://schemas.openxmlformats.org/officeDocument/2006/relationships/hyperlink" Target="http://twiplomacy.com/info/europe/Russia" TargetMode="External"/><Relationship Id="rId2242" Type="http://schemas.openxmlformats.org/officeDocument/2006/relationships/hyperlink" Target="https://twitter.com/mfespinosaec" TargetMode="External"/><Relationship Id="rId3500" Type="http://schemas.openxmlformats.org/officeDocument/2006/relationships/hyperlink" Target="https://twitter.com/Pontifex_es/moments" TargetMode="External"/><Relationship Id="rId214" Type="http://schemas.openxmlformats.org/officeDocument/2006/relationships/hyperlink" Target="http://twiplomacy.com/info/asia/Iraq" TargetMode="External"/><Relationship Id="rId421" Type="http://schemas.openxmlformats.org/officeDocument/2006/relationships/hyperlink" Target="http://twiplomacy.com/info/europe/f-y-r-o-m/" TargetMode="External"/><Relationship Id="rId1051" Type="http://schemas.openxmlformats.org/officeDocument/2006/relationships/hyperlink" Target="https://periscope.tv/GouvGN" TargetMode="External"/><Relationship Id="rId2102" Type="http://schemas.openxmlformats.org/officeDocument/2006/relationships/hyperlink" Target="https://twitter.com/Matignon" TargetMode="External"/><Relationship Id="rId1868" Type="http://schemas.openxmlformats.org/officeDocument/2006/relationships/hyperlink" Target="https://twitter.com/ignaziocassis/moments" TargetMode="External"/><Relationship Id="rId4067" Type="http://schemas.openxmlformats.org/officeDocument/2006/relationships/hyperlink" Target="https://periscope.tv/pmpresssecret" TargetMode="External"/><Relationship Id="rId4274" Type="http://schemas.openxmlformats.org/officeDocument/2006/relationships/hyperlink" Target="https://periscope.tv/FijiMFA" TargetMode="External"/><Relationship Id="rId4481" Type="http://schemas.openxmlformats.org/officeDocument/2006/relationships/hyperlink" Target="https://periscope.tv/Rijksoverheid" TargetMode="External"/><Relationship Id="rId2919" Type="http://schemas.openxmlformats.org/officeDocument/2006/relationships/hyperlink" Target="https://twitter.com/PM_Nepal" TargetMode="External"/><Relationship Id="rId3083" Type="http://schemas.openxmlformats.org/officeDocument/2006/relationships/hyperlink" Target="https://twitter.com/MinexGt" TargetMode="External"/><Relationship Id="rId3290" Type="http://schemas.openxmlformats.org/officeDocument/2006/relationships/hyperlink" Target="https://twitter.com/gouv_lu/moments" TargetMode="External"/><Relationship Id="rId4134" Type="http://schemas.openxmlformats.org/officeDocument/2006/relationships/hyperlink" Target="https://periscope.tv/JorgeFaurie" TargetMode="External"/><Relationship Id="rId4341" Type="http://schemas.openxmlformats.org/officeDocument/2006/relationships/hyperlink" Target="https://periscope.tv/Rouhani_ir" TargetMode="External"/><Relationship Id="rId1728" Type="http://schemas.openxmlformats.org/officeDocument/2006/relationships/hyperlink" Target="https://twitter.com/AbelaCarmelo/moments" TargetMode="External"/><Relationship Id="rId1935" Type="http://schemas.openxmlformats.org/officeDocument/2006/relationships/hyperlink" Target="http://twiplomacy.com/info/africa/Ivory-Coast" TargetMode="External"/><Relationship Id="rId3150" Type="http://schemas.openxmlformats.org/officeDocument/2006/relationships/hyperlink" Target="http://twiplomacy.com/info/asia/Uzbekistan" TargetMode="External"/><Relationship Id="rId4201" Type="http://schemas.openxmlformats.org/officeDocument/2006/relationships/hyperlink" Target="https://periscope.tv/MinCanadaAE" TargetMode="External"/><Relationship Id="rId3010" Type="http://schemas.openxmlformats.org/officeDocument/2006/relationships/hyperlink" Target="https://twitter.com/JosephMuscat_JM" TargetMode="External"/><Relationship Id="rId3967" Type="http://schemas.openxmlformats.org/officeDocument/2006/relationships/hyperlink" Target="https://periscope.tv/AbeShinzo" TargetMode="External"/><Relationship Id="rId4" Type="http://schemas.openxmlformats.org/officeDocument/2006/relationships/hyperlink" Target="http://twiplomacy.com/info/africa/Botswana" TargetMode="External"/><Relationship Id="rId888" Type="http://schemas.openxmlformats.org/officeDocument/2006/relationships/hyperlink" Target="http://twiplomacy.com/info/asia/United-Arab-Emirates" TargetMode="External"/><Relationship Id="rId2569" Type="http://schemas.openxmlformats.org/officeDocument/2006/relationships/hyperlink" Target="https://twitter.com/HeikoMaas/moments" TargetMode="External"/><Relationship Id="rId2776" Type="http://schemas.openxmlformats.org/officeDocument/2006/relationships/hyperlink" Target="https://twitter.com/AndrewHolnessJM/moments" TargetMode="External"/><Relationship Id="rId2983" Type="http://schemas.openxmlformats.org/officeDocument/2006/relationships/hyperlink" Target="https://twitter.com/gouvernementFR" TargetMode="External"/><Relationship Id="rId3827" Type="http://schemas.openxmlformats.org/officeDocument/2006/relationships/hyperlink" Target="https://twitter.com/PavloKlimkin/lists" TargetMode="External"/><Relationship Id="rId748" Type="http://schemas.openxmlformats.org/officeDocument/2006/relationships/hyperlink" Target="http://twiplomacy.com/info/south-america/St-Vincent-and-the-Grenadines" TargetMode="External"/><Relationship Id="rId955" Type="http://schemas.openxmlformats.org/officeDocument/2006/relationships/hyperlink" Target="https://twitter.com/Jorgecfonseca/lists" TargetMode="External"/><Relationship Id="rId1378" Type="http://schemas.openxmlformats.org/officeDocument/2006/relationships/hyperlink" Target="https://twitter.com/FMPhamBinhMinh" TargetMode="External"/><Relationship Id="rId1585" Type="http://schemas.openxmlformats.org/officeDocument/2006/relationships/hyperlink" Target="https://twitter.com/HonEdgarCLungu" TargetMode="External"/><Relationship Id="rId1792" Type="http://schemas.openxmlformats.org/officeDocument/2006/relationships/hyperlink" Target="https://twitter.com/TheBlueHouseKR/moments" TargetMode="External"/><Relationship Id="rId2429" Type="http://schemas.openxmlformats.org/officeDocument/2006/relationships/hyperlink" Target="https://twitter.com/Ministersaleh/lists" TargetMode="External"/><Relationship Id="rId2636" Type="http://schemas.openxmlformats.org/officeDocument/2006/relationships/hyperlink" Target="https://twitter.com/mofa_uae/moments" TargetMode="External"/><Relationship Id="rId2843" Type="http://schemas.openxmlformats.org/officeDocument/2006/relationships/hyperlink" Target="https://twitter.com/RwandaMFA" TargetMode="External"/><Relationship Id="rId84" Type="http://schemas.openxmlformats.org/officeDocument/2006/relationships/hyperlink" Target="http://twiplomacy.com/info/africa/Rwanda" TargetMode="External"/><Relationship Id="rId608" Type="http://schemas.openxmlformats.org/officeDocument/2006/relationships/hyperlink" Target="http://twiplomacy.com/info/europe/sweden/" TargetMode="External"/><Relationship Id="rId815" Type="http://schemas.openxmlformats.org/officeDocument/2006/relationships/hyperlink" Target="https://twitter.com/infopresidencia/lists" TargetMode="External"/><Relationship Id="rId1238" Type="http://schemas.openxmlformats.org/officeDocument/2006/relationships/hyperlink" Target="https://twitter.com/MinCanadaFA" TargetMode="External"/><Relationship Id="rId1445" Type="http://schemas.openxmlformats.org/officeDocument/2006/relationships/hyperlink" Target="https://twitter.com/AymanHsafadi/moments" TargetMode="External"/><Relationship Id="rId1652" Type="http://schemas.openxmlformats.org/officeDocument/2006/relationships/hyperlink" Target="https://twitter.com/A_Kamil_Mohamed/lists" TargetMode="External"/><Relationship Id="rId1305" Type="http://schemas.openxmlformats.org/officeDocument/2006/relationships/hyperlink" Target="https://twitter.com/APUkraine" TargetMode="External"/><Relationship Id="rId2703" Type="http://schemas.openxmlformats.org/officeDocument/2006/relationships/hyperlink" Target="https://twitter.com/Regering/moments" TargetMode="External"/><Relationship Id="rId2910" Type="http://schemas.openxmlformats.org/officeDocument/2006/relationships/hyperlink" Target="https://twitter.com/kyrgyzpresident" TargetMode="External"/><Relationship Id="rId1512" Type="http://schemas.openxmlformats.org/officeDocument/2006/relationships/hyperlink" Target="https://periscope.tv/MIREXRD" TargetMode="External"/><Relationship Id="rId4668" Type="http://schemas.openxmlformats.org/officeDocument/2006/relationships/hyperlink" Target="https://periscope.tv/GobiernoUSA" TargetMode="External"/><Relationship Id="rId11" Type="http://schemas.openxmlformats.org/officeDocument/2006/relationships/hyperlink" Target="http://twiplomacy.com/info/africa/Cameroon" TargetMode="External"/><Relationship Id="rId398" Type="http://schemas.openxmlformats.org/officeDocument/2006/relationships/hyperlink" Target="http://twiplomacy.com/info/europe/Poland" TargetMode="External"/><Relationship Id="rId2079" Type="http://schemas.openxmlformats.org/officeDocument/2006/relationships/hyperlink" Target="https://twitter.com/HassanRouhani" TargetMode="External"/><Relationship Id="rId3477" Type="http://schemas.openxmlformats.org/officeDocument/2006/relationships/hyperlink" Target="https://twitter.com/OPM_TT/moments" TargetMode="External"/><Relationship Id="rId3684" Type="http://schemas.openxmlformats.org/officeDocument/2006/relationships/hyperlink" Target="https://twitter.com/atsipras/lists" TargetMode="External"/><Relationship Id="rId3891" Type="http://schemas.openxmlformats.org/officeDocument/2006/relationships/hyperlink" Target="https://twitter.com/statsradet/lists" TargetMode="External"/><Relationship Id="rId4528" Type="http://schemas.openxmlformats.org/officeDocument/2006/relationships/hyperlink" Target="https://periscope.tv/Russia" TargetMode="External"/><Relationship Id="rId2286" Type="http://schemas.openxmlformats.org/officeDocument/2006/relationships/hyperlink" Target="https://twitter.com/HaiderAlAbadi" TargetMode="External"/><Relationship Id="rId2493" Type="http://schemas.openxmlformats.org/officeDocument/2006/relationships/hyperlink" Target="https://twitter.com/engelsizbestepe/lists" TargetMode="External"/><Relationship Id="rId3337" Type="http://schemas.openxmlformats.org/officeDocument/2006/relationships/hyperlink" Target="https://twitter.com/JapanGov/moments" TargetMode="External"/><Relationship Id="rId3544" Type="http://schemas.openxmlformats.org/officeDocument/2006/relationships/hyperlink" Target="https://twitter.com/PrimatureRDC/moments" TargetMode="External"/><Relationship Id="rId3751" Type="http://schemas.openxmlformats.org/officeDocument/2006/relationships/hyperlink" Target="https://twitter.com/Israelipm_ar/lists" TargetMode="External"/><Relationship Id="rId258" Type="http://schemas.openxmlformats.org/officeDocument/2006/relationships/hyperlink" Target="http://twiplomacy.com/info/asia/Kyrgyzstan" TargetMode="External"/><Relationship Id="rId465" Type="http://schemas.openxmlformats.org/officeDocument/2006/relationships/hyperlink" Target="http://twiplomacy.com/info/europe/Hungary" TargetMode="External"/><Relationship Id="rId672" Type="http://schemas.openxmlformats.org/officeDocument/2006/relationships/hyperlink" Target="https://twitter.com/ABLPGastonbrown/lists" TargetMode="External"/><Relationship Id="rId1095" Type="http://schemas.openxmlformats.org/officeDocument/2006/relationships/hyperlink" Target="https://twitter.com/RwandaMFA/lists/rwanda-embassies-abroad/members" TargetMode="External"/><Relationship Id="rId2146" Type="http://schemas.openxmlformats.org/officeDocument/2006/relationships/hyperlink" Target="https://twitter.com/MaldivesPO" TargetMode="External"/><Relationship Id="rId2353" Type="http://schemas.openxmlformats.org/officeDocument/2006/relationships/hyperlink" Target="https://twitter.com/LinkeviciusL" TargetMode="External"/><Relationship Id="rId2560" Type="http://schemas.openxmlformats.org/officeDocument/2006/relationships/hyperlink" Target="https://twitter.com/bka_at/moments" TargetMode="External"/><Relationship Id="rId3404" Type="http://schemas.openxmlformats.org/officeDocument/2006/relationships/hyperlink" Target="https://twitter.com/MedvedevRussiaE/moments" TargetMode="External"/><Relationship Id="rId3611" Type="http://schemas.openxmlformats.org/officeDocument/2006/relationships/hyperlink" Target="https://twitter.com/TC_Basbakan/moments" TargetMode="External"/><Relationship Id="rId118" Type="http://schemas.openxmlformats.org/officeDocument/2006/relationships/hyperlink" Target="https://twitter.com/mofasudan/lists" TargetMode="External"/><Relationship Id="rId325" Type="http://schemas.openxmlformats.org/officeDocument/2006/relationships/hyperlink" Target="http://twiplomacy.com/info/asia/Sri-Lanka" TargetMode="External"/><Relationship Id="rId532" Type="http://schemas.openxmlformats.org/officeDocument/2006/relationships/hyperlink" Target="http://twiplomacy.com/info/europe/Netherlands" TargetMode="External"/><Relationship Id="rId1162" Type="http://schemas.openxmlformats.org/officeDocument/2006/relationships/hyperlink" Target="http://twiplomacy.com/info/north-america/Dominican-Republic" TargetMode="External"/><Relationship Id="rId2006" Type="http://schemas.openxmlformats.org/officeDocument/2006/relationships/hyperlink" Target="http://twiplomacy.com/info/europe/Austria" TargetMode="External"/><Relationship Id="rId2213" Type="http://schemas.openxmlformats.org/officeDocument/2006/relationships/hyperlink" Target="https://twitter.com/micwebTonga" TargetMode="External"/><Relationship Id="rId2420" Type="http://schemas.openxmlformats.org/officeDocument/2006/relationships/hyperlink" Target="https://twitter.com/pm_gov_dz/lists" TargetMode="External"/><Relationship Id="rId1022" Type="http://schemas.openxmlformats.org/officeDocument/2006/relationships/hyperlink" Target="https://periscope.tv/OPMJamaica" TargetMode="External"/><Relationship Id="rId4178" Type="http://schemas.openxmlformats.org/officeDocument/2006/relationships/hyperlink" Target="https://periscope.tv/MIACBW" TargetMode="External"/><Relationship Id="rId4385" Type="http://schemas.openxmlformats.org/officeDocument/2006/relationships/hyperlink" Target="https://periscope.tv/KarimMassimov_E" TargetMode="External"/><Relationship Id="rId4592" Type="http://schemas.openxmlformats.org/officeDocument/2006/relationships/hyperlink" Target="https://periscope.tv/govsuriname" TargetMode="External"/><Relationship Id="rId1979" Type="http://schemas.openxmlformats.org/officeDocument/2006/relationships/hyperlink" Target="https://twitter.com/DanishMFA/lists/danish-mfa-accounts1" TargetMode="External"/><Relationship Id="rId3194" Type="http://schemas.openxmlformats.org/officeDocument/2006/relationships/hyperlink" Target="https://twitter.com/IsraeliPM_heb/moments" TargetMode="External"/><Relationship Id="rId4038" Type="http://schemas.openxmlformats.org/officeDocument/2006/relationships/hyperlink" Target="https://periscope.tv/Ukhurelsukh" TargetMode="External"/><Relationship Id="rId4245" Type="http://schemas.openxmlformats.org/officeDocument/2006/relationships/hyperlink" Target="https://periscope.tv/MFAEcuador" TargetMode="External"/><Relationship Id="rId1839" Type="http://schemas.openxmlformats.org/officeDocument/2006/relationships/hyperlink" Target="https://twitter.com/USAenEspanol/lists" TargetMode="External"/><Relationship Id="rId3054" Type="http://schemas.openxmlformats.org/officeDocument/2006/relationships/hyperlink" Target="https://twitter.com/MFATurkeyArabic" TargetMode="External"/><Relationship Id="rId4452" Type="http://schemas.openxmlformats.org/officeDocument/2006/relationships/hyperlink" Target="https://periscope.tv/MinisterSilk" TargetMode="External"/><Relationship Id="rId182" Type="http://schemas.openxmlformats.org/officeDocument/2006/relationships/hyperlink" Target="https://twitter.com/RashtrapatiBhvn/lists" TargetMode="External"/><Relationship Id="rId1906" Type="http://schemas.openxmlformats.org/officeDocument/2006/relationships/hyperlink" Target="https://twitter.com/MofaOman/lists" TargetMode="External"/><Relationship Id="rId3261" Type="http://schemas.openxmlformats.org/officeDocument/2006/relationships/hyperlink" Target="https://twitter.com/EUCouncilPress/moments" TargetMode="External"/><Relationship Id="rId4105" Type="http://schemas.openxmlformats.org/officeDocument/2006/relationships/hyperlink" Target="https://periscope.tv/JanelidzeMkh" TargetMode="External"/><Relationship Id="rId4312" Type="http://schemas.openxmlformats.org/officeDocument/2006/relationships/hyperlink" Target="https://periscope.tv/USEmbalo" TargetMode="External"/><Relationship Id="rId2070" Type="http://schemas.openxmlformats.org/officeDocument/2006/relationships/hyperlink" Target="https://twitter.com/teodormelescanu" TargetMode="External"/><Relationship Id="rId3121" Type="http://schemas.openxmlformats.org/officeDocument/2006/relationships/hyperlink" Target="https://twitter.com/totisova" TargetMode="External"/><Relationship Id="rId999" Type="http://schemas.openxmlformats.org/officeDocument/2006/relationships/hyperlink" Target="https://periscope.tv/VivianBala" TargetMode="External"/><Relationship Id="rId2887" Type="http://schemas.openxmlformats.org/officeDocument/2006/relationships/hyperlink" Target="https://twitter.com/IraqiPMO" TargetMode="External"/><Relationship Id="rId859" Type="http://schemas.openxmlformats.org/officeDocument/2006/relationships/hyperlink" Target="http://twiplomacy.com/info/asia/Mauritius" TargetMode="External"/><Relationship Id="rId1489" Type="http://schemas.openxmlformats.org/officeDocument/2006/relationships/hyperlink" Target="https://twitter.com/CancilleriaCol/moments" TargetMode="External"/><Relationship Id="rId1696" Type="http://schemas.openxmlformats.org/officeDocument/2006/relationships/hyperlink" Target="https://twitter.com/MOFA_RL/lists" TargetMode="External"/><Relationship Id="rId3938" Type="http://schemas.openxmlformats.org/officeDocument/2006/relationships/hyperlink" Target="https://twitter.com/MOFABahamas/lists" TargetMode="External"/><Relationship Id="rId1349" Type="http://schemas.openxmlformats.org/officeDocument/2006/relationships/hyperlink" Target="https://twitter.com/CabinetSL" TargetMode="External"/><Relationship Id="rId2747" Type="http://schemas.openxmlformats.org/officeDocument/2006/relationships/hyperlink" Target="https://twitter.com/patrice_talon/moments" TargetMode="External"/><Relationship Id="rId2954" Type="http://schemas.openxmlformats.org/officeDocument/2006/relationships/hyperlink" Target="https://twitter.com/DrZvizdic" TargetMode="External"/><Relationship Id="rId719" Type="http://schemas.openxmlformats.org/officeDocument/2006/relationships/hyperlink" Target="https://twitter.com/JuanOrlandoH/lists" TargetMode="External"/><Relationship Id="rId926" Type="http://schemas.openxmlformats.org/officeDocument/2006/relationships/hyperlink" Target="https://twitter.com/pmofa/lists" TargetMode="External"/><Relationship Id="rId1556" Type="http://schemas.openxmlformats.org/officeDocument/2006/relationships/hyperlink" Target="https://twitter.com/togodiplomatie/moments" TargetMode="External"/><Relationship Id="rId1763" Type="http://schemas.openxmlformats.org/officeDocument/2006/relationships/hyperlink" Target="https://twitter.com/LuisRiveraMarin/moments" TargetMode="External"/><Relationship Id="rId1970" Type="http://schemas.openxmlformats.org/officeDocument/2006/relationships/hyperlink" Target="https://twitter.com/GermanyDiplo" TargetMode="External"/><Relationship Id="rId2607" Type="http://schemas.openxmlformats.org/officeDocument/2006/relationships/hyperlink" Target="https://twitter.com/GabonPrimature" TargetMode="External"/><Relationship Id="rId2814" Type="http://schemas.openxmlformats.org/officeDocument/2006/relationships/hyperlink" Target="https://twitter.com/prc_cellcom" TargetMode="External"/><Relationship Id="rId55" Type="http://schemas.openxmlformats.org/officeDocument/2006/relationships/hyperlink" Target="http://twiplomacy.com/info/africa/Liberia" TargetMode="External"/><Relationship Id="rId1209" Type="http://schemas.openxmlformats.org/officeDocument/2006/relationships/hyperlink" Target="https://twitter.com/GobiernoUSA/lists" TargetMode="External"/><Relationship Id="rId1416" Type="http://schemas.openxmlformats.org/officeDocument/2006/relationships/hyperlink" Target="https://periscope.tv/DutchMFA" TargetMode="External"/><Relationship Id="rId1623" Type="http://schemas.openxmlformats.org/officeDocument/2006/relationships/hyperlink" Target="http://twiplomacy.com/info/south-america/Puerto_Rico" TargetMode="External"/><Relationship Id="rId1830" Type="http://schemas.openxmlformats.org/officeDocument/2006/relationships/hyperlink" Target="https://twitter.com/president_uz/moments" TargetMode="External"/><Relationship Id="rId3588" Type="http://schemas.openxmlformats.org/officeDocument/2006/relationships/hyperlink" Target="https://twitter.com/Saudiegov/moments" TargetMode="External"/><Relationship Id="rId3795" Type="http://schemas.openxmlformats.org/officeDocument/2006/relationships/hyperlink" Target="https://twitter.com/MFABulgaria/lists" TargetMode="External"/><Relationship Id="rId4639" Type="http://schemas.openxmlformats.org/officeDocument/2006/relationships/hyperlink" Target="https://periscope.tv/DiploPubliqueTR" TargetMode="External"/><Relationship Id="rId2397" Type="http://schemas.openxmlformats.org/officeDocument/2006/relationships/hyperlink" Target="https://twitter.com/Presidence_RDC" TargetMode="External"/><Relationship Id="rId3448" Type="http://schemas.openxmlformats.org/officeDocument/2006/relationships/hyperlink" Target="https://twitter.com/MofaJapan_jp/moments" TargetMode="External"/><Relationship Id="rId3655" Type="http://schemas.openxmlformats.org/officeDocument/2006/relationships/hyperlink" Target="https://twitter.com/MartinVizcarraC/moments" TargetMode="External"/><Relationship Id="rId3862" Type="http://schemas.openxmlformats.org/officeDocument/2006/relationships/hyperlink" Target="https://twitter.com/presstj/lists" TargetMode="External"/><Relationship Id="rId4706" Type="http://schemas.openxmlformats.org/officeDocument/2006/relationships/hyperlink" Target="https://periscope.tv/maduro_ja" TargetMode="External"/><Relationship Id="rId369" Type="http://schemas.openxmlformats.org/officeDocument/2006/relationships/hyperlink" Target="https://twitter.com/BelgiumMFA/lists" TargetMode="External"/><Relationship Id="rId576" Type="http://schemas.openxmlformats.org/officeDocument/2006/relationships/hyperlink" Target="http://twiplomacy.com/info/europe/Serbia" TargetMode="External"/><Relationship Id="rId783" Type="http://schemas.openxmlformats.org/officeDocument/2006/relationships/hyperlink" Target="https://twitter.com/MFAFiji/lists" TargetMode="External"/><Relationship Id="rId990" Type="http://schemas.openxmlformats.org/officeDocument/2006/relationships/hyperlink" Target="http://twiplomacy.com/info/oceania/Fiji" TargetMode="External"/><Relationship Id="rId2257" Type="http://schemas.openxmlformats.org/officeDocument/2006/relationships/hyperlink" Target="https://twitter.com/rochkaborepf" TargetMode="External"/><Relationship Id="rId2464" Type="http://schemas.openxmlformats.org/officeDocument/2006/relationships/hyperlink" Target="https://twitter.com/SyriaMOFA/lists" TargetMode="External"/><Relationship Id="rId2671" Type="http://schemas.openxmlformats.org/officeDocument/2006/relationships/hyperlink" Target="https://twitter.com/foreignMV/moments" TargetMode="External"/><Relationship Id="rId3308" Type="http://schemas.openxmlformats.org/officeDocument/2006/relationships/hyperlink" Target="https://twitter.com/GovUganda/moments" TargetMode="External"/><Relationship Id="rId3515" Type="http://schemas.openxmlformats.org/officeDocument/2006/relationships/hyperlink" Target="https://twitter.com/PRepublicaTL/moments" TargetMode="External"/><Relationship Id="rId229" Type="http://schemas.openxmlformats.org/officeDocument/2006/relationships/hyperlink" Target="http://twiplomacy.com/info/asia/japan/" TargetMode="External"/><Relationship Id="rId436" Type="http://schemas.openxmlformats.org/officeDocument/2006/relationships/hyperlink" Target="https://twitter.com/francediplo/lists" TargetMode="External"/><Relationship Id="rId643" Type="http://schemas.openxmlformats.org/officeDocument/2006/relationships/hyperlink" Target="http://twiplomacy.com/info/europe/Ukraine" TargetMode="External"/><Relationship Id="rId1066" Type="http://schemas.openxmlformats.org/officeDocument/2006/relationships/hyperlink" Target="http://twiplomacy.com/info/europe/f-y-r-o-m/" TargetMode="External"/><Relationship Id="rId1273" Type="http://schemas.openxmlformats.org/officeDocument/2006/relationships/hyperlink" Target="https://twitter.com/A2IBangladesh" TargetMode="External"/><Relationship Id="rId1480" Type="http://schemas.openxmlformats.org/officeDocument/2006/relationships/hyperlink" Target="https://twitter.com/NGRPresident/moments" TargetMode="External"/><Relationship Id="rId2117" Type="http://schemas.openxmlformats.org/officeDocument/2006/relationships/hyperlink" Target="https://twitter.com/kormany_hu" TargetMode="External"/><Relationship Id="rId2324" Type="http://schemas.openxmlformats.org/officeDocument/2006/relationships/hyperlink" Target="https://twitter.com/PrimatureRwanda" TargetMode="External"/><Relationship Id="rId3722" Type="http://schemas.openxmlformats.org/officeDocument/2006/relationships/hyperlink" Target="https://twitter.com/GeoffreyOnyeama/lists" TargetMode="External"/><Relationship Id="rId850" Type="http://schemas.openxmlformats.org/officeDocument/2006/relationships/hyperlink" Target="http://twiplomacy.com/info/south-america/Venezuela" TargetMode="External"/><Relationship Id="rId1133" Type="http://schemas.openxmlformats.org/officeDocument/2006/relationships/hyperlink" Target="https://twitter.com/SwedishPM/lists" TargetMode="External"/><Relationship Id="rId2531" Type="http://schemas.openxmlformats.org/officeDocument/2006/relationships/hyperlink" Target="https://twitter.com/FaiezSerraj/moments" TargetMode="External"/><Relationship Id="rId4289" Type="http://schemas.openxmlformats.org/officeDocument/2006/relationships/hyperlink" Target="https://periscope.tv/GeorgianGovernm" TargetMode="External"/><Relationship Id="rId503" Type="http://schemas.openxmlformats.org/officeDocument/2006/relationships/hyperlink" Target="http://twiplomacy.com/info/europe/Liechtenstein" TargetMode="External"/><Relationship Id="rId710" Type="http://schemas.openxmlformats.org/officeDocument/2006/relationships/hyperlink" Target="http://twiplomacy.com/info/north-america/Guatemala" TargetMode="External"/><Relationship Id="rId1340" Type="http://schemas.openxmlformats.org/officeDocument/2006/relationships/hyperlink" Target="https://twitter.com/Brivibas36" TargetMode="External"/><Relationship Id="rId3098" Type="http://schemas.openxmlformats.org/officeDocument/2006/relationships/hyperlink" Target="https://twitter.com/OPM_TT" TargetMode="External"/><Relationship Id="rId4496" Type="http://schemas.openxmlformats.org/officeDocument/2006/relationships/hyperlink" Target="https://periscope.tv/RamiHamdalla" TargetMode="External"/><Relationship Id="rId1200" Type="http://schemas.openxmlformats.org/officeDocument/2006/relationships/hyperlink" Target="https://twitter.com/PresidentFiji/lists" TargetMode="External"/><Relationship Id="rId4149" Type="http://schemas.openxmlformats.org/officeDocument/2006/relationships/hyperlink" Target="https://periscope.tv/BahrainCPnews" TargetMode="External"/><Relationship Id="rId4356" Type="http://schemas.openxmlformats.org/officeDocument/2006/relationships/hyperlink" Target="https://periscope.tv/netanyahu" TargetMode="External"/><Relationship Id="rId4563" Type="http://schemas.openxmlformats.org/officeDocument/2006/relationships/hyperlink" Target="https://periscope.tv/vladaRS" TargetMode="External"/><Relationship Id="rId3165" Type="http://schemas.openxmlformats.org/officeDocument/2006/relationships/hyperlink" Target="https://twitter.com/MaritoAbdo/lists" TargetMode="External"/><Relationship Id="rId3372" Type="http://schemas.openxmlformats.org/officeDocument/2006/relationships/hyperlink" Target="https://twitter.com/leehsienloong/moments" TargetMode="External"/><Relationship Id="rId4009" Type="http://schemas.openxmlformats.org/officeDocument/2006/relationships/hyperlink" Target="https://periscope.tv/LorinPM" TargetMode="External"/><Relationship Id="rId4216" Type="http://schemas.openxmlformats.org/officeDocument/2006/relationships/hyperlink" Target="https://periscope.tv/cancilleriacrc" TargetMode="External"/><Relationship Id="rId4423" Type="http://schemas.openxmlformats.org/officeDocument/2006/relationships/hyperlink" Target="https://periscope.tv/VladaMK" TargetMode="External"/><Relationship Id="rId4630" Type="http://schemas.openxmlformats.org/officeDocument/2006/relationships/hyperlink" Target="https://periscope.tv/rterdogan_ar" TargetMode="External"/><Relationship Id="rId293" Type="http://schemas.openxmlformats.org/officeDocument/2006/relationships/hyperlink" Target="http://twiplomacy.com/info/asia/Papua-New-Guinea" TargetMode="External"/><Relationship Id="rId2181" Type="http://schemas.openxmlformats.org/officeDocument/2006/relationships/hyperlink" Target="https://twitter.com/MOFAKuwait_en" TargetMode="External"/><Relationship Id="rId3025" Type="http://schemas.openxmlformats.org/officeDocument/2006/relationships/hyperlink" Target="https://twitter.com/NorwayMFA" TargetMode="External"/><Relationship Id="rId3232" Type="http://schemas.openxmlformats.org/officeDocument/2006/relationships/hyperlink" Target="https://twitter.com/ChefGov_ma/moments" TargetMode="External"/><Relationship Id="rId153" Type="http://schemas.openxmlformats.org/officeDocument/2006/relationships/hyperlink" Target="http://twiplomacy.com/info/asia/Armenia" TargetMode="External"/><Relationship Id="rId360" Type="http://schemas.openxmlformats.org/officeDocument/2006/relationships/hyperlink" Target="http://twiplomacy.com/info/europe/Austria" TargetMode="External"/><Relationship Id="rId2041" Type="http://schemas.openxmlformats.org/officeDocument/2006/relationships/hyperlink" Target="https://twitter.com/CyrilRamaphosa" TargetMode="External"/><Relationship Id="rId220" Type="http://schemas.openxmlformats.org/officeDocument/2006/relationships/hyperlink" Target="https://twitter.com/IsraelMFA/lists" TargetMode="External"/><Relationship Id="rId2998" Type="http://schemas.openxmlformats.org/officeDocument/2006/relationships/hyperlink" Target="https://twitter.com/MFA_LI" TargetMode="External"/><Relationship Id="rId2858" Type="http://schemas.openxmlformats.org/officeDocument/2006/relationships/hyperlink" Target="https://twitter.com/KagutaMuseveni" TargetMode="External"/><Relationship Id="rId3909" Type="http://schemas.openxmlformats.org/officeDocument/2006/relationships/hyperlink" Target="https://twitter.com/USAdarFarsi/lists" TargetMode="External"/><Relationship Id="rId4073" Type="http://schemas.openxmlformats.org/officeDocument/2006/relationships/hyperlink" Target="https://periscope.tv/SwissMFA" TargetMode="External"/><Relationship Id="rId99" Type="http://schemas.openxmlformats.org/officeDocument/2006/relationships/hyperlink" Target="http://twiplomacy.com/info/africa/Sierra-Leone" TargetMode="External"/><Relationship Id="rId1667" Type="http://schemas.openxmlformats.org/officeDocument/2006/relationships/hyperlink" Target="https://twitter.com/Dimitrov_Nikola/lists" TargetMode="External"/><Relationship Id="rId1874" Type="http://schemas.openxmlformats.org/officeDocument/2006/relationships/hyperlink" Target="https://twitter.com/MohamedBinZayed" TargetMode="External"/><Relationship Id="rId2718" Type="http://schemas.openxmlformats.org/officeDocument/2006/relationships/hyperlink" Target="https://twitter.com/CancilleriaPA/moments" TargetMode="External"/><Relationship Id="rId2925" Type="http://schemas.openxmlformats.org/officeDocument/2006/relationships/hyperlink" Target="https://twitter.com/PM_GOV_PG" TargetMode="External"/><Relationship Id="rId4280" Type="http://schemas.openxmlformats.org/officeDocument/2006/relationships/hyperlink" Target="https://periscope.tv/francediplo_AR" TargetMode="External"/><Relationship Id="rId1527" Type="http://schemas.openxmlformats.org/officeDocument/2006/relationships/hyperlink" Target="https://periscope.tv/presidencia_sv" TargetMode="External"/><Relationship Id="rId1734" Type="http://schemas.openxmlformats.org/officeDocument/2006/relationships/hyperlink" Target="https://twitter.com/belgiumbe/moments" TargetMode="External"/><Relationship Id="rId1941" Type="http://schemas.openxmlformats.org/officeDocument/2006/relationships/hyperlink" Target="https://twitter.com/10DowningStreet" TargetMode="External"/><Relationship Id="rId4140" Type="http://schemas.openxmlformats.org/officeDocument/2006/relationships/hyperlink" Target="https://periscope.tv/MFAofArmenia" TargetMode="External"/><Relationship Id="rId26" Type="http://schemas.openxmlformats.org/officeDocument/2006/relationships/hyperlink" Target="http://twiplomacy.com/info/africa/Egypt" TargetMode="External"/><Relationship Id="rId3699" Type="http://schemas.openxmlformats.org/officeDocument/2006/relationships/hyperlink" Target="https://twitter.com/ComunicadosHN/lists" TargetMode="External"/><Relationship Id="rId4000" Type="http://schemas.openxmlformats.org/officeDocument/2006/relationships/hyperlink" Target="https://periscope.tv/stropnickym" TargetMode="External"/><Relationship Id="rId1801" Type="http://schemas.openxmlformats.org/officeDocument/2006/relationships/hyperlink" Target="https://twitter.com/gouvbenin/moments" TargetMode="External"/><Relationship Id="rId3559" Type="http://schemas.openxmlformats.org/officeDocument/2006/relationships/hyperlink" Target="https://twitter.com/ratasjuri/moments" TargetMode="External"/><Relationship Id="rId687" Type="http://schemas.openxmlformats.org/officeDocument/2006/relationships/hyperlink" Target="https://twitter.com/CanadaFP/lists/canadian-missions-abroad" TargetMode="External"/><Relationship Id="rId2368" Type="http://schemas.openxmlformats.org/officeDocument/2006/relationships/hyperlink" Target="https://twitter.com/BrunoTshibala" TargetMode="External"/><Relationship Id="rId3766" Type="http://schemas.openxmlformats.org/officeDocument/2006/relationships/hyperlink" Target="https://twitter.com/kaz_pm_kz/lists" TargetMode="External"/><Relationship Id="rId3973" Type="http://schemas.openxmlformats.org/officeDocument/2006/relationships/hyperlink" Target="https://periscope.tv/AlgeriaMFA" TargetMode="External"/><Relationship Id="rId894" Type="http://schemas.openxmlformats.org/officeDocument/2006/relationships/hyperlink" Target="http://twiplomacy.com/info/oceania/Fiji" TargetMode="External"/><Relationship Id="rId1177" Type="http://schemas.openxmlformats.org/officeDocument/2006/relationships/hyperlink" Target="https://twitter.com/Jhinaoui_MAE/lists" TargetMode="External"/><Relationship Id="rId2575" Type="http://schemas.openxmlformats.org/officeDocument/2006/relationships/hyperlink" Target="https://twitter.com/MorawieckiM/moments" TargetMode="External"/><Relationship Id="rId2782" Type="http://schemas.openxmlformats.org/officeDocument/2006/relationships/hyperlink" Target="https://twitter.com/Arlietas/moments" TargetMode="External"/><Relationship Id="rId3419" Type="http://schemas.openxmlformats.org/officeDocument/2006/relationships/hyperlink" Target="https://twitter.com/MFAEGYPT/moments" TargetMode="External"/><Relationship Id="rId3626" Type="http://schemas.openxmlformats.org/officeDocument/2006/relationships/hyperlink" Target="https://twitter.com/UAEmGov/moments" TargetMode="External"/><Relationship Id="rId3833" Type="http://schemas.openxmlformats.org/officeDocument/2006/relationships/hyperlink" Target="https://twitter.com/Pontifex_de/lists" TargetMode="External"/><Relationship Id="rId547" Type="http://schemas.openxmlformats.org/officeDocument/2006/relationships/hyperlink" Target="http://twiplomacy.com/info/europe/Poland" TargetMode="External"/><Relationship Id="rId754" Type="http://schemas.openxmlformats.org/officeDocument/2006/relationships/hyperlink" Target="https://twitter.com/POTUS/lists" TargetMode="External"/><Relationship Id="rId961" Type="http://schemas.openxmlformats.org/officeDocument/2006/relationships/hyperlink" Target="http://twiplomacy.com/info/africa/Nigeria" TargetMode="External"/><Relationship Id="rId1384" Type="http://schemas.openxmlformats.org/officeDocument/2006/relationships/hyperlink" Target="https://twitter.com/HadiPresident/statuses/257497628152045569" TargetMode="External"/><Relationship Id="rId1591" Type="http://schemas.openxmlformats.org/officeDocument/2006/relationships/hyperlink" Target="https://twitter.com/vladaOCDrs" TargetMode="External"/><Relationship Id="rId2228" Type="http://schemas.openxmlformats.org/officeDocument/2006/relationships/hyperlink" Target="https://twitter.com/PatriceTrovoada" TargetMode="External"/><Relationship Id="rId2435" Type="http://schemas.openxmlformats.org/officeDocument/2006/relationships/hyperlink" Target="https://twitter.com/cidiplomatie/lists" TargetMode="External"/><Relationship Id="rId2642" Type="http://schemas.openxmlformats.org/officeDocument/2006/relationships/hyperlink" Target="https://twitter.com/uredprh/moments" TargetMode="External"/><Relationship Id="rId3900" Type="http://schemas.openxmlformats.org/officeDocument/2006/relationships/hyperlink" Target="https://twitter.com/TROfficeofPD/lists" TargetMode="External"/><Relationship Id="rId90" Type="http://schemas.openxmlformats.org/officeDocument/2006/relationships/hyperlink" Target="http://twiplomacy.com/info/africa/Sao-Tome-and-Principe" TargetMode="External"/><Relationship Id="rId407" Type="http://schemas.openxmlformats.org/officeDocument/2006/relationships/hyperlink" Target="https://twitter.com/EU_Commission/lists" TargetMode="External"/><Relationship Id="rId614" Type="http://schemas.openxmlformats.org/officeDocument/2006/relationships/hyperlink" Target="https://twitter.com/Utrikesdep/lists/eu/members" TargetMode="External"/><Relationship Id="rId821" Type="http://schemas.openxmlformats.org/officeDocument/2006/relationships/hyperlink" Target="http://twiplomacy.com/info/south-america/Ecuador" TargetMode="External"/><Relationship Id="rId1037" Type="http://schemas.openxmlformats.org/officeDocument/2006/relationships/hyperlink" Target="https://periscope.tv/MaithripalaS" TargetMode="External"/><Relationship Id="rId1244" Type="http://schemas.openxmlformats.org/officeDocument/2006/relationships/hyperlink" Target="https://twitter.com/NGRPresident" TargetMode="External"/><Relationship Id="rId1451" Type="http://schemas.openxmlformats.org/officeDocument/2006/relationships/hyperlink" Target="https://twitter.com/ditmirbushati/moments" TargetMode="External"/><Relationship Id="rId2502" Type="http://schemas.openxmlformats.org/officeDocument/2006/relationships/hyperlink" Target="https://twitter.com/winstonpeters/lists" TargetMode="External"/><Relationship Id="rId1104" Type="http://schemas.openxmlformats.org/officeDocument/2006/relationships/hyperlink" Target="http://twiplomacy.com/info/asia/Philippines" TargetMode="External"/><Relationship Id="rId1311" Type="http://schemas.openxmlformats.org/officeDocument/2006/relationships/hyperlink" Target="https://twitter.com/aurelagbenonci" TargetMode="External"/><Relationship Id="rId4467" Type="http://schemas.openxmlformats.org/officeDocument/2006/relationships/hyperlink" Target="https://periscope.tv/MongolDiplomacy" TargetMode="External"/><Relationship Id="rId4674" Type="http://schemas.openxmlformats.org/officeDocument/2006/relationships/hyperlink" Target="https://periscope.tv/DOTArabic" TargetMode="External"/><Relationship Id="rId3069" Type="http://schemas.openxmlformats.org/officeDocument/2006/relationships/hyperlink" Target="https://twitter.com/Pontifex_pl" TargetMode="External"/><Relationship Id="rId3276" Type="http://schemas.openxmlformats.org/officeDocument/2006/relationships/hyperlink" Target="https://twitter.com/frankjosh156/moments" TargetMode="External"/><Relationship Id="rId3483" Type="http://schemas.openxmlformats.org/officeDocument/2006/relationships/hyperlink" Target="https://twitter.com/PavloKlimkin/moments" TargetMode="External"/><Relationship Id="rId3690" Type="http://schemas.openxmlformats.org/officeDocument/2006/relationships/hyperlink" Target="https://twitter.com/brunei_pmo/lists" TargetMode="External"/><Relationship Id="rId4327" Type="http://schemas.openxmlformats.org/officeDocument/2006/relationships/hyperlink" Target="https://periscope.tv/sagnaritari" TargetMode="External"/><Relationship Id="rId4534" Type="http://schemas.openxmlformats.org/officeDocument/2006/relationships/hyperlink" Target="https://periscope.tv/RwandaMFA" TargetMode="External"/><Relationship Id="rId197" Type="http://schemas.openxmlformats.org/officeDocument/2006/relationships/hyperlink" Target="https://twitter.com/Kemlu_RI/lists" TargetMode="External"/><Relationship Id="rId2085" Type="http://schemas.openxmlformats.org/officeDocument/2006/relationships/hyperlink" Target="https://twitter.com/Rouhani_ir" TargetMode="External"/><Relationship Id="rId2292" Type="http://schemas.openxmlformats.org/officeDocument/2006/relationships/hyperlink" Target="https://twitter.com/PR_Senegal" TargetMode="External"/><Relationship Id="rId3136" Type="http://schemas.openxmlformats.org/officeDocument/2006/relationships/hyperlink" Target="https://twitter.com/mreparaguay" TargetMode="External"/><Relationship Id="rId3343" Type="http://schemas.openxmlformats.org/officeDocument/2006/relationships/hyperlink" Target="https://twitter.com/Presidencia_HN/moments" TargetMode="External"/><Relationship Id="rId264" Type="http://schemas.openxmlformats.org/officeDocument/2006/relationships/hyperlink" Target="https://twitter.com/PMOMalaysia/lists" TargetMode="External"/><Relationship Id="rId471" Type="http://schemas.openxmlformats.org/officeDocument/2006/relationships/hyperlink" Target="http://twiplomacy.com/info/europe/Ireland" TargetMode="External"/><Relationship Id="rId2152" Type="http://schemas.openxmlformats.org/officeDocument/2006/relationships/hyperlink" Target="https://twitter.com/maduro_ja" TargetMode="External"/><Relationship Id="rId3550" Type="http://schemas.openxmlformats.org/officeDocument/2006/relationships/hyperlink" Target="https://twitter.com/PrimeMinistry/moments" TargetMode="External"/><Relationship Id="rId4601" Type="http://schemas.openxmlformats.org/officeDocument/2006/relationships/hyperlink" Target="https://periscope.tv/MagufuliJP" TargetMode="External"/><Relationship Id="rId124" Type="http://schemas.openxmlformats.org/officeDocument/2006/relationships/hyperlink" Target="http://twiplomacy.com/info/africa/Togo" TargetMode="External"/><Relationship Id="rId3203" Type="http://schemas.openxmlformats.org/officeDocument/2006/relationships/hyperlink" Target="https://twitter.com/gouvernementFR/moments" TargetMode="External"/><Relationship Id="rId3410" Type="http://schemas.openxmlformats.org/officeDocument/2006/relationships/hyperlink" Target="https://twitter.com/adrian_hasler/moments" TargetMode="External"/><Relationship Id="rId331" Type="http://schemas.openxmlformats.org/officeDocument/2006/relationships/hyperlink" Target="http://twiplomacy.com/info/asia/Sri-Lanka" TargetMode="External"/><Relationship Id="rId2012" Type="http://schemas.openxmlformats.org/officeDocument/2006/relationships/hyperlink" Target="https://twitter.com/Ministersaleh" TargetMode="External"/><Relationship Id="rId2969" Type="http://schemas.openxmlformats.org/officeDocument/2006/relationships/hyperlink" Target="https://twitter.com/donaldtusk" TargetMode="External"/><Relationship Id="rId1778" Type="http://schemas.openxmlformats.org/officeDocument/2006/relationships/hyperlink" Target="https://twitter.com/PalestinePMO/moments" TargetMode="External"/><Relationship Id="rId1985" Type="http://schemas.openxmlformats.org/officeDocument/2006/relationships/hyperlink" Target="https://twitter.com/PM_AbiyAhmed" TargetMode="External"/><Relationship Id="rId2829" Type="http://schemas.openxmlformats.org/officeDocument/2006/relationships/hyperlink" Target="https://twitter.com/GovernmentLY" TargetMode="External"/><Relationship Id="rId4184" Type="http://schemas.openxmlformats.org/officeDocument/2006/relationships/hyperlink" Target="https://periscope.tv/HassanalBolkia2" TargetMode="External"/><Relationship Id="rId4391" Type="http://schemas.openxmlformats.org/officeDocument/2006/relationships/hyperlink" Target="https://periscope.tv/ForeignOfficeKE" TargetMode="External"/><Relationship Id="rId1638" Type="http://schemas.openxmlformats.org/officeDocument/2006/relationships/hyperlink" Target="http://twiplomacy.com/info/europe/Lithuania" TargetMode="External"/><Relationship Id="rId4044" Type="http://schemas.openxmlformats.org/officeDocument/2006/relationships/hyperlink" Target="https://periscope.tv/MOFAMyanmar" TargetMode="External"/><Relationship Id="rId4251" Type="http://schemas.openxmlformats.org/officeDocument/2006/relationships/hyperlink" Target="https://periscope.tv/sanchezceren" TargetMode="External"/><Relationship Id="rId1845" Type="http://schemas.openxmlformats.org/officeDocument/2006/relationships/hyperlink" Target="http://twiplomacy.com/info/africa/Angola" TargetMode="External"/><Relationship Id="rId3060" Type="http://schemas.openxmlformats.org/officeDocument/2006/relationships/hyperlink" Target="https://twitter.com/theresa_may" TargetMode="External"/><Relationship Id="rId4111" Type="http://schemas.openxmlformats.org/officeDocument/2006/relationships/hyperlink" Target="https://periscope.tv/SomaliPM" TargetMode="External"/><Relationship Id="rId1705" Type="http://schemas.openxmlformats.org/officeDocument/2006/relationships/hyperlink" Target="https://twitter.com/presidencebf/lists" TargetMode="External"/><Relationship Id="rId1912" Type="http://schemas.openxmlformats.org/officeDocument/2006/relationships/hyperlink" Target="https://twitter.com/OFMUAE/lists" TargetMode="External"/><Relationship Id="rId3877" Type="http://schemas.openxmlformats.org/officeDocument/2006/relationships/hyperlink" Target="https://twitter.com/SarukaaruKhabar/lists" TargetMode="External"/><Relationship Id="rId798" Type="http://schemas.openxmlformats.org/officeDocument/2006/relationships/hyperlink" Target="http://twiplomacy.com/info/south-america/Brazil" TargetMode="External"/><Relationship Id="rId2479" Type="http://schemas.openxmlformats.org/officeDocument/2006/relationships/hyperlink" Target="https://twitter.com/MFA_MNE/lists" TargetMode="External"/><Relationship Id="rId2686" Type="http://schemas.openxmlformats.org/officeDocument/2006/relationships/hyperlink" Target="https://twitter.com/PMTCHAD/moments" TargetMode="External"/><Relationship Id="rId2893" Type="http://schemas.openxmlformats.org/officeDocument/2006/relationships/hyperlink" Target="https://twitter.com/IsraelRussian" TargetMode="External"/><Relationship Id="rId3737" Type="http://schemas.openxmlformats.org/officeDocument/2006/relationships/hyperlink" Target="https://twitter.com/GovUganda/lists" TargetMode="External"/><Relationship Id="rId3944" Type="http://schemas.openxmlformats.org/officeDocument/2006/relationships/hyperlink" Target="https://twitter.com/DanishMFA/lists" TargetMode="External"/><Relationship Id="rId658" Type="http://schemas.openxmlformats.org/officeDocument/2006/relationships/hyperlink" Target="http://twiplomacy.com/info/europe/Vatican" TargetMode="External"/><Relationship Id="rId865" Type="http://schemas.openxmlformats.org/officeDocument/2006/relationships/hyperlink" Target="http://twiplomacy.com/info/africa/Benin" TargetMode="External"/><Relationship Id="rId1288" Type="http://schemas.openxmlformats.org/officeDocument/2006/relationships/hyperlink" Target="https://twitter.com/AllenChastanet" TargetMode="External"/><Relationship Id="rId1495" Type="http://schemas.openxmlformats.org/officeDocument/2006/relationships/hyperlink" Target="https://twitter.com/CanadaPE/moments" TargetMode="External"/><Relationship Id="rId2339" Type="http://schemas.openxmlformats.org/officeDocument/2006/relationships/hyperlink" Target="https://twitter.com/MDVForeign" TargetMode="External"/><Relationship Id="rId2546" Type="http://schemas.openxmlformats.org/officeDocument/2006/relationships/hyperlink" Target="https://twitter.com/MFA_Kyrgyzstan/moments" TargetMode="External"/><Relationship Id="rId2753" Type="http://schemas.openxmlformats.org/officeDocument/2006/relationships/hyperlink" Target="https://twitter.com/antiguagov/moments" TargetMode="External"/><Relationship Id="rId2960" Type="http://schemas.openxmlformats.org/officeDocument/2006/relationships/hyperlink" Target="https://twitter.com/Cypresidency" TargetMode="External"/><Relationship Id="rId3804" Type="http://schemas.openxmlformats.org/officeDocument/2006/relationships/hyperlink" Target="https://twitter.com/MiroslavLajcak/lists" TargetMode="External"/><Relationship Id="rId518" Type="http://schemas.openxmlformats.org/officeDocument/2006/relationships/hyperlink" Target="https://twitter.com/DOImalta/lists" TargetMode="External"/><Relationship Id="rId725" Type="http://schemas.openxmlformats.org/officeDocument/2006/relationships/hyperlink" Target="http://twiplomacy.com/info/north-america/Mexico" TargetMode="External"/><Relationship Id="rId932" Type="http://schemas.openxmlformats.org/officeDocument/2006/relationships/hyperlink" Target="http://twiplomacy.com/info/asia/japan/" TargetMode="External"/><Relationship Id="rId1148" Type="http://schemas.openxmlformats.org/officeDocument/2006/relationships/hyperlink" Target="https://twitter.com/PresidenceBenin/lists" TargetMode="External"/><Relationship Id="rId1355" Type="http://schemas.openxmlformats.org/officeDocument/2006/relationships/hyperlink" Target="https://twitter.com/CancilleriaARG" TargetMode="External"/><Relationship Id="rId1562" Type="http://schemas.openxmlformats.org/officeDocument/2006/relationships/hyperlink" Target="https://twitter.com/CancilleriaEc/moments" TargetMode="External"/><Relationship Id="rId2406" Type="http://schemas.openxmlformats.org/officeDocument/2006/relationships/hyperlink" Target="https://twitter.com/marcelamontanoh" TargetMode="External"/><Relationship Id="rId2613" Type="http://schemas.openxmlformats.org/officeDocument/2006/relationships/hyperlink" Target="https://twitter.com/AOuattara_PRCI/moments" TargetMode="External"/><Relationship Id="rId1008" Type="http://schemas.openxmlformats.org/officeDocument/2006/relationships/hyperlink" Target="https://periscope.tv/SRE_mx" TargetMode="External"/><Relationship Id="rId1215" Type="http://schemas.openxmlformats.org/officeDocument/2006/relationships/hyperlink" Target="https://twitter.com/cafreeland/lists" TargetMode="External"/><Relationship Id="rId1422" Type="http://schemas.openxmlformats.org/officeDocument/2006/relationships/hyperlink" Target="https://periscope.tv/GobSV_Comunica" TargetMode="External"/><Relationship Id="rId2820" Type="http://schemas.openxmlformats.org/officeDocument/2006/relationships/hyperlink" Target="https://twitter.com/NAkufoAddo" TargetMode="External"/><Relationship Id="rId4578" Type="http://schemas.openxmlformats.org/officeDocument/2006/relationships/hyperlink" Target="https://periscope.tv/MOFAkr_eng" TargetMode="External"/><Relationship Id="rId61" Type="http://schemas.openxmlformats.org/officeDocument/2006/relationships/hyperlink" Target="http://twiplomacy.com/info/africa/Mali" TargetMode="External"/><Relationship Id="rId3387" Type="http://schemas.openxmlformats.org/officeDocument/2006/relationships/hyperlink" Target="https://twitter.com/MaithripalaS/moments" TargetMode="External"/><Relationship Id="rId2196" Type="http://schemas.openxmlformats.org/officeDocument/2006/relationships/hyperlink" Target="https://twitter.com/Presidence_gn" TargetMode="External"/><Relationship Id="rId3594" Type="http://schemas.openxmlformats.org/officeDocument/2006/relationships/hyperlink" Target="https://twitter.com/SkerritR/moments" TargetMode="External"/><Relationship Id="rId4438" Type="http://schemas.openxmlformats.org/officeDocument/2006/relationships/hyperlink" Target="https://periscope.tv/MaldivesPO" TargetMode="External"/><Relationship Id="rId4645" Type="http://schemas.openxmlformats.org/officeDocument/2006/relationships/hyperlink" Target="https://periscope.tv/OPMUganda" TargetMode="External"/><Relationship Id="rId168" Type="http://schemas.openxmlformats.org/officeDocument/2006/relationships/hyperlink" Target="https://twitter.com/PMBhutan/lists" TargetMode="External"/><Relationship Id="rId3247" Type="http://schemas.openxmlformats.org/officeDocument/2006/relationships/hyperlink" Target="https://twitter.com/DIRCO_ZA/moments" TargetMode="External"/><Relationship Id="rId3454" Type="http://schemas.openxmlformats.org/officeDocument/2006/relationships/hyperlink" Target="https://twitter.com/MofaQatar_EN/moments" TargetMode="External"/><Relationship Id="rId3661" Type="http://schemas.openxmlformats.org/officeDocument/2006/relationships/hyperlink" Target="https://twitter.com/Hilaaleege/lists" TargetMode="External"/><Relationship Id="rId4505" Type="http://schemas.openxmlformats.org/officeDocument/2006/relationships/hyperlink" Target="https://periscope.tv/RRD_Davao" TargetMode="External"/><Relationship Id="rId4712" Type="http://schemas.openxmlformats.org/officeDocument/2006/relationships/hyperlink" Target="https://periscope.tv/HadiPresident" TargetMode="External"/><Relationship Id="rId375" Type="http://schemas.openxmlformats.org/officeDocument/2006/relationships/hyperlink" Target="http://twiplomacy.com/info/europe/Croatia" TargetMode="External"/><Relationship Id="rId582" Type="http://schemas.openxmlformats.org/officeDocument/2006/relationships/hyperlink" Target="https://twitter.com/vladaOCDrs/lists" TargetMode="External"/><Relationship Id="rId2056" Type="http://schemas.openxmlformats.org/officeDocument/2006/relationships/hyperlink" Target="https://twitter.com/PresidenceTg" TargetMode="External"/><Relationship Id="rId2263" Type="http://schemas.openxmlformats.org/officeDocument/2006/relationships/hyperlink" Target="https://twitter.com/VladaCG" TargetMode="External"/><Relationship Id="rId2470" Type="http://schemas.openxmlformats.org/officeDocument/2006/relationships/hyperlink" Target="https://twitter.com/EZaharievaMFA/lists" TargetMode="External"/><Relationship Id="rId3107" Type="http://schemas.openxmlformats.org/officeDocument/2006/relationships/hyperlink" Target="https://twitter.com/USApoRusski" TargetMode="External"/><Relationship Id="rId3314" Type="http://schemas.openxmlformats.org/officeDocument/2006/relationships/hyperlink" Target="https://twitter.com/GuvernulRMD/moments" TargetMode="External"/><Relationship Id="rId3521" Type="http://schemas.openxmlformats.org/officeDocument/2006/relationships/hyperlink" Target="https://twitter.com/PresidenceMali/moments" TargetMode="External"/><Relationship Id="rId235" Type="http://schemas.openxmlformats.org/officeDocument/2006/relationships/hyperlink" Target="http://twiplomacy.com/info/asia/japan/" TargetMode="External"/><Relationship Id="rId442" Type="http://schemas.openxmlformats.org/officeDocument/2006/relationships/hyperlink" Target="http://twiplomacy.com/info/europe/France" TargetMode="External"/><Relationship Id="rId1072" Type="http://schemas.openxmlformats.org/officeDocument/2006/relationships/hyperlink" Target="https://periscope.tv/GuatemalaGob" TargetMode="External"/><Relationship Id="rId2123" Type="http://schemas.openxmlformats.org/officeDocument/2006/relationships/hyperlink" Target="https://twitter.com/StateHouseSL" TargetMode="External"/><Relationship Id="rId2330" Type="http://schemas.openxmlformats.org/officeDocument/2006/relationships/hyperlink" Target="https://twitter.com/margotwallstrom" TargetMode="External"/><Relationship Id="rId302" Type="http://schemas.openxmlformats.org/officeDocument/2006/relationships/hyperlink" Target="http://twiplomacy.com/info/asia/Qatar" TargetMode="External"/><Relationship Id="rId4088" Type="http://schemas.openxmlformats.org/officeDocument/2006/relationships/hyperlink" Target="https://periscope.tv/Rregenvanu" TargetMode="External"/><Relationship Id="rId4295" Type="http://schemas.openxmlformats.org/officeDocument/2006/relationships/hyperlink" Target="https://periscope.tv/GermanyDiplo" TargetMode="External"/><Relationship Id="rId1889" Type="http://schemas.openxmlformats.org/officeDocument/2006/relationships/hyperlink" Target="http://twiplomacy.com/info/europe/Russia" TargetMode="External"/><Relationship Id="rId4155" Type="http://schemas.openxmlformats.org/officeDocument/2006/relationships/hyperlink" Target="https://periscope.tv/MonarchieBe" TargetMode="External"/><Relationship Id="rId4362" Type="http://schemas.openxmlformats.org/officeDocument/2006/relationships/hyperlink" Target="https://periscope.tv/IsraelPersian" TargetMode="External"/><Relationship Id="rId1749" Type="http://schemas.openxmlformats.org/officeDocument/2006/relationships/hyperlink" Target="https://twitter.com/FKasaila/moments" TargetMode="External"/><Relationship Id="rId1956" Type="http://schemas.openxmlformats.org/officeDocument/2006/relationships/hyperlink" Target="http://twiplomacy.com/info/europe/Cyprus" TargetMode="External"/><Relationship Id="rId3171" Type="http://schemas.openxmlformats.org/officeDocument/2006/relationships/hyperlink" Target="https://twitter.com/ethpresident/lists" TargetMode="External"/><Relationship Id="rId4015" Type="http://schemas.openxmlformats.org/officeDocument/2006/relationships/hyperlink" Target="https://periscope.tv/Mdaguero17" TargetMode="External"/><Relationship Id="rId1609" Type="http://schemas.openxmlformats.org/officeDocument/2006/relationships/hyperlink" Target="http://twiplomacy.com/info/asia/Mongolia" TargetMode="External"/><Relationship Id="rId1816" Type="http://schemas.openxmlformats.org/officeDocument/2006/relationships/hyperlink" Target="https://twitter.com/francediplo/moments" TargetMode="External"/><Relationship Id="rId4222" Type="http://schemas.openxmlformats.org/officeDocument/2006/relationships/hyperlink" Target="https://periscope.tv/GovCyprus" TargetMode="External"/><Relationship Id="rId3031" Type="http://schemas.openxmlformats.org/officeDocument/2006/relationships/hyperlink" Target="https://twitter.com/PutinRF_Eng" TargetMode="External"/><Relationship Id="rId3988" Type="http://schemas.openxmlformats.org/officeDocument/2006/relationships/hyperlink" Target="https://periscope.tv/RCA_Renaissance" TargetMode="External"/><Relationship Id="rId2797" Type="http://schemas.openxmlformats.org/officeDocument/2006/relationships/hyperlink" Target="https://twitter.com/teociacci" TargetMode="External"/><Relationship Id="rId3848" Type="http://schemas.openxmlformats.org/officeDocument/2006/relationships/hyperlink" Target="https://twitter.com/presidenceTN/lists" TargetMode="External"/><Relationship Id="rId769" Type="http://schemas.openxmlformats.org/officeDocument/2006/relationships/hyperlink" Target="http://twiplomacy.com/info/north-america/United-States" TargetMode="External"/><Relationship Id="rId976" Type="http://schemas.openxmlformats.org/officeDocument/2006/relationships/hyperlink" Target="https://twitter.com/IsraelArabic/lists" TargetMode="External"/><Relationship Id="rId1399" Type="http://schemas.openxmlformats.org/officeDocument/2006/relationships/hyperlink" Target="https://periscope.tv/BelarusMID" TargetMode="External"/><Relationship Id="rId2657" Type="http://schemas.openxmlformats.org/officeDocument/2006/relationships/hyperlink" Target="https://twitter.com/MFAThai_PR_EN/moments" TargetMode="External"/><Relationship Id="rId629" Type="http://schemas.openxmlformats.org/officeDocument/2006/relationships/hyperlink" Target="http://twiplomacy.com/info/europe/Turkey" TargetMode="External"/><Relationship Id="rId1259" Type="http://schemas.openxmlformats.org/officeDocument/2006/relationships/hyperlink" Target="https://twitter.com/Statsmin" TargetMode="External"/><Relationship Id="rId1466" Type="http://schemas.openxmlformats.org/officeDocument/2006/relationships/hyperlink" Target="https://twitter.com/JustinTrudeau/moments" TargetMode="External"/><Relationship Id="rId2864" Type="http://schemas.openxmlformats.org/officeDocument/2006/relationships/hyperlink" Target="https://twitter.com/presidentaz" TargetMode="External"/><Relationship Id="rId3708" Type="http://schemas.openxmlformats.org/officeDocument/2006/relationships/hyperlink" Target="https://twitter.com/dreynders/lists" TargetMode="External"/><Relationship Id="rId3915" Type="http://schemas.openxmlformats.org/officeDocument/2006/relationships/hyperlink" Target="https://twitter.com/vencancilleria/lists" TargetMode="External"/><Relationship Id="rId836" Type="http://schemas.openxmlformats.org/officeDocument/2006/relationships/hyperlink" Target="https://twitter.com/CancilleriaPeru/lists/misiones-diplom%C3%A1ticas" TargetMode="External"/><Relationship Id="rId1119" Type="http://schemas.openxmlformats.org/officeDocument/2006/relationships/hyperlink" Target="http://twiplomacy.com/info/asia/Israel" TargetMode="External"/><Relationship Id="rId1673" Type="http://schemas.openxmlformats.org/officeDocument/2006/relationships/hyperlink" Target="https://twitter.com/FKasaila/lists" TargetMode="External"/><Relationship Id="rId1880" Type="http://schemas.openxmlformats.org/officeDocument/2006/relationships/hyperlink" Target="http://twiplomacy.com/info/asia/Mongolia" TargetMode="External"/><Relationship Id="rId2517" Type="http://schemas.openxmlformats.org/officeDocument/2006/relationships/hyperlink" Target="https://twitter.com/UnionDesComores/moments" TargetMode="External"/><Relationship Id="rId2724" Type="http://schemas.openxmlformats.org/officeDocument/2006/relationships/hyperlink" Target="https://twitter.com/Maroc_eGov/moments" TargetMode="External"/><Relationship Id="rId2931" Type="http://schemas.openxmlformats.org/officeDocument/2006/relationships/hyperlink" Target="https://twitter.com/Saudiegov" TargetMode="External"/><Relationship Id="rId903" Type="http://schemas.openxmlformats.org/officeDocument/2006/relationships/hyperlink" Target="http://twiplomacy.com/info/africa/Tanzania" TargetMode="External"/><Relationship Id="rId1326" Type="http://schemas.openxmlformats.org/officeDocument/2006/relationships/hyperlink" Target="https://twitter.com/BdiPresidence" TargetMode="External"/><Relationship Id="rId1533" Type="http://schemas.openxmlformats.org/officeDocument/2006/relationships/hyperlink" Target="https://periscope.tv/primeministerkz" TargetMode="External"/><Relationship Id="rId1740" Type="http://schemas.openxmlformats.org/officeDocument/2006/relationships/hyperlink" Target="https://twitter.com/DarrenFNM/moments" TargetMode="External"/><Relationship Id="rId4689" Type="http://schemas.openxmlformats.org/officeDocument/2006/relationships/hyperlink" Target="https://periscope.tv/Pontifex_fr" TargetMode="External"/><Relationship Id="rId32" Type="http://schemas.openxmlformats.org/officeDocument/2006/relationships/hyperlink" Target="https://twitter.com/PresidentABO/lists" TargetMode="External"/><Relationship Id="rId1600" Type="http://schemas.openxmlformats.org/officeDocument/2006/relationships/hyperlink" Target="https://periscope.tv/JY_LeDrian" TargetMode="External"/><Relationship Id="rId3498" Type="http://schemas.openxmlformats.org/officeDocument/2006/relationships/hyperlink" Target="https://twitter.com/Pontifex_ar/moments" TargetMode="External"/><Relationship Id="rId4549" Type="http://schemas.openxmlformats.org/officeDocument/2006/relationships/hyperlink" Target="https://periscope.tv/anabrnabic" TargetMode="External"/><Relationship Id="rId3358" Type="http://schemas.openxmlformats.org/officeDocument/2006/relationships/hyperlink" Target="https://twitter.com/KingSalman/moments" TargetMode="External"/><Relationship Id="rId3565" Type="http://schemas.openxmlformats.org/officeDocument/2006/relationships/hyperlink" Target="https://twitter.com/RHCJO/moments" TargetMode="External"/><Relationship Id="rId3772" Type="http://schemas.openxmlformats.org/officeDocument/2006/relationships/hyperlink" Target="https://twitter.com/KremlinRussia_E/lists" TargetMode="External"/><Relationship Id="rId4409" Type="http://schemas.openxmlformats.org/officeDocument/2006/relationships/hyperlink" Target="https://periscope.tv/GovernmentLY" TargetMode="External"/><Relationship Id="rId4616" Type="http://schemas.openxmlformats.org/officeDocument/2006/relationships/hyperlink" Target="https://periscope.tv/rdussey" TargetMode="External"/><Relationship Id="rId279" Type="http://schemas.openxmlformats.org/officeDocument/2006/relationships/hyperlink" Target="http://twiplomacy.com/info/asia/Myanmar" TargetMode="External"/><Relationship Id="rId486" Type="http://schemas.openxmlformats.org/officeDocument/2006/relationships/hyperlink" Target="http://twiplomacy.com/info/europe/Kosovo" TargetMode="External"/><Relationship Id="rId693" Type="http://schemas.openxmlformats.org/officeDocument/2006/relationships/hyperlink" Target="http://twiplomacy.com/info/north-america/Costa-Rica" TargetMode="External"/><Relationship Id="rId2167" Type="http://schemas.openxmlformats.org/officeDocument/2006/relationships/hyperlink" Target="https://twitter.com/PMOBhutan" TargetMode="External"/><Relationship Id="rId2374" Type="http://schemas.openxmlformats.org/officeDocument/2006/relationships/hyperlink" Target="https://twitter.com/pjugnauth" TargetMode="External"/><Relationship Id="rId2581" Type="http://schemas.openxmlformats.org/officeDocument/2006/relationships/hyperlink" Target="https://twitter.com/Alain_Berset/moments" TargetMode="External"/><Relationship Id="rId3218" Type="http://schemas.openxmlformats.org/officeDocument/2006/relationships/hyperlink" Target="https://twitter.com/BrazilGovNews/moments" TargetMode="External"/><Relationship Id="rId3425" Type="http://schemas.openxmlformats.org/officeDocument/2006/relationships/hyperlink" Target="https://twitter.com/MFAIceland/moments" TargetMode="External"/><Relationship Id="rId3632" Type="http://schemas.openxmlformats.org/officeDocument/2006/relationships/hyperlink" Target="https://twitter.com/UrugwiroVillage/moments" TargetMode="External"/><Relationship Id="rId139" Type="http://schemas.openxmlformats.org/officeDocument/2006/relationships/hyperlink" Target="http://twiplomacy.com/info/africa/Uganda" TargetMode="External"/><Relationship Id="rId346" Type="http://schemas.openxmlformats.org/officeDocument/2006/relationships/hyperlink" Target="http://twiplomacy.com/info/asia/Thailand" TargetMode="External"/><Relationship Id="rId553" Type="http://schemas.openxmlformats.org/officeDocument/2006/relationships/hyperlink" Target="https://twitter.com/PolandMFA/pl-diplomatic-missions/members" TargetMode="External"/><Relationship Id="rId760" Type="http://schemas.openxmlformats.org/officeDocument/2006/relationships/hyperlink" Target="http://twiplomacy.com/info/north-america/United-States" TargetMode="External"/><Relationship Id="rId1183" Type="http://schemas.openxmlformats.org/officeDocument/2006/relationships/hyperlink" Target="https://periscope.tv/realDonaldTrump" TargetMode="External"/><Relationship Id="rId1390" Type="http://schemas.openxmlformats.org/officeDocument/2006/relationships/hyperlink" Target="https://twitter.com/Lenin/lists" TargetMode="External"/><Relationship Id="rId2027" Type="http://schemas.openxmlformats.org/officeDocument/2006/relationships/hyperlink" Target="https://twitter.com/AndrejBabis" TargetMode="External"/><Relationship Id="rId2234" Type="http://schemas.openxmlformats.org/officeDocument/2006/relationships/hyperlink" Target="https://twitter.com/GobSV_Comunica" TargetMode="External"/><Relationship Id="rId2441" Type="http://schemas.openxmlformats.org/officeDocument/2006/relationships/hyperlink" Target="https://twitter.com/Sboubeye/lists" TargetMode="External"/><Relationship Id="rId206" Type="http://schemas.openxmlformats.org/officeDocument/2006/relationships/hyperlink" Target="http://twiplomacy.com/info/asia/Iran" TargetMode="External"/><Relationship Id="rId413" Type="http://schemas.openxmlformats.org/officeDocument/2006/relationships/hyperlink" Target="https://twitter.com/eu_eeas/eu-delegations/members" TargetMode="External"/><Relationship Id="rId1043" Type="http://schemas.openxmlformats.org/officeDocument/2006/relationships/hyperlink" Target="https://periscope.tv/JuanOrlandoH" TargetMode="External"/><Relationship Id="rId4199" Type="http://schemas.openxmlformats.org/officeDocument/2006/relationships/hyperlink" Target="https://periscope.tv/CabinetCivilPRC" TargetMode="External"/><Relationship Id="rId620" Type="http://schemas.openxmlformats.org/officeDocument/2006/relationships/hyperlink" Target="http://twiplomacy.com/info/europe/Turkey" TargetMode="External"/><Relationship Id="rId1250" Type="http://schemas.openxmlformats.org/officeDocument/2006/relationships/hyperlink" Target="http://twiplomacy.com/info/north-america/Belize" TargetMode="External"/><Relationship Id="rId2301" Type="http://schemas.openxmlformats.org/officeDocument/2006/relationships/hyperlink" Target="https://twitter.com/PMOMalaysia" TargetMode="External"/><Relationship Id="rId4059" Type="http://schemas.openxmlformats.org/officeDocument/2006/relationships/hyperlink" Target="https://periscope.tv/nestrangeiro_pt" TargetMode="External"/><Relationship Id="rId1110" Type="http://schemas.openxmlformats.org/officeDocument/2006/relationships/hyperlink" Target="https://twitter.com/PR_Senegal/lists" TargetMode="External"/><Relationship Id="rId4266" Type="http://schemas.openxmlformats.org/officeDocument/2006/relationships/hyperlink" Target="https://periscope.tv/EUCouncilPress" TargetMode="External"/><Relationship Id="rId4473" Type="http://schemas.openxmlformats.org/officeDocument/2006/relationships/hyperlink" Target="https://periscope.tv/namibia_mfa" TargetMode="External"/><Relationship Id="rId4680" Type="http://schemas.openxmlformats.org/officeDocument/2006/relationships/hyperlink" Target="https://periscope.tv/USAUrdu" TargetMode="External"/><Relationship Id="rId1927" Type="http://schemas.openxmlformats.org/officeDocument/2006/relationships/hyperlink" Target="https://twitter.com/edmnangagwa/lists" TargetMode="External"/><Relationship Id="rId3075" Type="http://schemas.openxmlformats.org/officeDocument/2006/relationships/hyperlink" Target="https://twitter.com/presidenciacr" TargetMode="External"/><Relationship Id="rId3282" Type="http://schemas.openxmlformats.org/officeDocument/2006/relationships/hyperlink" Target="https://twitter.com/General_Aoun/moments" TargetMode="External"/><Relationship Id="rId4126" Type="http://schemas.openxmlformats.org/officeDocument/2006/relationships/hyperlink" Target="https://periscope.tv/kryeministriaal" TargetMode="External"/><Relationship Id="rId4333" Type="http://schemas.openxmlformats.org/officeDocument/2006/relationships/hyperlink" Target="https://periscope.tv/IstanaRakyat" TargetMode="External"/><Relationship Id="rId4540" Type="http://schemas.openxmlformats.org/officeDocument/2006/relationships/hyperlink" Target="https://periscope.tv/KingSalman" TargetMode="External"/><Relationship Id="rId2091" Type="http://schemas.openxmlformats.org/officeDocument/2006/relationships/hyperlink" Target="https://twitter.com/MSZ_RP" TargetMode="External"/><Relationship Id="rId3142" Type="http://schemas.openxmlformats.org/officeDocument/2006/relationships/hyperlink" Target="https://twitter.com/maduro_en" TargetMode="External"/><Relationship Id="rId4400" Type="http://schemas.openxmlformats.org/officeDocument/2006/relationships/hyperlink" Target="https://periscope.tv/kyrgyzpresident" TargetMode="External"/><Relationship Id="rId270" Type="http://schemas.openxmlformats.org/officeDocument/2006/relationships/hyperlink" Target="http://twiplomacy.com/info/asia/Maldives" TargetMode="External"/><Relationship Id="rId3002" Type="http://schemas.openxmlformats.org/officeDocument/2006/relationships/hyperlink" Target="https://twitter.com/Lithuania" TargetMode="External"/><Relationship Id="rId130" Type="http://schemas.openxmlformats.org/officeDocument/2006/relationships/hyperlink" Target="http://twiplomacy.com/info/africa/Tunisia" TargetMode="External"/><Relationship Id="rId3959" Type="http://schemas.openxmlformats.org/officeDocument/2006/relationships/hyperlink" Target="https://twitter.com/epsycampbell" TargetMode="External"/><Relationship Id="rId2768" Type="http://schemas.openxmlformats.org/officeDocument/2006/relationships/hyperlink" Target="https://twitter.com/AlphaBarry20/moments" TargetMode="External"/><Relationship Id="rId2975" Type="http://schemas.openxmlformats.org/officeDocument/2006/relationships/hyperlink" Target="https://twitter.com/FedericaMog" TargetMode="External"/><Relationship Id="rId3819" Type="http://schemas.openxmlformats.org/officeDocument/2006/relationships/hyperlink" Target="https://twitter.com/GovernmentLY/lists" TargetMode="External"/><Relationship Id="rId947" Type="http://schemas.openxmlformats.org/officeDocument/2006/relationships/hyperlink" Target="http://twiplomacy.com/info/africa/Togo" TargetMode="External"/><Relationship Id="rId1577" Type="http://schemas.openxmlformats.org/officeDocument/2006/relationships/hyperlink" Target="http://twiplomacy.com/info/africa/Botswana" TargetMode="External"/><Relationship Id="rId1784" Type="http://schemas.openxmlformats.org/officeDocument/2006/relationships/hyperlink" Target="https://twitter.com/RavikOfficial/moments" TargetMode="External"/><Relationship Id="rId1991" Type="http://schemas.openxmlformats.org/officeDocument/2006/relationships/hyperlink" Target="http://twiplomacy.com/info/south-america/Chile" TargetMode="External"/><Relationship Id="rId2628" Type="http://schemas.openxmlformats.org/officeDocument/2006/relationships/hyperlink" Target="https://twitter.com/Kungahuset/moments" TargetMode="External"/><Relationship Id="rId2835" Type="http://schemas.openxmlformats.org/officeDocument/2006/relationships/hyperlink" Target="https://twitter.com/Fnyusi" TargetMode="External"/><Relationship Id="rId4190" Type="http://schemas.openxmlformats.org/officeDocument/2006/relationships/hyperlink" Target="https://periscope.tv/presidencebf" TargetMode="External"/><Relationship Id="rId76" Type="http://schemas.openxmlformats.org/officeDocument/2006/relationships/hyperlink" Target="https://twitter.com/MBuhari/lists" TargetMode="External"/><Relationship Id="rId807" Type="http://schemas.openxmlformats.org/officeDocument/2006/relationships/hyperlink" Target="https://twitter.com/Itamaraty_EN/lists" TargetMode="External"/><Relationship Id="rId1437" Type="http://schemas.openxmlformats.org/officeDocument/2006/relationships/hyperlink" Target="https://periscope.tv/kaminajsmith" TargetMode="External"/><Relationship Id="rId1644" Type="http://schemas.openxmlformats.org/officeDocument/2006/relationships/hyperlink" Target="https://twitter.com/PresidencySrb" TargetMode="External"/><Relationship Id="rId1851" Type="http://schemas.openxmlformats.org/officeDocument/2006/relationships/hyperlink" Target="https://twitter.com/jaarreaza" TargetMode="External"/><Relationship Id="rId2902" Type="http://schemas.openxmlformats.org/officeDocument/2006/relationships/hyperlink" Target="https://twitter.com/QueenRania" TargetMode="External"/><Relationship Id="rId4050" Type="http://schemas.openxmlformats.org/officeDocument/2006/relationships/hyperlink" Target="https://periscope.tv/winstonpeters" TargetMode="External"/><Relationship Id="rId1504" Type="http://schemas.openxmlformats.org/officeDocument/2006/relationships/hyperlink" Target="https://periscope.tv/mauriciomacri" TargetMode="External"/><Relationship Id="rId1711" Type="http://schemas.openxmlformats.org/officeDocument/2006/relationships/hyperlink" Target="https://twitter.com/SegrEsteriRsm/li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53"/>
  <sheetViews>
    <sheetView tabSelected="1" workbookViewId="0"/>
  </sheetViews>
  <sheetFormatPr defaultColWidth="15.7109375" defaultRowHeight="15" x14ac:dyDescent="0.25"/>
  <sheetData>
    <row r="1" spans="1:69" ht="18.75" x14ac:dyDescent="0.3">
      <c r="A1" s="1" t="s">
        <v>0</v>
      </c>
      <c r="B1" s="2"/>
      <c r="C1" s="2"/>
      <c r="D1" s="3"/>
      <c r="E1" s="3"/>
      <c r="F1" s="3"/>
      <c r="G1" s="4" t="s">
        <v>1</v>
      </c>
      <c r="H1" s="3"/>
      <c r="I1" s="3"/>
      <c r="J1" s="3"/>
      <c r="K1" s="5"/>
      <c r="L1" s="6"/>
      <c r="M1" s="6"/>
      <c r="N1" s="6"/>
      <c r="O1" s="5"/>
      <c r="P1" s="5"/>
      <c r="Q1" s="6"/>
      <c r="R1" s="6"/>
      <c r="S1" s="6"/>
      <c r="T1" s="6"/>
      <c r="U1" s="6"/>
      <c r="V1" s="6"/>
      <c r="W1" s="7"/>
      <c r="X1" s="6"/>
      <c r="Y1" s="8"/>
      <c r="Z1" s="8"/>
      <c r="AA1" s="4" t="s">
        <v>2</v>
      </c>
      <c r="AB1" s="4"/>
      <c r="AC1" s="4"/>
      <c r="AD1" s="4"/>
      <c r="AE1" s="4"/>
      <c r="AF1" s="4"/>
      <c r="AG1" s="4"/>
      <c r="AH1" s="4"/>
      <c r="AI1" s="4"/>
      <c r="AJ1" s="4"/>
      <c r="AK1" s="4"/>
      <c r="AL1" s="4"/>
      <c r="AM1" s="4"/>
      <c r="AN1" s="4"/>
      <c r="AO1" s="4"/>
      <c r="AP1" s="4"/>
      <c r="AQ1" s="4"/>
      <c r="AR1" s="4"/>
      <c r="AS1" s="4"/>
      <c r="AT1" s="4"/>
      <c r="AU1" s="4"/>
      <c r="AV1" s="4"/>
      <c r="AW1" s="2" t="s">
        <v>3</v>
      </c>
      <c r="AX1" s="4"/>
      <c r="AY1" s="4"/>
      <c r="AZ1" s="4"/>
      <c r="BA1" s="3"/>
      <c r="BB1" s="2" t="s">
        <v>4</v>
      </c>
      <c r="BC1" s="9"/>
      <c r="BD1" s="2" t="s">
        <v>5</v>
      </c>
      <c r="BE1" s="8"/>
      <c r="BF1" s="9"/>
      <c r="BG1" s="9"/>
      <c r="BH1" s="9"/>
      <c r="BI1" s="9"/>
      <c r="BJ1" s="9"/>
      <c r="BK1" s="9"/>
      <c r="BL1" s="2" t="s">
        <v>6</v>
      </c>
      <c r="BM1" s="10"/>
      <c r="BN1" s="11"/>
      <c r="BO1" s="11"/>
      <c r="BP1" s="11"/>
      <c r="BQ1" s="12"/>
    </row>
    <row r="2" spans="1:69" ht="16.5" thickBot="1" x14ac:dyDescent="0.3">
      <c r="A2" s="13" t="s">
        <v>7</v>
      </c>
      <c r="B2" s="14" t="s">
        <v>8</v>
      </c>
      <c r="C2" s="14" t="s">
        <v>9</v>
      </c>
      <c r="D2" s="15" t="s">
        <v>10</v>
      </c>
      <c r="E2" s="15" t="s">
        <v>11</v>
      </c>
      <c r="F2" s="15" t="s">
        <v>12</v>
      </c>
      <c r="G2" s="15" t="s">
        <v>13</v>
      </c>
      <c r="H2" s="14" t="s">
        <v>14</v>
      </c>
      <c r="I2" s="16" t="s">
        <v>15</v>
      </c>
      <c r="J2" s="17" t="s">
        <v>16</v>
      </c>
      <c r="K2" s="17" t="s">
        <v>17</v>
      </c>
      <c r="L2" s="16" t="s">
        <v>18</v>
      </c>
      <c r="M2" s="16" t="s">
        <v>19</v>
      </c>
      <c r="N2" s="16" t="s">
        <v>20</v>
      </c>
      <c r="O2" s="17" t="s">
        <v>21</v>
      </c>
      <c r="P2" s="17" t="s">
        <v>22</v>
      </c>
      <c r="Q2" s="16" t="s">
        <v>23</v>
      </c>
      <c r="R2" s="16" t="s">
        <v>24</v>
      </c>
      <c r="S2" s="17" t="s">
        <v>25</v>
      </c>
      <c r="T2" s="14" t="s">
        <v>26</v>
      </c>
      <c r="U2" s="17" t="s">
        <v>27</v>
      </c>
      <c r="V2" s="17" t="s">
        <v>28</v>
      </c>
      <c r="W2" s="17" t="s">
        <v>29</v>
      </c>
      <c r="X2" s="18" t="s">
        <v>30</v>
      </c>
      <c r="Y2" s="19" t="s">
        <v>31</v>
      </c>
      <c r="Z2" s="18" t="s">
        <v>32</v>
      </c>
      <c r="AA2" s="15" t="s">
        <v>33</v>
      </c>
      <c r="AB2" s="16" t="s">
        <v>34</v>
      </c>
      <c r="AC2" s="16" t="s">
        <v>35</v>
      </c>
      <c r="AD2" s="16" t="s">
        <v>36</v>
      </c>
      <c r="AE2" s="17" t="s">
        <v>37</v>
      </c>
      <c r="AF2" s="17" t="s">
        <v>38</v>
      </c>
      <c r="AG2" s="17" t="s">
        <v>39</v>
      </c>
      <c r="AH2" s="17" t="s">
        <v>40</v>
      </c>
      <c r="AI2" s="16" t="s">
        <v>41</v>
      </c>
      <c r="AJ2" s="16" t="s">
        <v>42</v>
      </c>
      <c r="AK2" s="16" t="s">
        <v>43</v>
      </c>
      <c r="AL2" s="16" t="s">
        <v>44</v>
      </c>
      <c r="AM2" s="16" t="s">
        <v>45</v>
      </c>
      <c r="AN2" s="17" t="s">
        <v>31</v>
      </c>
      <c r="AO2" s="17" t="s">
        <v>46</v>
      </c>
      <c r="AP2" s="17" t="s">
        <v>47</v>
      </c>
      <c r="AQ2" s="17" t="s">
        <v>48</v>
      </c>
      <c r="AR2" s="17" t="s">
        <v>49</v>
      </c>
      <c r="AS2" s="16" t="s">
        <v>50</v>
      </c>
      <c r="AT2" s="17" t="s">
        <v>16</v>
      </c>
      <c r="AU2" s="17" t="s">
        <v>51</v>
      </c>
      <c r="AV2" s="16" t="s">
        <v>52</v>
      </c>
      <c r="AW2" s="14" t="s">
        <v>53</v>
      </c>
      <c r="AX2" s="14" t="s">
        <v>54</v>
      </c>
      <c r="AY2" s="14" t="s">
        <v>55</v>
      </c>
      <c r="AZ2" s="14" t="s">
        <v>56</v>
      </c>
      <c r="BA2" s="14" t="s">
        <v>57</v>
      </c>
      <c r="BB2" s="14" t="s">
        <v>58</v>
      </c>
      <c r="BC2" s="14" t="s">
        <v>58</v>
      </c>
      <c r="BD2" s="19" t="s">
        <v>59</v>
      </c>
      <c r="BE2" s="19" t="s">
        <v>60</v>
      </c>
      <c r="BF2" s="19" t="s">
        <v>61</v>
      </c>
      <c r="BG2" s="19" t="s">
        <v>62</v>
      </c>
      <c r="BH2" s="19" t="s">
        <v>63</v>
      </c>
      <c r="BI2" s="19" t="s">
        <v>60</v>
      </c>
      <c r="BJ2" s="19" t="s">
        <v>61</v>
      </c>
      <c r="BK2" s="19" t="s">
        <v>62</v>
      </c>
      <c r="BL2" s="14" t="s">
        <v>64</v>
      </c>
      <c r="BM2" s="20" t="s">
        <v>65</v>
      </c>
      <c r="BN2" s="21" t="s">
        <v>66</v>
      </c>
      <c r="BO2" s="21" t="s">
        <v>16</v>
      </c>
      <c r="BP2" s="21" t="s">
        <v>17</v>
      </c>
      <c r="BQ2" s="22" t="s">
        <v>67</v>
      </c>
    </row>
    <row r="3" spans="1:69" ht="15.75" x14ac:dyDescent="0.25">
      <c r="A3" s="23" t="s">
        <v>68</v>
      </c>
      <c r="B3" s="24" t="s">
        <v>69</v>
      </c>
      <c r="C3" s="24" t="s">
        <v>70</v>
      </c>
      <c r="D3" s="24" t="s">
        <v>71</v>
      </c>
      <c r="E3" s="24" t="s">
        <v>70</v>
      </c>
      <c r="F3" s="25" t="str">
        <f>HYPERLINK("http://twiplomacy.com/info/africa/Algeria","http://twiplomacy.com/info/africa/Algeria")</f>
        <v>http://twiplomacy.com/info/africa/Algeria</v>
      </c>
      <c r="G3" s="26" t="s">
        <v>72</v>
      </c>
      <c r="H3" s="27" t="s">
        <v>73</v>
      </c>
      <c r="I3" s="26" t="s">
        <v>74</v>
      </c>
      <c r="J3" s="28">
        <v>205</v>
      </c>
      <c r="K3" s="28">
        <v>2</v>
      </c>
      <c r="L3" s="26" t="s">
        <v>75</v>
      </c>
      <c r="M3" s="26" t="s">
        <v>76</v>
      </c>
      <c r="N3" s="26" t="s">
        <v>77</v>
      </c>
      <c r="O3" s="28">
        <v>0</v>
      </c>
      <c r="P3" s="28">
        <v>3</v>
      </c>
      <c r="Q3" s="26" t="s">
        <v>78</v>
      </c>
      <c r="R3" s="26" t="s">
        <v>79</v>
      </c>
      <c r="S3" s="28">
        <v>13</v>
      </c>
      <c r="T3" s="24" t="s">
        <v>80</v>
      </c>
      <c r="U3" s="28">
        <v>3</v>
      </c>
      <c r="V3" s="28">
        <v>1.333333333333333</v>
      </c>
      <c r="W3" s="28">
        <v>3.333333333333333</v>
      </c>
      <c r="X3" s="29">
        <v>0</v>
      </c>
      <c r="Y3" s="29">
        <v>3</v>
      </c>
      <c r="Z3" s="30">
        <v>0</v>
      </c>
      <c r="AA3" s="26" t="s">
        <v>72</v>
      </c>
      <c r="AB3" s="26" t="s">
        <v>74</v>
      </c>
      <c r="AC3" s="26" t="s">
        <v>81</v>
      </c>
      <c r="AD3" s="26" t="s">
        <v>73</v>
      </c>
      <c r="AE3" s="28">
        <v>0</v>
      </c>
      <c r="AF3" s="28" t="e">
        <v>#VALUE!</v>
      </c>
      <c r="AG3" s="28">
        <v>0</v>
      </c>
      <c r="AH3" s="28">
        <v>0</v>
      </c>
      <c r="AI3" s="26" t="s">
        <v>82</v>
      </c>
      <c r="AJ3" s="26" t="s">
        <v>82</v>
      </c>
      <c r="AK3" s="26" t="s">
        <v>82</v>
      </c>
      <c r="AL3" s="26" t="s">
        <v>82</v>
      </c>
      <c r="AM3" s="26" t="s">
        <v>82</v>
      </c>
      <c r="AN3" s="28" t="s">
        <v>83</v>
      </c>
      <c r="AO3" s="28">
        <v>0</v>
      </c>
      <c r="AP3" s="28">
        <v>0</v>
      </c>
      <c r="AQ3" s="28">
        <v>0</v>
      </c>
      <c r="AR3" s="28">
        <v>0</v>
      </c>
      <c r="AS3" s="26">
        <v>0</v>
      </c>
      <c r="AT3" s="28">
        <v>205</v>
      </c>
      <c r="AU3" s="28">
        <v>89</v>
      </c>
      <c r="AV3" s="31">
        <v>0.76719999999999999</v>
      </c>
      <c r="AW3" s="27" t="s">
        <v>84</v>
      </c>
      <c r="AX3" s="24">
        <v>0</v>
      </c>
      <c r="AY3" s="24">
        <v>0</v>
      </c>
      <c r="AZ3" s="24" t="s">
        <v>85</v>
      </c>
      <c r="BA3" s="24"/>
      <c r="BB3" s="27" t="s">
        <v>86</v>
      </c>
      <c r="BC3" s="32">
        <v>0</v>
      </c>
      <c r="BD3" s="26" t="s">
        <v>72</v>
      </c>
      <c r="BE3" s="33">
        <v>2</v>
      </c>
      <c r="BF3" s="33">
        <v>3</v>
      </c>
      <c r="BG3" s="33">
        <v>0</v>
      </c>
      <c r="BH3" s="33">
        <v>5</v>
      </c>
      <c r="BI3" s="33" t="s">
        <v>87</v>
      </c>
      <c r="BJ3" s="33" t="s">
        <v>88</v>
      </c>
      <c r="BK3" s="33"/>
      <c r="BL3" s="34" t="s">
        <v>89</v>
      </c>
      <c r="BM3" s="35" t="s">
        <v>90</v>
      </c>
      <c r="BN3" s="36"/>
      <c r="BO3" s="36"/>
      <c r="BP3" s="36"/>
      <c r="BQ3" s="37"/>
    </row>
    <row r="4" spans="1:69" ht="15.75" x14ac:dyDescent="0.25">
      <c r="A4" s="38" t="s">
        <v>68</v>
      </c>
      <c r="B4" s="39" t="s">
        <v>69</v>
      </c>
      <c r="C4" s="39" t="s">
        <v>70</v>
      </c>
      <c r="D4" s="39" t="s">
        <v>71</v>
      </c>
      <c r="E4" s="39" t="s">
        <v>70</v>
      </c>
      <c r="F4" s="40" t="str">
        <f>HYPERLINK("http://twiplomacy.com/info/africa/Algeria","http://twiplomacy.com/info/africa/Algeria")</f>
        <v>http://twiplomacy.com/info/africa/Algeria</v>
      </c>
      <c r="G4" s="41" t="s">
        <v>91</v>
      </c>
      <c r="H4" s="42" t="s">
        <v>92</v>
      </c>
      <c r="I4" s="41" t="s">
        <v>93</v>
      </c>
      <c r="J4" s="43">
        <v>5256</v>
      </c>
      <c r="K4" s="43">
        <v>89</v>
      </c>
      <c r="L4" s="41" t="s">
        <v>94</v>
      </c>
      <c r="M4" s="41" t="s">
        <v>95</v>
      </c>
      <c r="N4" s="41" t="s">
        <v>96</v>
      </c>
      <c r="O4" s="43">
        <v>0</v>
      </c>
      <c r="P4" s="43">
        <v>156</v>
      </c>
      <c r="Q4" s="41" t="s">
        <v>78</v>
      </c>
      <c r="R4" s="41" t="s">
        <v>79</v>
      </c>
      <c r="S4" s="43">
        <v>21</v>
      </c>
      <c r="T4" s="44" t="s">
        <v>97</v>
      </c>
      <c r="U4" s="43">
        <v>0.1193573068094874</v>
      </c>
      <c r="V4" s="43">
        <v>0.26282051282051277</v>
      </c>
      <c r="W4" s="43">
        <v>3.6474358974358969</v>
      </c>
      <c r="X4" s="45">
        <v>1</v>
      </c>
      <c r="Y4" s="45">
        <v>156</v>
      </c>
      <c r="Z4" s="46">
        <v>6.41025641025641E-3</v>
      </c>
      <c r="AA4" s="41" t="s">
        <v>91</v>
      </c>
      <c r="AB4" s="41" t="s">
        <v>93</v>
      </c>
      <c r="AC4" s="41" t="s">
        <v>98</v>
      </c>
      <c r="AD4" s="41" t="s">
        <v>92</v>
      </c>
      <c r="AE4" s="43">
        <v>0</v>
      </c>
      <c r="AF4" s="43" t="e">
        <v>#VALUE!</v>
      </c>
      <c r="AG4" s="43">
        <v>0</v>
      </c>
      <c r="AH4" s="43">
        <v>0</v>
      </c>
      <c r="AI4" s="41" t="s">
        <v>82</v>
      </c>
      <c r="AJ4" s="41" t="s">
        <v>82</v>
      </c>
      <c r="AK4" s="41" t="s">
        <v>82</v>
      </c>
      <c r="AL4" s="41" t="s">
        <v>82</v>
      </c>
      <c r="AM4" s="41" t="s">
        <v>82</v>
      </c>
      <c r="AN4" s="43" t="s">
        <v>83</v>
      </c>
      <c r="AO4" s="43">
        <v>0</v>
      </c>
      <c r="AP4" s="43">
        <v>0</v>
      </c>
      <c r="AQ4" s="43">
        <v>0</v>
      </c>
      <c r="AR4" s="43">
        <v>0</v>
      </c>
      <c r="AS4" s="41">
        <v>0</v>
      </c>
      <c r="AT4" s="43">
        <v>5254</v>
      </c>
      <c r="AU4" s="43">
        <v>682</v>
      </c>
      <c r="AV4" s="47">
        <v>0.1492</v>
      </c>
      <c r="AW4" s="48" t="s">
        <v>99</v>
      </c>
      <c r="AX4" s="39">
        <v>0</v>
      </c>
      <c r="AY4" s="39">
        <v>0</v>
      </c>
      <c r="AZ4" s="39" t="s">
        <v>85</v>
      </c>
      <c r="BA4" s="39"/>
      <c r="BB4" s="48" t="s">
        <v>100</v>
      </c>
      <c r="BC4" s="49">
        <v>0</v>
      </c>
      <c r="BD4" s="41" t="s">
        <v>91</v>
      </c>
      <c r="BE4" s="50">
        <v>7</v>
      </c>
      <c r="BF4" s="50">
        <v>1</v>
      </c>
      <c r="BG4" s="50">
        <v>0</v>
      </c>
      <c r="BH4" s="50">
        <v>8</v>
      </c>
      <c r="BI4" s="50" t="s">
        <v>101</v>
      </c>
      <c r="BJ4" s="50" t="s">
        <v>102</v>
      </c>
      <c r="BK4" s="50"/>
      <c r="BL4" s="51" t="s">
        <v>103</v>
      </c>
      <c r="BM4" s="52" t="s">
        <v>90</v>
      </c>
      <c r="BN4" s="53"/>
      <c r="BO4" s="53"/>
      <c r="BP4" s="53"/>
      <c r="BQ4" s="54"/>
    </row>
    <row r="5" spans="1:69" ht="15.75" x14ac:dyDescent="0.25">
      <c r="A5" s="38" t="s">
        <v>68</v>
      </c>
      <c r="B5" s="39" t="s">
        <v>69</v>
      </c>
      <c r="C5" s="39" t="s">
        <v>104</v>
      </c>
      <c r="D5" s="39" t="s">
        <v>71</v>
      </c>
      <c r="E5" s="49" t="s">
        <v>105</v>
      </c>
      <c r="F5" s="40" t="str">
        <f>HYPERLINK("http://twiplomacy.com/info/africa/Algeria","http://twiplomacy.com/info/africa/Algeria")</f>
        <v>http://twiplomacy.com/info/africa/Algeria</v>
      </c>
      <c r="G5" s="41" t="s">
        <v>106</v>
      </c>
      <c r="H5" s="48" t="s">
        <v>107</v>
      </c>
      <c r="I5" s="41" t="s">
        <v>108</v>
      </c>
      <c r="J5" s="43">
        <v>4937</v>
      </c>
      <c r="K5" s="43">
        <v>14</v>
      </c>
      <c r="L5" s="41" t="s">
        <v>109</v>
      </c>
      <c r="M5" s="41" t="s">
        <v>110</v>
      </c>
      <c r="N5" s="41" t="s">
        <v>111</v>
      </c>
      <c r="O5" s="43">
        <v>3</v>
      </c>
      <c r="P5" s="43">
        <v>266</v>
      </c>
      <c r="Q5" s="41" t="s">
        <v>78</v>
      </c>
      <c r="R5" s="41" t="s">
        <v>79</v>
      </c>
      <c r="S5" s="43">
        <v>0</v>
      </c>
      <c r="T5" s="44" t="s">
        <v>97</v>
      </c>
      <c r="U5" s="43">
        <v>0.98837209302325579</v>
      </c>
      <c r="V5" s="43">
        <v>2.3960784313725489</v>
      </c>
      <c r="W5" s="43">
        <v>11.360784313725491</v>
      </c>
      <c r="X5" s="45">
        <v>0</v>
      </c>
      <c r="Y5" s="45">
        <v>255</v>
      </c>
      <c r="Z5" s="46">
        <v>0</v>
      </c>
      <c r="AA5" s="41" t="s">
        <v>106</v>
      </c>
      <c r="AB5" s="41" t="s">
        <v>108</v>
      </c>
      <c r="AC5" s="41" t="s">
        <v>112</v>
      </c>
      <c r="AD5" s="41" t="s">
        <v>107</v>
      </c>
      <c r="AE5" s="43">
        <v>3766</v>
      </c>
      <c r="AF5" s="43">
        <v>2.411111111111111</v>
      </c>
      <c r="AG5" s="43">
        <v>651</v>
      </c>
      <c r="AH5" s="43">
        <v>3115</v>
      </c>
      <c r="AI5" s="47">
        <v>3.4399999999999999E-3</v>
      </c>
      <c r="AJ5" s="47">
        <v>0</v>
      </c>
      <c r="AK5" s="47">
        <v>3.7200000000000002E-3</v>
      </c>
      <c r="AL5" s="41" t="s">
        <v>82</v>
      </c>
      <c r="AM5" s="41" t="s">
        <v>82</v>
      </c>
      <c r="AN5" s="43">
        <v>270</v>
      </c>
      <c r="AO5" s="43">
        <v>1</v>
      </c>
      <c r="AP5" s="43">
        <v>0</v>
      </c>
      <c r="AQ5" s="43">
        <v>254</v>
      </c>
      <c r="AR5" s="43">
        <v>0</v>
      </c>
      <c r="AS5" s="41">
        <v>0.74</v>
      </c>
      <c r="AT5" s="43">
        <v>4902</v>
      </c>
      <c r="AU5" s="43">
        <v>0</v>
      </c>
      <c r="AV5" s="55">
        <v>0</v>
      </c>
      <c r="AW5" s="48" t="s">
        <v>113</v>
      </c>
      <c r="AX5" s="39">
        <v>0</v>
      </c>
      <c r="AY5" s="39">
        <v>0</v>
      </c>
      <c r="AZ5" s="39" t="s">
        <v>85</v>
      </c>
      <c r="BA5" s="39"/>
      <c r="BB5" s="48" t="s">
        <v>114</v>
      </c>
      <c r="BC5" s="39">
        <v>0</v>
      </c>
      <c r="BD5" s="41" t="s">
        <v>106</v>
      </c>
      <c r="BE5" s="50">
        <v>0</v>
      </c>
      <c r="BF5" s="50">
        <v>1</v>
      </c>
      <c r="BG5" s="50">
        <v>1</v>
      </c>
      <c r="BH5" s="50">
        <v>2</v>
      </c>
      <c r="BI5" s="50"/>
      <c r="BJ5" s="50" t="s">
        <v>102</v>
      </c>
      <c r="BK5" s="50" t="s">
        <v>115</v>
      </c>
      <c r="BL5" s="56" t="s">
        <v>116</v>
      </c>
      <c r="BM5" s="52" t="s">
        <v>90</v>
      </c>
      <c r="BN5" s="57"/>
      <c r="BO5" s="57"/>
      <c r="BP5" s="57"/>
      <c r="BQ5" s="58"/>
    </row>
    <row r="6" spans="1:69" ht="15.75" x14ac:dyDescent="0.25">
      <c r="A6" s="38" t="s">
        <v>68</v>
      </c>
      <c r="B6" s="39" t="s">
        <v>69</v>
      </c>
      <c r="C6" s="39" t="s">
        <v>117</v>
      </c>
      <c r="D6" s="39" t="s">
        <v>118</v>
      </c>
      <c r="E6" s="39" t="s">
        <v>119</v>
      </c>
      <c r="F6" s="40" t="str">
        <f>HYPERLINK("http://twiplomacy.com/info/africa/Algeria","http://twiplomacy.com/info/africa/Algeria")</f>
        <v>http://twiplomacy.com/info/africa/Algeria</v>
      </c>
      <c r="G6" s="41" t="s">
        <v>115</v>
      </c>
      <c r="H6" s="48" t="s">
        <v>120</v>
      </c>
      <c r="I6" s="41" t="s">
        <v>121</v>
      </c>
      <c r="J6" s="43">
        <v>179688</v>
      </c>
      <c r="K6" s="43">
        <v>58</v>
      </c>
      <c r="L6" s="41" t="s">
        <v>122</v>
      </c>
      <c r="M6" s="41" t="s">
        <v>123</v>
      </c>
      <c r="N6" s="41" t="s">
        <v>77</v>
      </c>
      <c r="O6" s="43">
        <v>9</v>
      </c>
      <c r="P6" s="43">
        <v>1382</v>
      </c>
      <c r="Q6" s="41" t="s">
        <v>78</v>
      </c>
      <c r="R6" s="41" t="s">
        <v>124</v>
      </c>
      <c r="S6" s="43">
        <v>59</v>
      </c>
      <c r="T6" s="44" t="s">
        <v>97</v>
      </c>
      <c r="U6" s="43">
        <v>2.208333333333333</v>
      </c>
      <c r="V6" s="43">
        <v>12.984802431610939</v>
      </c>
      <c r="W6" s="43">
        <v>49.533434650455924</v>
      </c>
      <c r="X6" s="45">
        <v>14</v>
      </c>
      <c r="Y6" s="45">
        <v>1325</v>
      </c>
      <c r="Z6" s="46">
        <v>1.0566037735849101E-2</v>
      </c>
      <c r="AA6" s="41" t="s">
        <v>115</v>
      </c>
      <c r="AB6" s="41" t="s">
        <v>121</v>
      </c>
      <c r="AC6" s="41" t="s">
        <v>125</v>
      </c>
      <c r="AD6" s="41" t="s">
        <v>120</v>
      </c>
      <c r="AE6" s="43">
        <v>82218</v>
      </c>
      <c r="AF6" s="43">
        <v>14.054817275747508</v>
      </c>
      <c r="AG6" s="43">
        <v>16922</v>
      </c>
      <c r="AH6" s="43">
        <v>65296</v>
      </c>
      <c r="AI6" s="47">
        <v>7.6999999999999996E-4</v>
      </c>
      <c r="AJ6" s="47">
        <v>6.9999999999999999E-4</v>
      </c>
      <c r="AK6" s="47">
        <v>1.0200000000000001E-3</v>
      </c>
      <c r="AL6" s="47">
        <v>7.3999999999999999E-4</v>
      </c>
      <c r="AM6" s="47">
        <v>2.7200000000000002E-3</v>
      </c>
      <c r="AN6" s="43">
        <v>1204</v>
      </c>
      <c r="AO6" s="43">
        <v>1140</v>
      </c>
      <c r="AP6" s="43">
        <v>13</v>
      </c>
      <c r="AQ6" s="43">
        <v>28</v>
      </c>
      <c r="AR6" s="43">
        <v>16</v>
      </c>
      <c r="AS6" s="41">
        <v>3.3</v>
      </c>
      <c r="AT6" s="43">
        <v>179431</v>
      </c>
      <c r="AU6" s="43">
        <v>175016</v>
      </c>
      <c r="AV6" s="47">
        <v>39.641199999999998</v>
      </c>
      <c r="AW6" s="48" t="s">
        <v>126</v>
      </c>
      <c r="AX6" s="39">
        <v>0</v>
      </c>
      <c r="AY6" s="39">
        <v>0</v>
      </c>
      <c r="AZ6" s="39" t="s">
        <v>85</v>
      </c>
      <c r="BA6" s="39"/>
      <c r="BB6" s="48" t="s">
        <v>127</v>
      </c>
      <c r="BC6" s="39">
        <v>0</v>
      </c>
      <c r="BD6" s="41" t="s">
        <v>115</v>
      </c>
      <c r="BE6" s="50">
        <v>4</v>
      </c>
      <c r="BF6" s="50">
        <v>14</v>
      </c>
      <c r="BG6" s="50">
        <v>6</v>
      </c>
      <c r="BH6" s="50">
        <v>24</v>
      </c>
      <c r="BI6" s="50" t="s">
        <v>128</v>
      </c>
      <c r="BJ6" s="50" t="s">
        <v>129</v>
      </c>
      <c r="BK6" s="50" t="s">
        <v>130</v>
      </c>
      <c r="BL6" s="56" t="s">
        <v>131</v>
      </c>
      <c r="BM6" s="52" t="s">
        <v>90</v>
      </c>
      <c r="BN6" s="57"/>
      <c r="BO6" s="57"/>
      <c r="BP6" s="57"/>
      <c r="BQ6" s="58"/>
    </row>
    <row r="7" spans="1:69" ht="15.75" x14ac:dyDescent="0.25">
      <c r="A7" s="38" t="s">
        <v>68</v>
      </c>
      <c r="B7" s="39" t="s">
        <v>69</v>
      </c>
      <c r="C7" s="39" t="s">
        <v>132</v>
      </c>
      <c r="D7" s="39" t="s">
        <v>71</v>
      </c>
      <c r="E7" s="39" t="s">
        <v>132</v>
      </c>
      <c r="F7" s="40" t="str">
        <f>HYPERLINK("http://twiplomacy.com/info/africa/Algeria","http://twiplomacy.com/info/africa/Algeria")</f>
        <v>http://twiplomacy.com/info/africa/Algeria</v>
      </c>
      <c r="G7" s="41" t="s">
        <v>102</v>
      </c>
      <c r="H7" s="59" t="s">
        <v>133</v>
      </c>
      <c r="I7" s="41" t="s">
        <v>134</v>
      </c>
      <c r="J7" s="43">
        <v>5082</v>
      </c>
      <c r="K7" s="43">
        <v>442</v>
      </c>
      <c r="L7" s="41" t="s">
        <v>135</v>
      </c>
      <c r="M7" s="41" t="s">
        <v>136</v>
      </c>
      <c r="N7" s="41" t="s">
        <v>137</v>
      </c>
      <c r="O7" s="43">
        <v>341</v>
      </c>
      <c r="P7" s="43">
        <v>1163</v>
      </c>
      <c r="Q7" s="41" t="s">
        <v>78</v>
      </c>
      <c r="R7" s="41" t="s">
        <v>79</v>
      </c>
      <c r="S7" s="43">
        <v>30</v>
      </c>
      <c r="T7" s="44" t="s">
        <v>97</v>
      </c>
      <c r="U7" s="43">
        <v>2.65668202764977</v>
      </c>
      <c r="V7" s="43">
        <v>0.99392097264437695</v>
      </c>
      <c r="W7" s="43">
        <v>2.0319148936170208</v>
      </c>
      <c r="X7" s="45">
        <v>64</v>
      </c>
      <c r="Y7" s="45">
        <v>1153</v>
      </c>
      <c r="Z7" s="46">
        <v>5.550737207285341E-2</v>
      </c>
      <c r="AA7" s="41" t="s">
        <v>102</v>
      </c>
      <c r="AB7" s="41" t="s">
        <v>134</v>
      </c>
      <c r="AC7" s="41" t="s">
        <v>138</v>
      </c>
      <c r="AD7" s="41" t="s">
        <v>133</v>
      </c>
      <c r="AE7" s="43">
        <v>1183</v>
      </c>
      <c r="AF7" s="43">
        <v>3.1343283582089554</v>
      </c>
      <c r="AG7" s="43">
        <v>420</v>
      </c>
      <c r="AH7" s="43">
        <v>763</v>
      </c>
      <c r="AI7" s="47">
        <v>3.7000000000000002E-3</v>
      </c>
      <c r="AJ7" s="47">
        <v>6.6899999999999998E-3</v>
      </c>
      <c r="AK7" s="47">
        <v>4.5700000000000003E-3</v>
      </c>
      <c r="AL7" s="47">
        <v>3.2399999999999998E-3</v>
      </c>
      <c r="AM7" s="47">
        <v>2.0999999999999999E-3</v>
      </c>
      <c r="AN7" s="43">
        <v>134</v>
      </c>
      <c r="AO7" s="43">
        <v>44</v>
      </c>
      <c r="AP7" s="43">
        <v>1</v>
      </c>
      <c r="AQ7" s="43">
        <v>17</v>
      </c>
      <c r="AR7" s="43">
        <v>71</v>
      </c>
      <c r="AS7" s="41">
        <v>0.37</v>
      </c>
      <c r="AT7" s="43">
        <v>5065</v>
      </c>
      <c r="AU7" s="43">
        <v>4752</v>
      </c>
      <c r="AV7" s="47">
        <v>15.1821</v>
      </c>
      <c r="AW7" s="48" t="s">
        <v>139</v>
      </c>
      <c r="AX7" s="39">
        <v>0</v>
      </c>
      <c r="AY7" s="39">
        <v>0</v>
      </c>
      <c r="AZ7" s="39" t="s">
        <v>85</v>
      </c>
      <c r="BA7" s="39"/>
      <c r="BB7" s="48" t="s">
        <v>140</v>
      </c>
      <c r="BC7" s="39">
        <v>0</v>
      </c>
      <c r="BD7" s="41" t="s">
        <v>102</v>
      </c>
      <c r="BE7" s="50">
        <v>127</v>
      </c>
      <c r="BF7" s="50">
        <v>1</v>
      </c>
      <c r="BG7" s="50">
        <v>18</v>
      </c>
      <c r="BH7" s="50">
        <v>146</v>
      </c>
      <c r="BI7" s="50" t="s">
        <v>141</v>
      </c>
      <c r="BJ7" s="50" t="s">
        <v>142</v>
      </c>
      <c r="BK7" s="50" t="s">
        <v>143</v>
      </c>
      <c r="BL7" s="56" t="s">
        <v>144</v>
      </c>
      <c r="BM7" s="52" t="s">
        <v>90</v>
      </c>
      <c r="BN7" s="57"/>
      <c r="BO7" s="57"/>
      <c r="BP7" s="57"/>
      <c r="BQ7" s="58"/>
    </row>
    <row r="8" spans="1:69" ht="15.75" x14ac:dyDescent="0.25">
      <c r="A8" s="38" t="s">
        <v>68</v>
      </c>
      <c r="B8" s="39" t="s">
        <v>145</v>
      </c>
      <c r="C8" s="39" t="s">
        <v>146</v>
      </c>
      <c r="D8" s="39" t="s">
        <v>118</v>
      </c>
      <c r="E8" s="39" t="s">
        <v>147</v>
      </c>
      <c r="F8" s="40" t="str">
        <f>HYPERLINK("http://twiplomacy.com/info/africa/Angola","http://twiplomacy.com/info/africa/Angola")</f>
        <v>http://twiplomacy.com/info/africa/Angola</v>
      </c>
      <c r="G8" s="41" t="s">
        <v>148</v>
      </c>
      <c r="H8" s="42" t="s">
        <v>149</v>
      </c>
      <c r="I8" s="41" t="s">
        <v>150</v>
      </c>
      <c r="J8" s="43">
        <v>3945</v>
      </c>
      <c r="K8" s="43">
        <v>1</v>
      </c>
      <c r="L8" s="41" t="s">
        <v>151</v>
      </c>
      <c r="M8" s="41" t="s">
        <v>152</v>
      </c>
      <c r="N8" s="41" t="s">
        <v>145</v>
      </c>
      <c r="O8" s="43">
        <v>575</v>
      </c>
      <c r="P8" s="43">
        <v>216</v>
      </c>
      <c r="Q8" s="41" t="s">
        <v>153</v>
      </c>
      <c r="R8" s="41" t="s">
        <v>79</v>
      </c>
      <c r="S8" s="43">
        <v>15</v>
      </c>
      <c r="T8" s="44" t="s">
        <v>97</v>
      </c>
      <c r="U8" s="43">
        <v>1.0188679245283021</v>
      </c>
      <c r="V8" s="43">
        <v>7.0694444444444446</v>
      </c>
      <c r="W8" s="43">
        <v>24.643518518518519</v>
      </c>
      <c r="X8" s="45">
        <v>0</v>
      </c>
      <c r="Y8" s="45">
        <v>216</v>
      </c>
      <c r="Z8" s="46">
        <v>0</v>
      </c>
      <c r="AA8" s="41" t="s">
        <v>148</v>
      </c>
      <c r="AB8" s="41" t="s">
        <v>150</v>
      </c>
      <c r="AC8" s="41" t="s">
        <v>154</v>
      </c>
      <c r="AD8" s="41" t="s">
        <v>149</v>
      </c>
      <c r="AE8" s="43">
        <v>7061</v>
      </c>
      <c r="AF8" s="43">
        <v>7.1751152073732722</v>
      </c>
      <c r="AG8" s="43">
        <v>1557</v>
      </c>
      <c r="AH8" s="43">
        <v>5504</v>
      </c>
      <c r="AI8" s="47">
        <v>1.3639999999999999E-2</v>
      </c>
      <c r="AJ8" s="47">
        <v>2.035E-2</v>
      </c>
      <c r="AK8" s="41" t="s">
        <v>82</v>
      </c>
      <c r="AL8" s="47">
        <v>1.1509999999999999E-2</v>
      </c>
      <c r="AM8" s="41" t="s">
        <v>82</v>
      </c>
      <c r="AN8" s="43">
        <v>217</v>
      </c>
      <c r="AO8" s="43">
        <v>196</v>
      </c>
      <c r="AP8" s="43">
        <v>20</v>
      </c>
      <c r="AQ8" s="43">
        <v>0</v>
      </c>
      <c r="AR8" s="43">
        <v>0</v>
      </c>
      <c r="AS8" s="41">
        <v>0.59</v>
      </c>
      <c r="AT8" s="43">
        <v>3933</v>
      </c>
      <c r="AU8" s="43">
        <v>0</v>
      </c>
      <c r="AV8" s="55">
        <v>0</v>
      </c>
      <c r="AW8" s="42" t="s">
        <v>155</v>
      </c>
      <c r="AX8" s="39">
        <v>0</v>
      </c>
      <c r="AY8" s="39">
        <v>0</v>
      </c>
      <c r="AZ8" s="39" t="s">
        <v>85</v>
      </c>
      <c r="BA8" s="39"/>
      <c r="BB8" s="42" t="s">
        <v>156</v>
      </c>
      <c r="BC8" s="39">
        <v>0</v>
      </c>
      <c r="BD8" s="41" t="s">
        <v>148</v>
      </c>
      <c r="BE8" s="50">
        <v>0</v>
      </c>
      <c r="BF8" s="50">
        <v>2</v>
      </c>
      <c r="BG8" s="50">
        <v>0</v>
      </c>
      <c r="BH8" s="50">
        <v>2</v>
      </c>
      <c r="BI8" s="50"/>
      <c r="BJ8" s="50" t="s">
        <v>157</v>
      </c>
      <c r="BK8" s="50"/>
      <c r="BL8" s="56" t="s">
        <v>158</v>
      </c>
      <c r="BM8" s="52" t="s">
        <v>90</v>
      </c>
      <c r="BN8" s="57"/>
      <c r="BO8" s="57"/>
      <c r="BP8" s="57"/>
      <c r="BQ8" s="58"/>
    </row>
    <row r="9" spans="1:69" ht="15.75" x14ac:dyDescent="0.25">
      <c r="A9" s="38" t="s">
        <v>68</v>
      </c>
      <c r="B9" s="39" t="s">
        <v>145</v>
      </c>
      <c r="C9" s="39" t="s">
        <v>146</v>
      </c>
      <c r="D9" s="39" t="s">
        <v>118</v>
      </c>
      <c r="E9" s="39" t="s">
        <v>147</v>
      </c>
      <c r="F9" s="40" t="str">
        <f>HYPERLINK("http://twiplomacy.com/info/africa/Angola","http://twiplomacy.com/info/africa/Angola")</f>
        <v>http://twiplomacy.com/info/africa/Angola</v>
      </c>
      <c r="G9" s="41" t="s">
        <v>159</v>
      </c>
      <c r="H9" s="42" t="s">
        <v>160</v>
      </c>
      <c r="I9" s="41" t="s">
        <v>161</v>
      </c>
      <c r="J9" s="43">
        <v>4320</v>
      </c>
      <c r="K9" s="43">
        <v>522</v>
      </c>
      <c r="L9" s="41" t="s">
        <v>162</v>
      </c>
      <c r="M9" s="41" t="s">
        <v>163</v>
      </c>
      <c r="N9" s="41" t="s">
        <v>145</v>
      </c>
      <c r="O9" s="43">
        <v>1938</v>
      </c>
      <c r="P9" s="43">
        <v>2128</v>
      </c>
      <c r="Q9" s="41" t="s">
        <v>164</v>
      </c>
      <c r="R9" s="41" t="s">
        <v>79</v>
      </c>
      <c r="S9" s="43">
        <v>11</v>
      </c>
      <c r="T9" s="44" t="s">
        <v>97</v>
      </c>
      <c r="U9" s="43">
        <v>10.47368421052632</v>
      </c>
      <c r="V9" s="43">
        <v>6.5977653631284916</v>
      </c>
      <c r="W9" s="43">
        <v>23.737430167597761</v>
      </c>
      <c r="X9" s="45">
        <v>5</v>
      </c>
      <c r="Y9" s="45">
        <v>199</v>
      </c>
      <c r="Z9" s="46">
        <v>2.5125628140703501E-2</v>
      </c>
      <c r="AA9" s="41" t="s">
        <v>159</v>
      </c>
      <c r="AB9" s="41" t="s">
        <v>161</v>
      </c>
      <c r="AC9" s="41" t="s">
        <v>165</v>
      </c>
      <c r="AD9" s="41" t="s">
        <v>160</v>
      </c>
      <c r="AE9" s="43">
        <v>17815</v>
      </c>
      <c r="AF9" s="43">
        <v>3.7390282131661441</v>
      </c>
      <c r="AG9" s="43">
        <v>4771</v>
      </c>
      <c r="AH9" s="43">
        <v>13044</v>
      </c>
      <c r="AI9" s="47">
        <v>3.32E-3</v>
      </c>
      <c r="AJ9" s="47">
        <v>0</v>
      </c>
      <c r="AK9" s="47">
        <v>0</v>
      </c>
      <c r="AL9" s="47">
        <v>5.62E-3</v>
      </c>
      <c r="AM9" s="47">
        <v>0</v>
      </c>
      <c r="AN9" s="43">
        <v>1276</v>
      </c>
      <c r="AO9" s="43">
        <v>503</v>
      </c>
      <c r="AP9" s="43">
        <v>89</v>
      </c>
      <c r="AQ9" s="43">
        <v>398</v>
      </c>
      <c r="AR9" s="43">
        <v>285</v>
      </c>
      <c r="AS9" s="41">
        <v>3.5</v>
      </c>
      <c r="AT9" s="43">
        <v>4303</v>
      </c>
      <c r="AU9" s="43">
        <v>0</v>
      </c>
      <c r="AV9" s="55">
        <v>0</v>
      </c>
      <c r="AW9" s="48" t="s">
        <v>166</v>
      </c>
      <c r="AX9" s="39">
        <v>0</v>
      </c>
      <c r="AY9" s="39">
        <v>0</v>
      </c>
      <c r="AZ9" s="39" t="s">
        <v>85</v>
      </c>
      <c r="BA9" s="39"/>
      <c r="BB9" s="48" t="s">
        <v>167</v>
      </c>
      <c r="BC9" s="39">
        <v>0</v>
      </c>
      <c r="BD9" s="41" t="s">
        <v>159</v>
      </c>
      <c r="BE9" s="50">
        <v>15</v>
      </c>
      <c r="BF9" s="50">
        <v>1</v>
      </c>
      <c r="BG9" s="50">
        <v>3</v>
      </c>
      <c r="BH9" s="50">
        <v>19</v>
      </c>
      <c r="BI9" s="50" t="s">
        <v>168</v>
      </c>
      <c r="BJ9" s="50" t="s">
        <v>169</v>
      </c>
      <c r="BK9" s="50" t="s">
        <v>170</v>
      </c>
      <c r="BL9" s="56" t="s">
        <v>171</v>
      </c>
      <c r="BM9" s="52" t="s">
        <v>90</v>
      </c>
      <c r="BN9" s="57"/>
      <c r="BO9" s="57"/>
      <c r="BP9" s="57"/>
      <c r="BQ9" s="58"/>
    </row>
    <row r="10" spans="1:69" ht="15.75" x14ac:dyDescent="0.25">
      <c r="A10" s="38" t="s">
        <v>68</v>
      </c>
      <c r="B10" s="39" t="s">
        <v>145</v>
      </c>
      <c r="C10" s="39" t="s">
        <v>70</v>
      </c>
      <c r="D10" s="39" t="s">
        <v>71</v>
      </c>
      <c r="E10" s="39" t="s">
        <v>70</v>
      </c>
      <c r="F10" s="40" t="str">
        <f>HYPERLINK("http://twiplomacy.com/info/africa/Angola","http://twiplomacy.com/info/africa/Angola")</f>
        <v>http://twiplomacy.com/info/africa/Angola</v>
      </c>
      <c r="G10" s="41" t="s">
        <v>172</v>
      </c>
      <c r="H10" s="48" t="s">
        <v>173</v>
      </c>
      <c r="I10" s="41" t="s">
        <v>174</v>
      </c>
      <c r="J10" s="43">
        <v>690</v>
      </c>
      <c r="K10" s="43">
        <v>116</v>
      </c>
      <c r="L10" s="41" t="s">
        <v>175</v>
      </c>
      <c r="M10" s="41" t="s">
        <v>176</v>
      </c>
      <c r="N10" s="41" t="s">
        <v>145</v>
      </c>
      <c r="O10" s="43">
        <v>0</v>
      </c>
      <c r="P10" s="43">
        <v>360</v>
      </c>
      <c r="Q10" s="41" t="s">
        <v>153</v>
      </c>
      <c r="R10" s="41" t="s">
        <v>79</v>
      </c>
      <c r="S10" s="43">
        <v>53</v>
      </c>
      <c r="T10" s="39" t="s">
        <v>177</v>
      </c>
      <c r="U10" s="43">
        <v>1.3284132841328411</v>
      </c>
      <c r="V10" s="43">
        <v>0.1111111111111111</v>
      </c>
      <c r="W10" s="43">
        <v>6.3888888888888884E-2</v>
      </c>
      <c r="X10" s="45">
        <v>0</v>
      </c>
      <c r="Y10" s="45">
        <v>360</v>
      </c>
      <c r="Z10" s="46">
        <v>0</v>
      </c>
      <c r="AA10" s="41" t="s">
        <v>172</v>
      </c>
      <c r="AB10" s="41" t="s">
        <v>174</v>
      </c>
      <c r="AC10" s="41" t="s">
        <v>178</v>
      </c>
      <c r="AD10" s="41" t="s">
        <v>173</v>
      </c>
      <c r="AE10" s="43">
        <v>0</v>
      </c>
      <c r="AF10" s="43" t="e">
        <v>#VALUE!</v>
      </c>
      <c r="AG10" s="43">
        <v>0</v>
      </c>
      <c r="AH10" s="43">
        <v>0</v>
      </c>
      <c r="AI10" s="41" t="s">
        <v>82</v>
      </c>
      <c r="AJ10" s="41" t="s">
        <v>82</v>
      </c>
      <c r="AK10" s="41" t="s">
        <v>82</v>
      </c>
      <c r="AL10" s="41" t="s">
        <v>82</v>
      </c>
      <c r="AM10" s="41" t="s">
        <v>82</v>
      </c>
      <c r="AN10" s="43" t="s">
        <v>83</v>
      </c>
      <c r="AO10" s="43">
        <v>0</v>
      </c>
      <c r="AP10" s="43">
        <v>0</v>
      </c>
      <c r="AQ10" s="43">
        <v>0</v>
      </c>
      <c r="AR10" s="43">
        <v>0</v>
      </c>
      <c r="AS10" s="41">
        <v>0</v>
      </c>
      <c r="AT10" s="43">
        <v>689</v>
      </c>
      <c r="AU10" s="43">
        <v>41</v>
      </c>
      <c r="AV10" s="47">
        <v>6.3299999999999995E-2</v>
      </c>
      <c r="AW10" s="48" t="s">
        <v>179</v>
      </c>
      <c r="AX10" s="39">
        <v>0</v>
      </c>
      <c r="AY10" s="39">
        <v>0</v>
      </c>
      <c r="AZ10" s="39" t="s">
        <v>85</v>
      </c>
      <c r="BA10" s="39"/>
      <c r="BB10" s="48" t="s">
        <v>180</v>
      </c>
      <c r="BC10" s="49">
        <v>0</v>
      </c>
      <c r="BD10" s="41" t="s">
        <v>172</v>
      </c>
      <c r="BE10" s="50">
        <v>8</v>
      </c>
      <c r="BF10" s="50">
        <v>4</v>
      </c>
      <c r="BG10" s="50">
        <v>0</v>
      </c>
      <c r="BH10" s="50">
        <v>12</v>
      </c>
      <c r="BI10" s="50" t="s">
        <v>181</v>
      </c>
      <c r="BJ10" s="50" t="s">
        <v>182</v>
      </c>
      <c r="BK10" s="50"/>
      <c r="BL10" s="51" t="s">
        <v>183</v>
      </c>
      <c r="BM10" s="52" t="s">
        <v>90</v>
      </c>
      <c r="BN10" s="57"/>
      <c r="BO10" s="57"/>
      <c r="BP10" s="57"/>
      <c r="BQ10" s="58"/>
    </row>
    <row r="11" spans="1:69" ht="15.75" x14ac:dyDescent="0.25">
      <c r="A11" s="60" t="s">
        <v>68</v>
      </c>
      <c r="B11" s="61" t="s">
        <v>184</v>
      </c>
      <c r="C11" s="61" t="s">
        <v>146</v>
      </c>
      <c r="D11" s="61" t="s">
        <v>118</v>
      </c>
      <c r="E11" s="61" t="s">
        <v>185</v>
      </c>
      <c r="F11" s="62" t="s">
        <v>186</v>
      </c>
      <c r="G11" s="41" t="s">
        <v>187</v>
      </c>
      <c r="H11" s="48" t="s">
        <v>188</v>
      </c>
      <c r="I11" s="41" t="s">
        <v>189</v>
      </c>
      <c r="J11" s="43">
        <v>5641</v>
      </c>
      <c r="K11" s="43">
        <v>43</v>
      </c>
      <c r="L11" s="41" t="s">
        <v>190</v>
      </c>
      <c r="M11" s="41" t="s">
        <v>191</v>
      </c>
      <c r="N11" s="41" t="s">
        <v>184</v>
      </c>
      <c r="O11" s="43">
        <v>4</v>
      </c>
      <c r="P11" s="43">
        <v>15</v>
      </c>
      <c r="Q11" s="41" t="s">
        <v>78</v>
      </c>
      <c r="R11" s="41" t="s">
        <v>79</v>
      </c>
      <c r="S11" s="43">
        <v>35</v>
      </c>
      <c r="T11" s="44" t="s">
        <v>192</v>
      </c>
      <c r="U11" s="43">
        <v>0.78947368421052633</v>
      </c>
      <c r="V11" s="43">
        <v>7.2</v>
      </c>
      <c r="W11" s="43">
        <v>41.8</v>
      </c>
      <c r="X11" s="45">
        <v>0</v>
      </c>
      <c r="Y11" s="45">
        <v>15</v>
      </c>
      <c r="Z11" s="46">
        <v>0</v>
      </c>
      <c r="AA11" s="41" t="s">
        <v>187</v>
      </c>
      <c r="AB11" s="41" t="s">
        <v>189</v>
      </c>
      <c r="AC11" s="41" t="s">
        <v>193</v>
      </c>
      <c r="AD11" s="41" t="s">
        <v>188</v>
      </c>
      <c r="AE11" s="43">
        <v>0</v>
      </c>
      <c r="AF11" s="43" t="e">
        <v>#VALUE!</v>
      </c>
      <c r="AG11" s="43">
        <v>0</v>
      </c>
      <c r="AH11" s="43">
        <v>0</v>
      </c>
      <c r="AI11" s="41" t="s">
        <v>82</v>
      </c>
      <c r="AJ11" s="41" t="s">
        <v>82</v>
      </c>
      <c r="AK11" s="41" t="s">
        <v>82</v>
      </c>
      <c r="AL11" s="41" t="s">
        <v>82</v>
      </c>
      <c r="AM11" s="41" t="s">
        <v>82</v>
      </c>
      <c r="AN11" s="43" t="s">
        <v>83</v>
      </c>
      <c r="AO11" s="43">
        <v>0</v>
      </c>
      <c r="AP11" s="43">
        <v>0</v>
      </c>
      <c r="AQ11" s="43">
        <v>0</v>
      </c>
      <c r="AR11" s="43">
        <v>0</v>
      </c>
      <c r="AS11" s="41">
        <v>0</v>
      </c>
      <c r="AT11" s="43">
        <v>5634</v>
      </c>
      <c r="AU11" s="43">
        <v>2251</v>
      </c>
      <c r="AV11" s="47">
        <v>0.66539999999999999</v>
      </c>
      <c r="AW11" s="63" t="s">
        <v>194</v>
      </c>
      <c r="AX11" s="39">
        <v>0</v>
      </c>
      <c r="AY11" s="39">
        <v>0</v>
      </c>
      <c r="AZ11" s="39" t="s">
        <v>85</v>
      </c>
      <c r="BA11" s="61"/>
      <c r="BB11" s="63" t="s">
        <v>195</v>
      </c>
      <c r="BC11" s="49">
        <v>0</v>
      </c>
      <c r="BD11" s="41" t="s">
        <v>187</v>
      </c>
      <c r="BE11" s="50">
        <v>0</v>
      </c>
      <c r="BF11" s="50">
        <v>4</v>
      </c>
      <c r="BG11" s="50">
        <v>0</v>
      </c>
      <c r="BH11" s="50">
        <v>4</v>
      </c>
      <c r="BI11" s="50"/>
      <c r="BJ11" s="50" t="s">
        <v>196</v>
      </c>
      <c r="BK11" s="50"/>
      <c r="BL11" s="51" t="s">
        <v>197</v>
      </c>
      <c r="BM11" s="52" t="s">
        <v>90</v>
      </c>
      <c r="BN11" s="57"/>
      <c r="BO11" s="57"/>
      <c r="BP11" s="57"/>
      <c r="BQ11" s="58"/>
    </row>
    <row r="12" spans="1:69" ht="15.75" x14ac:dyDescent="0.25">
      <c r="A12" s="60" t="s">
        <v>68</v>
      </c>
      <c r="B12" s="61" t="s">
        <v>184</v>
      </c>
      <c r="C12" s="39" t="s">
        <v>70</v>
      </c>
      <c r="D12" s="39" t="s">
        <v>71</v>
      </c>
      <c r="E12" s="39" t="s">
        <v>70</v>
      </c>
      <c r="F12" s="62" t="s">
        <v>186</v>
      </c>
      <c r="G12" s="41" t="s">
        <v>198</v>
      </c>
      <c r="H12" s="48" t="s">
        <v>199</v>
      </c>
      <c r="I12" s="41" t="s">
        <v>200</v>
      </c>
      <c r="J12" s="43">
        <v>9670</v>
      </c>
      <c r="K12" s="43">
        <v>35</v>
      </c>
      <c r="L12" s="41" t="s">
        <v>201</v>
      </c>
      <c r="M12" s="41" t="s">
        <v>202</v>
      </c>
      <c r="N12" s="41" t="s">
        <v>203</v>
      </c>
      <c r="O12" s="43">
        <v>41</v>
      </c>
      <c r="P12" s="43">
        <v>2750</v>
      </c>
      <c r="Q12" s="41" t="s">
        <v>78</v>
      </c>
      <c r="R12" s="41" t="s">
        <v>79</v>
      </c>
      <c r="S12" s="43">
        <v>43</v>
      </c>
      <c r="T12" s="44" t="s">
        <v>97</v>
      </c>
      <c r="U12" s="43">
        <v>4.5735785953177261</v>
      </c>
      <c r="V12" s="43">
        <v>11.26193390452876</v>
      </c>
      <c r="W12" s="43">
        <v>11.184210526315789</v>
      </c>
      <c r="X12" s="45">
        <v>52</v>
      </c>
      <c r="Y12" s="45">
        <v>2735</v>
      </c>
      <c r="Z12" s="46">
        <v>1.9012797074954301E-2</v>
      </c>
      <c r="AA12" s="41" t="s">
        <v>198</v>
      </c>
      <c r="AB12" s="41" t="s">
        <v>200</v>
      </c>
      <c r="AC12" s="41" t="s">
        <v>204</v>
      </c>
      <c r="AD12" s="41" t="s">
        <v>199</v>
      </c>
      <c r="AE12" s="43">
        <v>21128</v>
      </c>
      <c r="AF12" s="43">
        <v>9.5147208121827411</v>
      </c>
      <c r="AG12" s="43">
        <v>9372</v>
      </c>
      <c r="AH12" s="43">
        <v>11756</v>
      </c>
      <c r="AI12" s="47">
        <v>3.14E-3</v>
      </c>
      <c r="AJ12" s="47">
        <v>2.8500000000000001E-3</v>
      </c>
      <c r="AK12" s="47">
        <v>3.4399999999999999E-3</v>
      </c>
      <c r="AL12" s="47">
        <v>3.5899999999999999E-3</v>
      </c>
      <c r="AM12" s="47">
        <v>4.15E-3</v>
      </c>
      <c r="AN12" s="43">
        <v>985</v>
      </c>
      <c r="AO12" s="43">
        <v>656</v>
      </c>
      <c r="AP12" s="43">
        <v>176</v>
      </c>
      <c r="AQ12" s="43">
        <v>71</v>
      </c>
      <c r="AR12" s="43">
        <v>56</v>
      </c>
      <c r="AS12" s="41">
        <v>2.7</v>
      </c>
      <c r="AT12" s="43">
        <v>9617</v>
      </c>
      <c r="AU12" s="43">
        <v>5161</v>
      </c>
      <c r="AV12" s="47">
        <v>1.1581999999999999</v>
      </c>
      <c r="AW12" s="63" t="s">
        <v>205</v>
      </c>
      <c r="AX12" s="39">
        <v>0</v>
      </c>
      <c r="AY12" s="39">
        <v>0</v>
      </c>
      <c r="AZ12" s="39" t="s">
        <v>85</v>
      </c>
      <c r="BA12" s="61"/>
      <c r="BB12" s="63" t="s">
        <v>206</v>
      </c>
      <c r="BC12" s="64">
        <v>1</v>
      </c>
      <c r="BD12" s="41" t="s">
        <v>198</v>
      </c>
      <c r="BE12" s="50">
        <v>4</v>
      </c>
      <c r="BF12" s="50">
        <v>6</v>
      </c>
      <c r="BG12" s="50">
        <v>6</v>
      </c>
      <c r="BH12" s="50">
        <v>16</v>
      </c>
      <c r="BI12" s="50" t="s">
        <v>207</v>
      </c>
      <c r="BJ12" s="50" t="s">
        <v>208</v>
      </c>
      <c r="BK12" s="50" t="s">
        <v>209</v>
      </c>
      <c r="BL12" s="56" t="s">
        <v>210</v>
      </c>
      <c r="BM12" s="52">
        <v>536</v>
      </c>
      <c r="BN12" s="57">
        <v>6</v>
      </c>
      <c r="BO12" s="57">
        <v>94</v>
      </c>
      <c r="BP12" s="57">
        <v>4</v>
      </c>
      <c r="BQ12" s="58">
        <f>SUM(BM12)/BN12/BO12</f>
        <v>0.95035460992907794</v>
      </c>
    </row>
    <row r="13" spans="1:69" ht="15.75" x14ac:dyDescent="0.25">
      <c r="A13" s="65" t="s">
        <v>68</v>
      </c>
      <c r="B13" s="39" t="s">
        <v>184</v>
      </c>
      <c r="C13" s="39" t="s">
        <v>211</v>
      </c>
      <c r="D13" s="39" t="s">
        <v>71</v>
      </c>
      <c r="E13" s="39" t="s">
        <v>211</v>
      </c>
      <c r="F13" s="66" t="str">
        <f>HYPERLINK("http://twiplomacy.com/info/africa/Benin","http://twiplomacy.com/info/africa/Benin")</f>
        <v>http://twiplomacy.com/info/africa/Benin</v>
      </c>
      <c r="G13" s="41" t="s">
        <v>212</v>
      </c>
      <c r="H13" s="48" t="s">
        <v>213</v>
      </c>
      <c r="I13" s="41" t="s">
        <v>214</v>
      </c>
      <c r="J13" s="43">
        <v>8679</v>
      </c>
      <c r="K13" s="43">
        <v>105</v>
      </c>
      <c r="L13" s="41" t="s">
        <v>215</v>
      </c>
      <c r="M13" s="41" t="s">
        <v>216</v>
      </c>
      <c r="N13" s="41" t="s">
        <v>184</v>
      </c>
      <c r="O13" s="43">
        <v>14</v>
      </c>
      <c r="P13" s="43">
        <v>3176</v>
      </c>
      <c r="Q13" s="41" t="s">
        <v>78</v>
      </c>
      <c r="R13" s="41" t="s">
        <v>79</v>
      </c>
      <c r="S13" s="43">
        <v>47</v>
      </c>
      <c r="T13" s="39" t="s">
        <v>97</v>
      </c>
      <c r="U13" s="43">
        <v>3.3248407643312099</v>
      </c>
      <c r="V13" s="43">
        <v>6.4013738959764472</v>
      </c>
      <c r="W13" s="43">
        <v>6.0206084396467121</v>
      </c>
      <c r="X13" s="45">
        <v>31</v>
      </c>
      <c r="Y13" s="45">
        <v>3132</v>
      </c>
      <c r="Z13" s="46">
        <v>9.8978288633461108E-3</v>
      </c>
      <c r="AA13" s="41" t="s">
        <v>212</v>
      </c>
      <c r="AB13" s="41" t="s">
        <v>214</v>
      </c>
      <c r="AC13" s="41" t="s">
        <v>217</v>
      </c>
      <c r="AD13" s="41" t="s">
        <v>213</v>
      </c>
      <c r="AE13" s="43">
        <v>18996</v>
      </c>
      <c r="AF13" s="43">
        <v>6.1709741550695822</v>
      </c>
      <c r="AG13" s="43">
        <v>9312</v>
      </c>
      <c r="AH13" s="43">
        <v>9684</v>
      </c>
      <c r="AI13" s="47">
        <v>2.0600000000000002E-3</v>
      </c>
      <c r="AJ13" s="47">
        <v>2.2899999999999999E-3</v>
      </c>
      <c r="AK13" s="47">
        <v>1.75E-3</v>
      </c>
      <c r="AL13" s="47">
        <v>1.72E-3</v>
      </c>
      <c r="AM13" s="47">
        <v>2.3700000000000001E-3</v>
      </c>
      <c r="AN13" s="43">
        <v>1509</v>
      </c>
      <c r="AO13" s="43">
        <v>901</v>
      </c>
      <c r="AP13" s="43">
        <v>538</v>
      </c>
      <c r="AQ13" s="43">
        <v>24</v>
      </c>
      <c r="AR13" s="43">
        <v>38</v>
      </c>
      <c r="AS13" s="41">
        <v>4.13</v>
      </c>
      <c r="AT13" s="43">
        <v>8644</v>
      </c>
      <c r="AU13" s="43">
        <v>5008</v>
      </c>
      <c r="AV13" s="47">
        <v>1.3773</v>
      </c>
      <c r="AW13" s="48" t="s">
        <v>218</v>
      </c>
      <c r="AX13" s="39">
        <v>0</v>
      </c>
      <c r="AY13" s="39">
        <v>0</v>
      </c>
      <c r="AZ13" s="39" t="s">
        <v>85</v>
      </c>
      <c r="BA13" s="39"/>
      <c r="BB13" s="48" t="s">
        <v>219</v>
      </c>
      <c r="BC13" s="64">
        <v>0</v>
      </c>
      <c r="BD13" s="41" t="s">
        <v>212</v>
      </c>
      <c r="BE13" s="50">
        <v>13</v>
      </c>
      <c r="BF13" s="50">
        <v>8</v>
      </c>
      <c r="BG13" s="50">
        <v>3</v>
      </c>
      <c r="BH13" s="50">
        <v>24</v>
      </c>
      <c r="BI13" s="50" t="s">
        <v>220</v>
      </c>
      <c r="BJ13" s="50" t="s">
        <v>221</v>
      </c>
      <c r="BK13" s="50" t="s">
        <v>222</v>
      </c>
      <c r="BL13" s="56" t="s">
        <v>223</v>
      </c>
      <c r="BM13" s="52">
        <v>212</v>
      </c>
      <c r="BN13" s="57">
        <v>1</v>
      </c>
      <c r="BO13" s="57">
        <v>40</v>
      </c>
      <c r="BP13" s="57">
        <v>0</v>
      </c>
      <c r="BQ13" s="58">
        <f>SUM(BM13)/BN13/BO13</f>
        <v>5.3</v>
      </c>
    </row>
    <row r="14" spans="1:69" ht="15.75" x14ac:dyDescent="0.25">
      <c r="A14" s="65" t="s">
        <v>68</v>
      </c>
      <c r="B14" s="39" t="s">
        <v>184</v>
      </c>
      <c r="C14" s="39" t="s">
        <v>211</v>
      </c>
      <c r="D14" s="39" t="s">
        <v>71</v>
      </c>
      <c r="E14" s="39" t="s">
        <v>211</v>
      </c>
      <c r="F14" s="40" t="str">
        <f>HYPERLINK("http://twiplomacy.com/info/africa/Benin","http://twiplomacy.com/info/africa/Benin")</f>
        <v>http://twiplomacy.com/info/africa/Benin</v>
      </c>
      <c r="G14" s="41" t="s">
        <v>224</v>
      </c>
      <c r="H14" s="48" t="s">
        <v>225</v>
      </c>
      <c r="I14" s="41" t="s">
        <v>226</v>
      </c>
      <c r="J14" s="43">
        <v>0</v>
      </c>
      <c r="K14" s="43">
        <v>9</v>
      </c>
      <c r="L14" s="41"/>
      <c r="M14" s="41" t="s">
        <v>227</v>
      </c>
      <c r="N14" s="41"/>
      <c r="O14" s="43">
        <v>0</v>
      </c>
      <c r="P14" s="43">
        <v>1</v>
      </c>
      <c r="Q14" s="41" t="s">
        <v>164</v>
      </c>
      <c r="R14" s="41" t="s">
        <v>79</v>
      </c>
      <c r="S14" s="43">
        <v>2</v>
      </c>
      <c r="T14" s="39" t="s">
        <v>228</v>
      </c>
      <c r="U14" s="43"/>
      <c r="V14" s="43"/>
      <c r="W14" s="43"/>
      <c r="X14" s="45"/>
      <c r="Y14" s="45"/>
      <c r="Z14" s="46"/>
      <c r="AA14" s="41" t="s">
        <v>224</v>
      </c>
      <c r="AB14" s="41" t="s">
        <v>226</v>
      </c>
      <c r="AC14" s="41" t="s">
        <v>229</v>
      </c>
      <c r="AD14" s="41" t="s">
        <v>225</v>
      </c>
      <c r="AE14" s="43">
        <v>0</v>
      </c>
      <c r="AF14" s="43" t="e">
        <v>#VALUE!</v>
      </c>
      <c r="AG14" s="43">
        <v>0</v>
      </c>
      <c r="AH14" s="43">
        <v>0</v>
      </c>
      <c r="AI14" s="41" t="s">
        <v>82</v>
      </c>
      <c r="AJ14" s="41" t="s">
        <v>82</v>
      </c>
      <c r="AK14" s="41" t="s">
        <v>82</v>
      </c>
      <c r="AL14" s="41" t="s">
        <v>82</v>
      </c>
      <c r="AM14" s="41" t="s">
        <v>82</v>
      </c>
      <c r="AN14" s="43" t="s">
        <v>83</v>
      </c>
      <c r="AO14" s="43">
        <v>0</v>
      </c>
      <c r="AP14" s="43">
        <v>0</v>
      </c>
      <c r="AQ14" s="43">
        <v>0</v>
      </c>
      <c r="AR14" s="43">
        <v>0</v>
      </c>
      <c r="AS14" s="41">
        <v>0</v>
      </c>
      <c r="AT14" s="43">
        <v>0</v>
      </c>
      <c r="AU14" s="43">
        <v>0</v>
      </c>
      <c r="AV14" s="55">
        <v>0</v>
      </c>
      <c r="AW14" s="48" t="str">
        <f>HYPERLINK("https://twitter.com/beningouv/lists","https://twitter.com/beningouv/lists")</f>
        <v>https://twitter.com/beningouv/lists</v>
      </c>
      <c r="AX14" s="39">
        <v>0</v>
      </c>
      <c r="AY14" s="39">
        <v>0</v>
      </c>
      <c r="AZ14" s="39" t="s">
        <v>85</v>
      </c>
      <c r="BA14" s="39"/>
      <c r="BB14" s="48" t="s">
        <v>230</v>
      </c>
      <c r="BC14" s="64">
        <v>0</v>
      </c>
      <c r="BD14" s="41" t="s">
        <v>224</v>
      </c>
      <c r="BE14" s="50">
        <v>0</v>
      </c>
      <c r="BF14" s="50">
        <v>0</v>
      </c>
      <c r="BG14" s="50">
        <v>0</v>
      </c>
      <c r="BH14" s="50">
        <v>0</v>
      </c>
      <c r="BI14" s="50"/>
      <c r="BJ14" s="50"/>
      <c r="BK14" s="50"/>
      <c r="BL14" s="56" t="s">
        <v>231</v>
      </c>
      <c r="BM14" s="52" t="s">
        <v>90</v>
      </c>
      <c r="BN14" s="57"/>
      <c r="BO14" s="57"/>
      <c r="BP14" s="57"/>
      <c r="BQ14" s="58"/>
    </row>
    <row r="15" spans="1:69" ht="15.75" x14ac:dyDescent="0.25">
      <c r="A15" s="65" t="s">
        <v>68</v>
      </c>
      <c r="B15" s="39" t="s">
        <v>184</v>
      </c>
      <c r="C15" s="39" t="s">
        <v>211</v>
      </c>
      <c r="D15" s="39" t="s">
        <v>71</v>
      </c>
      <c r="E15" s="39" t="s">
        <v>211</v>
      </c>
      <c r="F15" s="66" t="str">
        <f>HYPERLINK("http://twiplomacy.com/info/africa/Benin","http://twiplomacy.com/info/africa/Benin")</f>
        <v>http://twiplomacy.com/info/africa/Benin</v>
      </c>
      <c r="G15" s="41" t="s">
        <v>232</v>
      </c>
      <c r="H15" s="48" t="s">
        <v>233</v>
      </c>
      <c r="I15" s="41" t="s">
        <v>234</v>
      </c>
      <c r="J15" s="43">
        <v>4</v>
      </c>
      <c r="K15" s="43">
        <v>0</v>
      </c>
      <c r="L15" s="41" t="s">
        <v>235</v>
      </c>
      <c r="M15" s="41" t="s">
        <v>236</v>
      </c>
      <c r="N15" s="41"/>
      <c r="O15" s="43">
        <v>0</v>
      </c>
      <c r="P15" s="43">
        <v>5</v>
      </c>
      <c r="Q15" s="41" t="s">
        <v>78</v>
      </c>
      <c r="R15" s="41" t="s">
        <v>79</v>
      </c>
      <c r="S15" s="43">
        <v>0</v>
      </c>
      <c r="T15" s="39" t="s">
        <v>237</v>
      </c>
      <c r="U15" s="43">
        <v>5</v>
      </c>
      <c r="V15" s="43">
        <v>0</v>
      </c>
      <c r="W15" s="43">
        <v>0.6</v>
      </c>
      <c r="X15" s="45">
        <v>0</v>
      </c>
      <c r="Y15" s="45">
        <v>5</v>
      </c>
      <c r="Z15" s="46">
        <v>0</v>
      </c>
      <c r="AA15" s="41" t="s">
        <v>232</v>
      </c>
      <c r="AB15" s="41" t="s">
        <v>234</v>
      </c>
      <c r="AC15" s="41" t="s">
        <v>238</v>
      </c>
      <c r="AD15" s="41" t="s">
        <v>233</v>
      </c>
      <c r="AE15" s="43">
        <v>0</v>
      </c>
      <c r="AF15" s="43" t="e">
        <v>#VALUE!</v>
      </c>
      <c r="AG15" s="43">
        <v>0</v>
      </c>
      <c r="AH15" s="43">
        <v>0</v>
      </c>
      <c r="AI15" s="41" t="s">
        <v>82</v>
      </c>
      <c r="AJ15" s="41" t="s">
        <v>82</v>
      </c>
      <c r="AK15" s="41" t="s">
        <v>82</v>
      </c>
      <c r="AL15" s="41" t="s">
        <v>82</v>
      </c>
      <c r="AM15" s="41" t="s">
        <v>82</v>
      </c>
      <c r="AN15" s="43" t="s">
        <v>83</v>
      </c>
      <c r="AO15" s="43">
        <v>0</v>
      </c>
      <c r="AP15" s="43">
        <v>0</v>
      </c>
      <c r="AQ15" s="43">
        <v>0</v>
      </c>
      <c r="AR15" s="43">
        <v>0</v>
      </c>
      <c r="AS15" s="41">
        <v>0</v>
      </c>
      <c r="AT15" s="43">
        <v>4</v>
      </c>
      <c r="AU15" s="43">
        <v>1</v>
      </c>
      <c r="AV15" s="47">
        <v>0.33329999999999999</v>
      </c>
      <c r="AW15" s="48" t="str">
        <f>HYPERLINK("https://twitter.com/primaturebj/lists","https://twitter.com/primaturebj/lists")</f>
        <v>https://twitter.com/primaturebj/lists</v>
      </c>
      <c r="AX15" s="39">
        <v>0</v>
      </c>
      <c r="AY15" s="39">
        <v>0</v>
      </c>
      <c r="AZ15" s="39" t="s">
        <v>85</v>
      </c>
      <c r="BA15" s="39"/>
      <c r="BB15" s="48" t="s">
        <v>239</v>
      </c>
      <c r="BC15" s="64">
        <v>0</v>
      </c>
      <c r="BD15" s="41" t="s">
        <v>232</v>
      </c>
      <c r="BE15" s="50">
        <v>0</v>
      </c>
      <c r="BF15" s="50">
        <v>0</v>
      </c>
      <c r="BG15" s="50">
        <v>0</v>
      </c>
      <c r="BH15" s="50">
        <v>0</v>
      </c>
      <c r="BI15" s="50"/>
      <c r="BJ15" s="50"/>
      <c r="BK15" s="50"/>
      <c r="BL15" s="51" t="s">
        <v>240</v>
      </c>
      <c r="BM15" s="52" t="s">
        <v>90</v>
      </c>
      <c r="BN15" s="57"/>
      <c r="BO15" s="57"/>
      <c r="BP15" s="57"/>
      <c r="BQ15" s="58"/>
    </row>
    <row r="16" spans="1:69" ht="15.75" x14ac:dyDescent="0.25">
      <c r="A16" s="60" t="s">
        <v>68</v>
      </c>
      <c r="B16" s="61" t="s">
        <v>184</v>
      </c>
      <c r="C16" s="39" t="s">
        <v>117</v>
      </c>
      <c r="D16" s="39" t="s">
        <v>118</v>
      </c>
      <c r="E16" s="39" t="s">
        <v>241</v>
      </c>
      <c r="F16" s="62" t="s">
        <v>186</v>
      </c>
      <c r="G16" s="41" t="s">
        <v>242</v>
      </c>
      <c r="H16" s="48" t="s">
        <v>243</v>
      </c>
      <c r="I16" s="41" t="s">
        <v>244</v>
      </c>
      <c r="J16" s="43">
        <v>3411</v>
      </c>
      <c r="K16" s="43">
        <v>655</v>
      </c>
      <c r="L16" s="41" t="s">
        <v>245</v>
      </c>
      <c r="M16" s="41" t="s">
        <v>246</v>
      </c>
      <c r="N16" s="41" t="s">
        <v>184</v>
      </c>
      <c r="O16" s="43">
        <v>93</v>
      </c>
      <c r="P16" s="43">
        <v>568</v>
      </c>
      <c r="Q16" s="41" t="s">
        <v>78</v>
      </c>
      <c r="R16" s="41" t="s">
        <v>79</v>
      </c>
      <c r="S16" s="43">
        <v>53</v>
      </c>
      <c r="T16" s="44" t="s">
        <v>97</v>
      </c>
      <c r="U16" s="43">
        <v>0.33558178752107931</v>
      </c>
      <c r="V16" s="43">
        <v>10.45454545454546</v>
      </c>
      <c r="W16" s="43">
        <v>17.327272727272732</v>
      </c>
      <c r="X16" s="45">
        <v>5</v>
      </c>
      <c r="Y16" s="45">
        <v>199</v>
      </c>
      <c r="Z16" s="46">
        <v>2.5125628140703501E-2</v>
      </c>
      <c r="AA16" s="41" t="s">
        <v>242</v>
      </c>
      <c r="AB16" s="41" t="s">
        <v>244</v>
      </c>
      <c r="AC16" s="41" t="s">
        <v>247</v>
      </c>
      <c r="AD16" s="41" t="s">
        <v>243</v>
      </c>
      <c r="AE16" s="43">
        <v>1154</v>
      </c>
      <c r="AF16" s="43">
        <v>10.657142857142857</v>
      </c>
      <c r="AG16" s="43">
        <v>373</v>
      </c>
      <c r="AH16" s="43">
        <v>781</v>
      </c>
      <c r="AI16" s="47">
        <v>1.2630000000000001E-2</v>
      </c>
      <c r="AJ16" s="47">
        <v>1.2800000000000001E-2</v>
      </c>
      <c r="AK16" s="47">
        <v>7.5599999999999999E-3</v>
      </c>
      <c r="AL16" s="47">
        <v>1.461E-2</v>
      </c>
      <c r="AM16" s="41" t="s">
        <v>82</v>
      </c>
      <c r="AN16" s="43">
        <v>35</v>
      </c>
      <c r="AO16" s="43">
        <v>33</v>
      </c>
      <c r="AP16" s="43">
        <v>1</v>
      </c>
      <c r="AQ16" s="43">
        <v>1</v>
      </c>
      <c r="AR16" s="43">
        <v>0</v>
      </c>
      <c r="AS16" s="41">
        <v>0.1</v>
      </c>
      <c r="AT16" s="43">
        <v>3377</v>
      </c>
      <c r="AU16" s="43">
        <v>1524</v>
      </c>
      <c r="AV16" s="47">
        <v>0.82250000000000001</v>
      </c>
      <c r="AW16" s="67" t="s">
        <v>248</v>
      </c>
      <c r="AX16" s="39">
        <v>0</v>
      </c>
      <c r="AY16" s="39">
        <v>1</v>
      </c>
      <c r="AZ16" s="39" t="s">
        <v>85</v>
      </c>
      <c r="BA16" s="61"/>
      <c r="BB16" s="63" t="s">
        <v>249</v>
      </c>
      <c r="BC16" s="64">
        <v>0</v>
      </c>
      <c r="BD16" s="41" t="s">
        <v>242</v>
      </c>
      <c r="BE16" s="50">
        <v>21</v>
      </c>
      <c r="BF16" s="50">
        <v>11</v>
      </c>
      <c r="BG16" s="50">
        <v>6</v>
      </c>
      <c r="BH16" s="50">
        <v>38</v>
      </c>
      <c r="BI16" s="50" t="s">
        <v>250</v>
      </c>
      <c r="BJ16" s="50" t="s">
        <v>251</v>
      </c>
      <c r="BK16" s="50" t="s">
        <v>252</v>
      </c>
      <c r="BL16" s="56" t="s">
        <v>253</v>
      </c>
      <c r="BM16" s="52" t="s">
        <v>90</v>
      </c>
      <c r="BN16" s="57"/>
      <c r="BO16" s="57"/>
      <c r="BP16" s="57"/>
      <c r="BQ16" s="58"/>
    </row>
    <row r="17" spans="1:69" ht="15.75" x14ac:dyDescent="0.25">
      <c r="A17" s="60" t="s">
        <v>68</v>
      </c>
      <c r="B17" s="61" t="s">
        <v>184</v>
      </c>
      <c r="C17" s="39" t="s">
        <v>117</v>
      </c>
      <c r="D17" s="39" t="s">
        <v>118</v>
      </c>
      <c r="E17" s="39" t="s">
        <v>241</v>
      </c>
      <c r="F17" s="62" t="s">
        <v>186</v>
      </c>
      <c r="G17" s="41" t="s">
        <v>254</v>
      </c>
      <c r="H17" s="48" t="s">
        <v>255</v>
      </c>
      <c r="I17" s="41" t="s">
        <v>244</v>
      </c>
      <c r="J17" s="43">
        <v>240</v>
      </c>
      <c r="K17" s="43">
        <v>378</v>
      </c>
      <c r="L17" s="41" t="s">
        <v>256</v>
      </c>
      <c r="M17" s="41" t="s">
        <v>257</v>
      </c>
      <c r="N17" s="41" t="s">
        <v>184</v>
      </c>
      <c r="O17" s="43">
        <v>18</v>
      </c>
      <c r="P17" s="43">
        <v>130</v>
      </c>
      <c r="Q17" s="41" t="s">
        <v>164</v>
      </c>
      <c r="R17" s="41" t="s">
        <v>79</v>
      </c>
      <c r="S17" s="43">
        <v>8</v>
      </c>
      <c r="T17" s="44" t="s">
        <v>97</v>
      </c>
      <c r="U17" s="43">
        <v>8.5922009253139461E-2</v>
      </c>
      <c r="V17" s="43">
        <v>1.3529411764705881</v>
      </c>
      <c r="W17" s="43">
        <v>1.117647058823529</v>
      </c>
      <c r="X17" s="45">
        <v>4</v>
      </c>
      <c r="Y17" s="45">
        <v>130</v>
      </c>
      <c r="Z17" s="46">
        <v>3.0769230769230799E-2</v>
      </c>
      <c r="AA17" s="41" t="s">
        <v>254</v>
      </c>
      <c r="AB17" s="41" t="s">
        <v>244</v>
      </c>
      <c r="AC17" s="41" t="s">
        <v>258</v>
      </c>
      <c r="AD17" s="41" t="s">
        <v>255</v>
      </c>
      <c r="AE17" s="43">
        <v>0</v>
      </c>
      <c r="AF17" s="43">
        <v>0</v>
      </c>
      <c r="AG17" s="43">
        <v>0</v>
      </c>
      <c r="AH17" s="43">
        <v>0</v>
      </c>
      <c r="AI17" s="47">
        <v>0</v>
      </c>
      <c r="AJ17" s="41" t="s">
        <v>82</v>
      </c>
      <c r="AK17" s="47">
        <v>0</v>
      </c>
      <c r="AL17" s="41" t="s">
        <v>82</v>
      </c>
      <c r="AM17" s="41" t="s">
        <v>82</v>
      </c>
      <c r="AN17" s="43">
        <v>1</v>
      </c>
      <c r="AO17" s="43">
        <v>0</v>
      </c>
      <c r="AP17" s="43">
        <v>0</v>
      </c>
      <c r="AQ17" s="43">
        <v>1</v>
      </c>
      <c r="AR17" s="43">
        <v>0</v>
      </c>
      <c r="AS17" s="41">
        <v>0</v>
      </c>
      <c r="AT17" s="43">
        <v>240</v>
      </c>
      <c r="AU17" s="43">
        <v>11</v>
      </c>
      <c r="AV17" s="47">
        <v>4.8000000000000001E-2</v>
      </c>
      <c r="AW17" s="63" t="s">
        <v>259</v>
      </c>
      <c r="AX17" s="39">
        <v>0</v>
      </c>
      <c r="AY17" s="39">
        <v>0</v>
      </c>
      <c r="AZ17" s="39" t="s">
        <v>85</v>
      </c>
      <c r="BA17" s="61"/>
      <c r="BB17" s="63" t="s">
        <v>260</v>
      </c>
      <c r="BC17" s="64">
        <v>0</v>
      </c>
      <c r="BD17" s="41" t="s">
        <v>254</v>
      </c>
      <c r="BE17" s="50">
        <v>15</v>
      </c>
      <c r="BF17" s="50">
        <v>1</v>
      </c>
      <c r="BG17" s="50">
        <v>1</v>
      </c>
      <c r="BH17" s="50">
        <v>17</v>
      </c>
      <c r="BI17" s="50" t="s">
        <v>261</v>
      </c>
      <c r="BJ17" s="50" t="s">
        <v>262</v>
      </c>
      <c r="BK17" s="50" t="s">
        <v>242</v>
      </c>
      <c r="BL17" s="56" t="s">
        <v>263</v>
      </c>
      <c r="BM17" s="52" t="s">
        <v>90</v>
      </c>
      <c r="BN17" s="57"/>
      <c r="BO17" s="57"/>
      <c r="BP17" s="57"/>
      <c r="BQ17" s="58"/>
    </row>
    <row r="18" spans="1:69" ht="15.75" x14ac:dyDescent="0.25">
      <c r="A18" s="38" t="s">
        <v>68</v>
      </c>
      <c r="B18" s="39" t="s">
        <v>184</v>
      </c>
      <c r="C18" s="39" t="s">
        <v>132</v>
      </c>
      <c r="D18" s="39" t="s">
        <v>71</v>
      </c>
      <c r="E18" s="39" t="s">
        <v>132</v>
      </c>
      <c r="F18" s="40" t="str">
        <f>HYPERLINK("http://twiplomacy.com/info/africa/Benin","http://twiplomacy.com/info/africa/Benin")</f>
        <v>http://twiplomacy.com/info/africa/Benin</v>
      </c>
      <c r="G18" s="41" t="s">
        <v>264</v>
      </c>
      <c r="H18" s="48" t="s">
        <v>265</v>
      </c>
      <c r="I18" s="41" t="s">
        <v>266</v>
      </c>
      <c r="J18" s="43">
        <v>3378</v>
      </c>
      <c r="K18" s="43">
        <v>79</v>
      </c>
      <c r="L18" s="41" t="s">
        <v>267</v>
      </c>
      <c r="M18" s="41" t="s">
        <v>268</v>
      </c>
      <c r="N18" s="41" t="s">
        <v>184</v>
      </c>
      <c r="O18" s="43">
        <v>105</v>
      </c>
      <c r="P18" s="43">
        <v>1005</v>
      </c>
      <c r="Q18" s="41" t="s">
        <v>78</v>
      </c>
      <c r="R18" s="41" t="s">
        <v>79</v>
      </c>
      <c r="S18" s="43">
        <v>21</v>
      </c>
      <c r="T18" s="44" t="s">
        <v>97</v>
      </c>
      <c r="U18" s="43">
        <v>2.177631578947369</v>
      </c>
      <c r="V18" s="43">
        <v>5.7071129707112966</v>
      </c>
      <c r="W18" s="43">
        <v>6.6380753138075317</v>
      </c>
      <c r="X18" s="45">
        <v>42</v>
      </c>
      <c r="Y18" s="45">
        <v>993</v>
      </c>
      <c r="Z18" s="46">
        <v>4.22960725075529E-2</v>
      </c>
      <c r="AA18" s="41" t="s">
        <v>264</v>
      </c>
      <c r="AB18" s="41" t="s">
        <v>266</v>
      </c>
      <c r="AC18" s="41" t="s">
        <v>269</v>
      </c>
      <c r="AD18" s="41" t="s">
        <v>265</v>
      </c>
      <c r="AE18" s="43">
        <v>3948</v>
      </c>
      <c r="AF18" s="43">
        <v>5.570422535211268</v>
      </c>
      <c r="AG18" s="43">
        <v>1582</v>
      </c>
      <c r="AH18" s="43">
        <v>2366</v>
      </c>
      <c r="AI18" s="47">
        <v>6.6400000000000001E-3</v>
      </c>
      <c r="AJ18" s="47">
        <v>6.94E-3</v>
      </c>
      <c r="AK18" s="47">
        <v>4.9399999999999999E-3</v>
      </c>
      <c r="AL18" s="47">
        <v>6.6400000000000001E-3</v>
      </c>
      <c r="AM18" s="47">
        <v>3.8300000000000001E-3</v>
      </c>
      <c r="AN18" s="43">
        <v>284</v>
      </c>
      <c r="AO18" s="43">
        <v>203</v>
      </c>
      <c r="AP18" s="43">
        <v>24</v>
      </c>
      <c r="AQ18" s="43">
        <v>24</v>
      </c>
      <c r="AR18" s="43">
        <v>28</v>
      </c>
      <c r="AS18" s="41">
        <v>0.78</v>
      </c>
      <c r="AT18" s="43">
        <v>3356</v>
      </c>
      <c r="AU18" s="43">
        <v>0</v>
      </c>
      <c r="AV18" s="55">
        <v>0</v>
      </c>
      <c r="AW18" s="48" t="s">
        <v>270</v>
      </c>
      <c r="AX18" s="39">
        <v>0</v>
      </c>
      <c r="AY18" s="39">
        <v>0</v>
      </c>
      <c r="AZ18" s="39" t="s">
        <v>85</v>
      </c>
      <c r="BA18" s="68"/>
      <c r="BB18" s="48" t="s">
        <v>271</v>
      </c>
      <c r="BC18" s="39">
        <v>0</v>
      </c>
      <c r="BD18" s="41" t="s">
        <v>264</v>
      </c>
      <c r="BE18" s="50">
        <v>6</v>
      </c>
      <c r="BF18" s="50">
        <v>10</v>
      </c>
      <c r="BG18" s="50">
        <v>2</v>
      </c>
      <c r="BH18" s="50">
        <v>18</v>
      </c>
      <c r="BI18" s="50" t="s">
        <v>272</v>
      </c>
      <c r="BJ18" s="50" t="s">
        <v>273</v>
      </c>
      <c r="BK18" s="50" t="s">
        <v>274</v>
      </c>
      <c r="BL18" s="56" t="s">
        <v>275</v>
      </c>
      <c r="BM18" s="52" t="s">
        <v>276</v>
      </c>
      <c r="BN18" s="57"/>
      <c r="BO18" s="57"/>
      <c r="BP18" s="57"/>
      <c r="BQ18" s="58"/>
    </row>
    <row r="19" spans="1:69" ht="15.75" x14ac:dyDescent="0.25">
      <c r="A19" s="38" t="s">
        <v>68</v>
      </c>
      <c r="B19" s="39" t="s">
        <v>184</v>
      </c>
      <c r="C19" s="39" t="s">
        <v>132</v>
      </c>
      <c r="D19" s="39" t="s">
        <v>71</v>
      </c>
      <c r="E19" s="39" t="s">
        <v>132</v>
      </c>
      <c r="F19" s="40" t="str">
        <f>HYPERLINK("http://twiplomacy.com/info/africa/Benin","http://twiplomacy.com/info/africa/Benin")</f>
        <v>http://twiplomacy.com/info/africa/Benin</v>
      </c>
      <c r="G19" s="41" t="s">
        <v>277</v>
      </c>
      <c r="H19" s="48" t="s">
        <v>278</v>
      </c>
      <c r="I19" s="41" t="s">
        <v>279</v>
      </c>
      <c r="J19" s="43">
        <v>1</v>
      </c>
      <c r="K19" s="43">
        <v>9</v>
      </c>
      <c r="L19" s="41"/>
      <c r="M19" s="41" t="s">
        <v>280</v>
      </c>
      <c r="N19" s="41" t="s">
        <v>281</v>
      </c>
      <c r="O19" s="43">
        <v>0</v>
      </c>
      <c r="P19" s="43">
        <v>4</v>
      </c>
      <c r="Q19" s="41" t="s">
        <v>78</v>
      </c>
      <c r="R19" s="41" t="s">
        <v>79</v>
      </c>
      <c r="S19" s="43">
        <v>7</v>
      </c>
      <c r="T19" s="39" t="s">
        <v>228</v>
      </c>
      <c r="U19" s="43"/>
      <c r="V19" s="43"/>
      <c r="W19" s="43"/>
      <c r="X19" s="45"/>
      <c r="Y19" s="45"/>
      <c r="Z19" s="46"/>
      <c r="AA19" s="41" t="s">
        <v>277</v>
      </c>
      <c r="AB19" s="41" t="s">
        <v>279</v>
      </c>
      <c r="AC19" s="41" t="s">
        <v>282</v>
      </c>
      <c r="AD19" s="41" t="s">
        <v>278</v>
      </c>
      <c r="AE19" s="43">
        <v>0</v>
      </c>
      <c r="AF19" s="43" t="e">
        <v>#VALUE!</v>
      </c>
      <c r="AG19" s="43">
        <v>0</v>
      </c>
      <c r="AH19" s="43">
        <v>0</v>
      </c>
      <c r="AI19" s="41" t="s">
        <v>82</v>
      </c>
      <c r="AJ19" s="41" t="s">
        <v>82</v>
      </c>
      <c r="AK19" s="41" t="s">
        <v>82</v>
      </c>
      <c r="AL19" s="41" t="s">
        <v>82</v>
      </c>
      <c r="AM19" s="41" t="s">
        <v>82</v>
      </c>
      <c r="AN19" s="43" t="s">
        <v>83</v>
      </c>
      <c r="AO19" s="43">
        <v>0</v>
      </c>
      <c r="AP19" s="43">
        <v>0</v>
      </c>
      <c r="AQ19" s="43">
        <v>0</v>
      </c>
      <c r="AR19" s="43">
        <v>0</v>
      </c>
      <c r="AS19" s="41">
        <v>0</v>
      </c>
      <c r="AT19" s="43">
        <v>1</v>
      </c>
      <c r="AU19" s="43">
        <v>0</v>
      </c>
      <c r="AV19" s="55">
        <v>0</v>
      </c>
      <c r="AW19" s="48" t="str">
        <f>HYPERLINK("https://twitter.com/BeninMae/lists","https://twitter.com/BeninMae/lists")</f>
        <v>https://twitter.com/BeninMae/lists</v>
      </c>
      <c r="AX19" s="39">
        <v>0</v>
      </c>
      <c r="AY19" s="39">
        <v>0</v>
      </c>
      <c r="AZ19" s="39" t="s">
        <v>85</v>
      </c>
      <c r="BA19" s="39"/>
      <c r="BB19" s="48" t="s">
        <v>283</v>
      </c>
      <c r="BC19" s="64">
        <v>0</v>
      </c>
      <c r="BD19" s="41" t="s">
        <v>277</v>
      </c>
      <c r="BE19" s="50">
        <v>0</v>
      </c>
      <c r="BF19" s="50">
        <v>0</v>
      </c>
      <c r="BG19" s="50">
        <v>0</v>
      </c>
      <c r="BH19" s="50">
        <v>0</v>
      </c>
      <c r="BI19" s="50"/>
      <c r="BJ19" s="50"/>
      <c r="BK19" s="50"/>
      <c r="BL19" s="56" t="s">
        <v>284</v>
      </c>
      <c r="BM19" s="52" t="s">
        <v>90</v>
      </c>
      <c r="BN19" s="57"/>
      <c r="BO19" s="57"/>
      <c r="BP19" s="57"/>
      <c r="BQ19" s="58"/>
    </row>
    <row r="20" spans="1:69" ht="15.75" x14ac:dyDescent="0.25">
      <c r="A20" s="38" t="s">
        <v>68</v>
      </c>
      <c r="B20" s="39" t="s">
        <v>285</v>
      </c>
      <c r="C20" s="39" t="s">
        <v>146</v>
      </c>
      <c r="D20" s="39" t="s">
        <v>118</v>
      </c>
      <c r="E20" s="39" t="s">
        <v>286</v>
      </c>
      <c r="F20" s="40" t="str">
        <f>HYPERLINK("http://twiplomacy.com/info/africa/Botswana","http://twiplomacy.com/info/africa/Botswana")</f>
        <v>http://twiplomacy.com/info/africa/Botswana</v>
      </c>
      <c r="G20" s="41" t="s">
        <v>287</v>
      </c>
      <c r="H20" s="56" t="s">
        <v>288</v>
      </c>
      <c r="I20" s="41" t="s">
        <v>289</v>
      </c>
      <c r="J20" s="43">
        <v>23069</v>
      </c>
      <c r="K20" s="43">
        <v>97</v>
      </c>
      <c r="L20" s="41" t="s">
        <v>290</v>
      </c>
      <c r="M20" s="41" t="s">
        <v>291</v>
      </c>
      <c r="N20" s="41" t="s">
        <v>285</v>
      </c>
      <c r="O20" s="43">
        <v>716</v>
      </c>
      <c r="P20" s="43">
        <v>1575</v>
      </c>
      <c r="Q20" s="41" t="s">
        <v>164</v>
      </c>
      <c r="R20" s="41" t="s">
        <v>79</v>
      </c>
      <c r="S20" s="43">
        <v>31</v>
      </c>
      <c r="T20" s="44" t="s">
        <v>97</v>
      </c>
      <c r="U20" s="43">
        <v>1.396520146520146</v>
      </c>
      <c r="V20" s="43">
        <v>11.296903460837891</v>
      </c>
      <c r="W20" s="43">
        <v>32.868852459016402</v>
      </c>
      <c r="X20" s="45">
        <v>0</v>
      </c>
      <c r="Y20" s="45">
        <v>1525</v>
      </c>
      <c r="Z20" s="46">
        <v>0</v>
      </c>
      <c r="AA20" s="41" t="s">
        <v>287</v>
      </c>
      <c r="AB20" s="41" t="s">
        <v>289</v>
      </c>
      <c r="AC20" s="41" t="s">
        <v>292</v>
      </c>
      <c r="AD20" s="41" t="s">
        <v>288</v>
      </c>
      <c r="AE20" s="43">
        <v>20176</v>
      </c>
      <c r="AF20" s="43">
        <v>36.357142857142854</v>
      </c>
      <c r="AG20" s="43">
        <v>4072</v>
      </c>
      <c r="AH20" s="43">
        <v>16104</v>
      </c>
      <c r="AI20" s="47">
        <v>8.0599999999999995E-3</v>
      </c>
      <c r="AJ20" s="47">
        <v>1.4500000000000001E-2</v>
      </c>
      <c r="AK20" s="47">
        <v>3.64E-3</v>
      </c>
      <c r="AL20" s="47">
        <v>8.5500000000000003E-3</v>
      </c>
      <c r="AM20" s="47">
        <v>1.1299999999999999E-2</v>
      </c>
      <c r="AN20" s="43">
        <v>112</v>
      </c>
      <c r="AO20" s="43">
        <v>31</v>
      </c>
      <c r="AP20" s="43">
        <v>2</v>
      </c>
      <c r="AQ20" s="43">
        <v>61</v>
      </c>
      <c r="AR20" s="43">
        <v>18</v>
      </c>
      <c r="AS20" s="41">
        <v>0.31</v>
      </c>
      <c r="AT20" s="43">
        <v>22919</v>
      </c>
      <c r="AU20" s="43">
        <v>0</v>
      </c>
      <c r="AV20" s="55">
        <v>0</v>
      </c>
      <c r="AW20" s="48" t="s">
        <v>293</v>
      </c>
      <c r="AX20" s="39">
        <v>0</v>
      </c>
      <c r="AY20" s="39">
        <v>0</v>
      </c>
      <c r="AZ20" s="39" t="s">
        <v>85</v>
      </c>
      <c r="BA20" s="39"/>
      <c r="BB20" s="48" t="s">
        <v>294</v>
      </c>
      <c r="BC20" s="39">
        <v>0</v>
      </c>
      <c r="BD20" s="41" t="s">
        <v>287</v>
      </c>
      <c r="BE20" s="50">
        <v>18</v>
      </c>
      <c r="BF20" s="50">
        <v>4</v>
      </c>
      <c r="BG20" s="50">
        <v>4</v>
      </c>
      <c r="BH20" s="50">
        <v>26</v>
      </c>
      <c r="BI20" s="50" t="s">
        <v>295</v>
      </c>
      <c r="BJ20" s="50" t="s">
        <v>296</v>
      </c>
      <c r="BK20" s="50" t="s">
        <v>297</v>
      </c>
      <c r="BL20" s="56" t="s">
        <v>298</v>
      </c>
      <c r="BM20" s="52" t="s">
        <v>276</v>
      </c>
      <c r="BN20" s="57"/>
      <c r="BO20" s="57"/>
      <c r="BP20" s="57"/>
      <c r="BQ20" s="58"/>
    </row>
    <row r="21" spans="1:69" ht="15.75" x14ac:dyDescent="0.25">
      <c r="A21" s="38" t="s">
        <v>68</v>
      </c>
      <c r="B21" s="39" t="s">
        <v>285</v>
      </c>
      <c r="C21" s="39" t="s">
        <v>211</v>
      </c>
      <c r="D21" s="39" t="s">
        <v>71</v>
      </c>
      <c r="E21" s="39" t="s">
        <v>211</v>
      </c>
      <c r="F21" s="40" t="str">
        <f>HYPERLINK("http://twiplomacy.com/info/africa/Botswana","http://twiplomacy.com/info/africa/Botswana")</f>
        <v>http://twiplomacy.com/info/africa/Botswana</v>
      </c>
      <c r="G21" s="41" t="s">
        <v>299</v>
      </c>
      <c r="H21" s="48" t="s">
        <v>300</v>
      </c>
      <c r="I21" s="41" t="s">
        <v>301</v>
      </c>
      <c r="J21" s="43">
        <v>169533</v>
      </c>
      <c r="K21" s="43">
        <v>259</v>
      </c>
      <c r="L21" s="41" t="s">
        <v>302</v>
      </c>
      <c r="M21" s="41" t="s">
        <v>303</v>
      </c>
      <c r="N21" s="41" t="s">
        <v>304</v>
      </c>
      <c r="O21" s="43">
        <v>2851</v>
      </c>
      <c r="P21" s="43">
        <v>20541</v>
      </c>
      <c r="Q21" s="41" t="s">
        <v>164</v>
      </c>
      <c r="R21" s="41" t="s">
        <v>79</v>
      </c>
      <c r="S21" s="43">
        <v>326</v>
      </c>
      <c r="T21" s="44" t="s">
        <v>97</v>
      </c>
      <c r="U21" s="43">
        <v>18.405714285714289</v>
      </c>
      <c r="V21" s="43">
        <v>13.58458498023715</v>
      </c>
      <c r="W21" s="43">
        <v>25.333201581027669</v>
      </c>
      <c r="X21" s="45">
        <v>112</v>
      </c>
      <c r="Y21" s="45">
        <v>3221</v>
      </c>
      <c r="Z21" s="46">
        <v>3.47718099968954E-2</v>
      </c>
      <c r="AA21" s="41" t="s">
        <v>299</v>
      </c>
      <c r="AB21" s="41" t="s">
        <v>301</v>
      </c>
      <c r="AC21" s="41" t="s">
        <v>305</v>
      </c>
      <c r="AD21" s="41" t="s">
        <v>300</v>
      </c>
      <c r="AE21" s="43">
        <v>162377</v>
      </c>
      <c r="AF21" s="43">
        <v>13.708293384467881</v>
      </c>
      <c r="AG21" s="43">
        <v>57191</v>
      </c>
      <c r="AH21" s="43">
        <v>105186</v>
      </c>
      <c r="AI21" s="47">
        <v>2.7E-4</v>
      </c>
      <c r="AJ21" s="47">
        <v>9.7000000000000005E-4</v>
      </c>
      <c r="AK21" s="47">
        <v>4.0999999999999999E-4</v>
      </c>
      <c r="AL21" s="47">
        <v>7.7999999999999999E-4</v>
      </c>
      <c r="AM21" s="47">
        <v>9.0000000000000006E-5</v>
      </c>
      <c r="AN21" s="43">
        <v>4172</v>
      </c>
      <c r="AO21" s="43">
        <v>688</v>
      </c>
      <c r="AP21" s="43">
        <v>13</v>
      </c>
      <c r="AQ21" s="43">
        <v>394</v>
      </c>
      <c r="AR21" s="43">
        <v>3027</v>
      </c>
      <c r="AS21" s="41">
        <v>11.43</v>
      </c>
      <c r="AT21" s="43">
        <v>169463</v>
      </c>
      <c r="AU21" s="43">
        <v>55197</v>
      </c>
      <c r="AV21" s="47">
        <v>0.48309999999999997</v>
      </c>
      <c r="AW21" s="48" t="s">
        <v>306</v>
      </c>
      <c r="AX21" s="39">
        <v>0</v>
      </c>
      <c r="AY21" s="39">
        <v>0</v>
      </c>
      <c r="AZ21" s="39" t="s">
        <v>85</v>
      </c>
      <c r="BA21" s="39"/>
      <c r="BB21" s="48" t="s">
        <v>307</v>
      </c>
      <c r="BC21" s="64">
        <v>0</v>
      </c>
      <c r="BD21" s="41" t="s">
        <v>299</v>
      </c>
      <c r="BE21" s="50">
        <v>8</v>
      </c>
      <c r="BF21" s="50">
        <v>13</v>
      </c>
      <c r="BG21" s="50">
        <v>8</v>
      </c>
      <c r="BH21" s="50">
        <v>29</v>
      </c>
      <c r="BI21" s="50" t="s">
        <v>308</v>
      </c>
      <c r="BJ21" s="50" t="s">
        <v>309</v>
      </c>
      <c r="BK21" s="50" t="s">
        <v>310</v>
      </c>
      <c r="BL21" s="56" t="s">
        <v>311</v>
      </c>
      <c r="BM21" s="52" t="s">
        <v>276</v>
      </c>
      <c r="BN21" s="57"/>
      <c r="BO21" s="57"/>
      <c r="BP21" s="57"/>
      <c r="BQ21" s="58"/>
    </row>
    <row r="22" spans="1:69" ht="15.75" x14ac:dyDescent="0.25">
      <c r="A22" s="38" t="s">
        <v>68</v>
      </c>
      <c r="B22" s="39" t="s">
        <v>285</v>
      </c>
      <c r="C22" s="39" t="s">
        <v>117</v>
      </c>
      <c r="D22" s="39" t="s">
        <v>118</v>
      </c>
      <c r="E22" s="39" t="s">
        <v>312</v>
      </c>
      <c r="F22" s="40" t="str">
        <f>HYPERLINK("http://twiplomacy.com/info/africa/Botswana","http://twiplomacy.com/info/africa/Botswana")</f>
        <v>http://twiplomacy.com/info/africa/Botswana</v>
      </c>
      <c r="G22" s="41" t="s">
        <v>313</v>
      </c>
      <c r="H22" s="48" t="s">
        <v>314</v>
      </c>
      <c r="I22" s="41" t="s">
        <v>315</v>
      </c>
      <c r="J22" s="43">
        <v>9561</v>
      </c>
      <c r="K22" s="43">
        <v>1121</v>
      </c>
      <c r="L22" s="41" t="s">
        <v>316</v>
      </c>
      <c r="M22" s="41" t="s">
        <v>317</v>
      </c>
      <c r="N22" s="41" t="s">
        <v>304</v>
      </c>
      <c r="O22" s="43">
        <v>99</v>
      </c>
      <c r="P22" s="43">
        <v>413</v>
      </c>
      <c r="Q22" s="41" t="s">
        <v>164</v>
      </c>
      <c r="R22" s="41" t="s">
        <v>79</v>
      </c>
      <c r="S22" s="43">
        <v>15</v>
      </c>
      <c r="T22" s="44" t="s">
        <v>97</v>
      </c>
      <c r="U22" s="43">
        <v>0.54641909814323608</v>
      </c>
      <c r="V22" s="43">
        <v>18.545706371191141</v>
      </c>
      <c r="W22" s="43">
        <v>32.37673130193906</v>
      </c>
      <c r="X22" s="45">
        <v>67</v>
      </c>
      <c r="Y22" s="45">
        <v>412</v>
      </c>
      <c r="Z22" s="46">
        <v>0.16262135922330104</v>
      </c>
      <c r="AA22" s="41" t="s">
        <v>313</v>
      </c>
      <c r="AB22" s="41" t="s">
        <v>315</v>
      </c>
      <c r="AC22" s="41" t="s">
        <v>318</v>
      </c>
      <c r="AD22" s="41" t="s">
        <v>314</v>
      </c>
      <c r="AE22" s="43">
        <v>6396</v>
      </c>
      <c r="AF22" s="43">
        <v>29.807017543859651</v>
      </c>
      <c r="AG22" s="43">
        <v>1699</v>
      </c>
      <c r="AH22" s="43">
        <v>4697</v>
      </c>
      <c r="AI22" s="47">
        <v>1.8589999999999999E-2</v>
      </c>
      <c r="AJ22" s="47">
        <v>1.089E-2</v>
      </c>
      <c r="AK22" s="47">
        <v>7.5100000000000002E-3</v>
      </c>
      <c r="AL22" s="47">
        <v>3.98E-3</v>
      </c>
      <c r="AM22" s="47">
        <v>1.7579999999999998E-2</v>
      </c>
      <c r="AN22" s="43">
        <v>57</v>
      </c>
      <c r="AO22" s="43">
        <v>2</v>
      </c>
      <c r="AP22" s="43">
        <v>1</v>
      </c>
      <c r="AQ22" s="43">
        <v>5</v>
      </c>
      <c r="AR22" s="43">
        <v>49</v>
      </c>
      <c r="AS22" s="41">
        <v>0.16</v>
      </c>
      <c r="AT22" s="43">
        <v>9515</v>
      </c>
      <c r="AU22" s="43">
        <v>4924</v>
      </c>
      <c r="AV22" s="47">
        <v>1.0725</v>
      </c>
      <c r="AW22" s="48" t="s">
        <v>319</v>
      </c>
      <c r="AX22" s="39">
        <v>0</v>
      </c>
      <c r="AY22" s="39">
        <v>0</v>
      </c>
      <c r="AZ22" s="39" t="s">
        <v>85</v>
      </c>
      <c r="BA22" s="39"/>
      <c r="BB22" s="48" t="s">
        <v>320</v>
      </c>
      <c r="BC22" s="39">
        <v>0</v>
      </c>
      <c r="BD22" s="41" t="s">
        <v>313</v>
      </c>
      <c r="BE22" s="50">
        <v>15</v>
      </c>
      <c r="BF22" s="50">
        <v>3</v>
      </c>
      <c r="BG22" s="50">
        <v>3</v>
      </c>
      <c r="BH22" s="50">
        <v>21</v>
      </c>
      <c r="BI22" s="50" t="s">
        <v>321</v>
      </c>
      <c r="BJ22" s="50" t="s">
        <v>322</v>
      </c>
      <c r="BK22" s="50" t="s">
        <v>323</v>
      </c>
      <c r="BL22" s="56" t="s">
        <v>324</v>
      </c>
      <c r="BM22" s="52" t="s">
        <v>276</v>
      </c>
      <c r="BN22" s="57"/>
      <c r="BO22" s="57"/>
      <c r="BP22" s="57"/>
      <c r="BQ22" s="58"/>
    </row>
    <row r="23" spans="1:69" ht="15.75" x14ac:dyDescent="0.25">
      <c r="A23" s="38" t="s">
        <v>68</v>
      </c>
      <c r="B23" s="39" t="s">
        <v>285</v>
      </c>
      <c r="C23" s="39" t="s">
        <v>132</v>
      </c>
      <c r="D23" s="39" t="s">
        <v>71</v>
      </c>
      <c r="E23" s="39" t="s">
        <v>132</v>
      </c>
      <c r="F23" s="40" t="str">
        <f>HYPERLINK("http://twiplomacy.com/info/africa/Botswana","http://twiplomacy.com/info/africa/Botswana")</f>
        <v>http://twiplomacy.com/info/africa/Botswana</v>
      </c>
      <c r="G23" s="41" t="s">
        <v>325</v>
      </c>
      <c r="H23" s="48" t="s">
        <v>326</v>
      </c>
      <c r="I23" s="41" t="s">
        <v>325</v>
      </c>
      <c r="J23" s="43">
        <v>1592</v>
      </c>
      <c r="K23" s="43">
        <v>67</v>
      </c>
      <c r="L23" s="41" t="s">
        <v>327</v>
      </c>
      <c r="M23" s="41" t="s">
        <v>328</v>
      </c>
      <c r="N23" s="41"/>
      <c r="O23" s="43">
        <v>2</v>
      </c>
      <c r="P23" s="43">
        <v>501</v>
      </c>
      <c r="Q23" s="41" t="s">
        <v>164</v>
      </c>
      <c r="R23" s="41" t="s">
        <v>79</v>
      </c>
      <c r="S23" s="43">
        <v>53</v>
      </c>
      <c r="T23" s="44" t="s">
        <v>97</v>
      </c>
      <c r="U23" s="43">
        <v>0.23914081145584731</v>
      </c>
      <c r="V23" s="43">
        <v>0.24849699398797601</v>
      </c>
      <c r="W23" s="43">
        <v>0.14428857715430859</v>
      </c>
      <c r="X23" s="45">
        <v>0</v>
      </c>
      <c r="Y23" s="45">
        <v>501</v>
      </c>
      <c r="Z23" s="46">
        <v>0</v>
      </c>
      <c r="AA23" s="41" t="s">
        <v>325</v>
      </c>
      <c r="AB23" s="41" t="s">
        <v>325</v>
      </c>
      <c r="AC23" s="41" t="s">
        <v>329</v>
      </c>
      <c r="AD23" s="41" t="s">
        <v>326</v>
      </c>
      <c r="AE23" s="43">
        <v>12</v>
      </c>
      <c r="AF23" s="43">
        <v>0.29629629629629628</v>
      </c>
      <c r="AG23" s="43">
        <v>8</v>
      </c>
      <c r="AH23" s="43">
        <v>4</v>
      </c>
      <c r="AI23" s="47">
        <v>0</v>
      </c>
      <c r="AJ23" s="47">
        <v>0</v>
      </c>
      <c r="AK23" s="47">
        <v>0</v>
      </c>
      <c r="AL23" s="41" t="s">
        <v>82</v>
      </c>
      <c r="AM23" s="41" t="s">
        <v>82</v>
      </c>
      <c r="AN23" s="43">
        <v>27</v>
      </c>
      <c r="AO23" s="43">
        <v>1</v>
      </c>
      <c r="AP23" s="43">
        <v>0</v>
      </c>
      <c r="AQ23" s="43">
        <v>26</v>
      </c>
      <c r="AR23" s="43">
        <v>0</v>
      </c>
      <c r="AS23" s="41">
        <v>7.0000000000000007E-2</v>
      </c>
      <c r="AT23" s="43">
        <v>1585</v>
      </c>
      <c r="AU23" s="43">
        <v>660</v>
      </c>
      <c r="AV23" s="47">
        <v>0.71350000000000002</v>
      </c>
      <c r="AW23" s="48" t="s">
        <v>330</v>
      </c>
      <c r="AX23" s="39">
        <v>0</v>
      </c>
      <c r="AY23" s="39">
        <v>0</v>
      </c>
      <c r="AZ23" s="39" t="s">
        <v>85</v>
      </c>
      <c r="BA23" s="39"/>
      <c r="BB23" s="48" t="s">
        <v>331</v>
      </c>
      <c r="BC23" s="64">
        <v>0</v>
      </c>
      <c r="BD23" s="41" t="s">
        <v>325</v>
      </c>
      <c r="BE23" s="50">
        <v>9</v>
      </c>
      <c r="BF23" s="50">
        <v>38</v>
      </c>
      <c r="BG23" s="50">
        <v>8</v>
      </c>
      <c r="BH23" s="50">
        <v>55</v>
      </c>
      <c r="BI23" s="50" t="s">
        <v>332</v>
      </c>
      <c r="BJ23" s="50" t="s">
        <v>333</v>
      </c>
      <c r="BK23" s="50" t="s">
        <v>334</v>
      </c>
      <c r="BL23" s="51" t="s">
        <v>335</v>
      </c>
      <c r="BM23" s="52" t="s">
        <v>90</v>
      </c>
      <c r="BN23" s="57"/>
      <c r="BO23" s="57"/>
      <c r="BP23" s="57"/>
      <c r="BQ23" s="58"/>
    </row>
    <row r="24" spans="1:69" ht="15.75" x14ac:dyDescent="0.25">
      <c r="A24" s="38" t="s">
        <v>68</v>
      </c>
      <c r="B24" s="39" t="s">
        <v>336</v>
      </c>
      <c r="C24" s="39" t="s">
        <v>146</v>
      </c>
      <c r="D24" s="39" t="s">
        <v>118</v>
      </c>
      <c r="E24" s="69" t="s">
        <v>337</v>
      </c>
      <c r="F24" s="40" t="str">
        <f>HYPERLINK("http://twiplomacy.com/info/africa/Burkina-Faso","http://twiplomacy.com/info/africa/Burkina-Faso")</f>
        <v>http://twiplomacy.com/info/africa/Burkina-Faso</v>
      </c>
      <c r="G24" s="41" t="s">
        <v>338</v>
      </c>
      <c r="H24" s="48" t="s">
        <v>339</v>
      </c>
      <c r="I24" s="41" t="s">
        <v>340</v>
      </c>
      <c r="J24" s="43">
        <v>110026</v>
      </c>
      <c r="K24" s="43">
        <v>99</v>
      </c>
      <c r="L24" s="41" t="s">
        <v>341</v>
      </c>
      <c r="M24" s="41" t="s">
        <v>342</v>
      </c>
      <c r="N24" s="41" t="s">
        <v>336</v>
      </c>
      <c r="O24" s="43">
        <v>99</v>
      </c>
      <c r="P24" s="43">
        <v>2486</v>
      </c>
      <c r="Q24" s="41" t="s">
        <v>78</v>
      </c>
      <c r="R24" s="41" t="s">
        <v>124</v>
      </c>
      <c r="S24" s="43">
        <v>151</v>
      </c>
      <c r="T24" s="44" t="s">
        <v>97</v>
      </c>
      <c r="U24" s="43">
        <v>2.3736791546589822</v>
      </c>
      <c r="V24" s="43">
        <v>13.781948544917761</v>
      </c>
      <c r="W24" s="43">
        <v>55.558835934204978</v>
      </c>
      <c r="X24" s="45">
        <v>55</v>
      </c>
      <c r="Y24" s="45">
        <v>2471</v>
      </c>
      <c r="Z24" s="46">
        <v>2.2258195062727595E-2</v>
      </c>
      <c r="AA24" s="41" t="s">
        <v>338</v>
      </c>
      <c r="AB24" s="41" t="s">
        <v>340</v>
      </c>
      <c r="AC24" s="41" t="s">
        <v>343</v>
      </c>
      <c r="AD24" s="41" t="s">
        <v>339</v>
      </c>
      <c r="AE24" s="43">
        <v>112604</v>
      </c>
      <c r="AF24" s="43">
        <v>18.772968197879859</v>
      </c>
      <c r="AG24" s="43">
        <v>21251</v>
      </c>
      <c r="AH24" s="43">
        <v>91353</v>
      </c>
      <c r="AI24" s="47">
        <v>1.5E-3</v>
      </c>
      <c r="AJ24" s="47">
        <v>1.2999999999999999E-3</v>
      </c>
      <c r="AK24" s="47">
        <v>1.0200000000000001E-3</v>
      </c>
      <c r="AL24" s="47">
        <v>2.6800000000000001E-3</v>
      </c>
      <c r="AM24" s="47">
        <v>1.6999999999999999E-3</v>
      </c>
      <c r="AN24" s="43">
        <v>1132</v>
      </c>
      <c r="AO24" s="43">
        <v>767</v>
      </c>
      <c r="AP24" s="43">
        <v>57</v>
      </c>
      <c r="AQ24" s="43">
        <v>15</v>
      </c>
      <c r="AR24" s="43">
        <v>293</v>
      </c>
      <c r="AS24" s="41">
        <v>3.1</v>
      </c>
      <c r="AT24" s="43">
        <v>109950</v>
      </c>
      <c r="AU24" s="43">
        <v>84817</v>
      </c>
      <c r="AV24" s="47">
        <v>3.3746999999999998</v>
      </c>
      <c r="AW24" s="48" t="str">
        <f>HYPERLINK("https://twitter.com/rochkaborepf/lists","https://twitter.com/rochkaborepf/lists")</f>
        <v>https://twitter.com/rochkaborepf/lists</v>
      </c>
      <c r="AX24" s="39">
        <v>0</v>
      </c>
      <c r="AY24" s="39">
        <v>0</v>
      </c>
      <c r="AZ24" s="39" t="s">
        <v>85</v>
      </c>
      <c r="BA24" s="39"/>
      <c r="BB24" s="48" t="s">
        <v>344</v>
      </c>
      <c r="BC24" s="64">
        <v>0</v>
      </c>
      <c r="BD24" s="41" t="s">
        <v>338</v>
      </c>
      <c r="BE24" s="50">
        <v>4</v>
      </c>
      <c r="BF24" s="50">
        <v>23</v>
      </c>
      <c r="BG24" s="50">
        <v>8</v>
      </c>
      <c r="BH24" s="50">
        <v>35</v>
      </c>
      <c r="BI24" s="50" t="s">
        <v>345</v>
      </c>
      <c r="BJ24" s="50" t="s">
        <v>346</v>
      </c>
      <c r="BK24" s="50" t="s">
        <v>347</v>
      </c>
      <c r="BL24" s="56" t="s">
        <v>348</v>
      </c>
      <c r="BM24" s="52" t="s">
        <v>276</v>
      </c>
      <c r="BN24" s="57"/>
      <c r="BO24" s="57"/>
      <c r="BP24" s="57"/>
      <c r="BQ24" s="58"/>
    </row>
    <row r="25" spans="1:69" ht="15.75" x14ac:dyDescent="0.25">
      <c r="A25" s="70" t="s">
        <v>68</v>
      </c>
      <c r="B25" s="68" t="s">
        <v>336</v>
      </c>
      <c r="C25" s="68" t="s">
        <v>70</v>
      </c>
      <c r="D25" s="68" t="s">
        <v>71</v>
      </c>
      <c r="E25" s="68" t="s">
        <v>70</v>
      </c>
      <c r="F25" s="71" t="s">
        <v>349</v>
      </c>
      <c r="G25" s="41" t="s">
        <v>350</v>
      </c>
      <c r="H25" s="48" t="s">
        <v>351</v>
      </c>
      <c r="I25" s="41" t="s">
        <v>352</v>
      </c>
      <c r="J25" s="43">
        <v>4300</v>
      </c>
      <c r="K25" s="43">
        <v>16</v>
      </c>
      <c r="L25" s="41" t="s">
        <v>353</v>
      </c>
      <c r="M25" s="41" t="s">
        <v>354</v>
      </c>
      <c r="N25" s="41" t="s">
        <v>355</v>
      </c>
      <c r="O25" s="43">
        <v>11</v>
      </c>
      <c r="P25" s="43">
        <v>1451</v>
      </c>
      <c r="Q25" s="41" t="s">
        <v>78</v>
      </c>
      <c r="R25" s="41" t="s">
        <v>79</v>
      </c>
      <c r="S25" s="43">
        <v>18</v>
      </c>
      <c r="T25" s="44" t="s">
        <v>97</v>
      </c>
      <c r="U25" s="43">
        <v>2.2336448598130838</v>
      </c>
      <c r="V25" s="43">
        <v>1.841831425598335</v>
      </c>
      <c r="W25" s="43">
        <v>6.6628511966701351</v>
      </c>
      <c r="X25" s="45">
        <v>2</v>
      </c>
      <c r="Y25" s="45">
        <v>1434</v>
      </c>
      <c r="Z25" s="46">
        <v>1.39470013947001E-3</v>
      </c>
      <c r="AA25" s="41" t="s">
        <v>350</v>
      </c>
      <c r="AB25" s="41" t="s">
        <v>352</v>
      </c>
      <c r="AC25" s="41" t="s">
        <v>356</v>
      </c>
      <c r="AD25" s="41" t="s">
        <v>351</v>
      </c>
      <c r="AE25" s="43">
        <v>7082</v>
      </c>
      <c r="AF25" s="43">
        <v>2.5496688741721854</v>
      </c>
      <c r="AG25" s="43">
        <v>1540</v>
      </c>
      <c r="AH25" s="43">
        <v>5542</v>
      </c>
      <c r="AI25" s="47">
        <v>4.4299999999999999E-3</v>
      </c>
      <c r="AJ25" s="47">
        <v>3.48E-3</v>
      </c>
      <c r="AK25" s="47">
        <v>4.4799999999999996E-3</v>
      </c>
      <c r="AL25" s="47">
        <v>6.0499999999999998E-3</v>
      </c>
      <c r="AM25" s="47">
        <v>2.0999999999999999E-3</v>
      </c>
      <c r="AN25" s="43">
        <v>604</v>
      </c>
      <c r="AO25" s="43">
        <v>428</v>
      </c>
      <c r="AP25" s="43">
        <v>123</v>
      </c>
      <c r="AQ25" s="43">
        <v>37</v>
      </c>
      <c r="AR25" s="43">
        <v>12</v>
      </c>
      <c r="AS25" s="41">
        <v>1.65</v>
      </c>
      <c r="AT25" s="43">
        <v>4283</v>
      </c>
      <c r="AU25" s="43">
        <v>0</v>
      </c>
      <c r="AV25" s="55">
        <v>0</v>
      </c>
      <c r="AW25" s="72" t="s">
        <v>357</v>
      </c>
      <c r="AX25" s="39">
        <v>0</v>
      </c>
      <c r="AY25" s="39">
        <v>0</v>
      </c>
      <c r="AZ25" s="39" t="s">
        <v>85</v>
      </c>
      <c r="BA25" s="39"/>
      <c r="BB25" s="48" t="s">
        <v>358</v>
      </c>
      <c r="BC25" s="39">
        <v>4</v>
      </c>
      <c r="BD25" s="41" t="s">
        <v>350</v>
      </c>
      <c r="BE25" s="50">
        <v>10</v>
      </c>
      <c r="BF25" s="50">
        <v>3</v>
      </c>
      <c r="BG25" s="50">
        <v>4</v>
      </c>
      <c r="BH25" s="50">
        <v>17</v>
      </c>
      <c r="BI25" s="50" t="s">
        <v>359</v>
      </c>
      <c r="BJ25" s="50" t="s">
        <v>360</v>
      </c>
      <c r="BK25" s="50" t="s">
        <v>361</v>
      </c>
      <c r="BL25" s="56" t="s">
        <v>362</v>
      </c>
      <c r="BM25" s="52">
        <v>1</v>
      </c>
      <c r="BN25" s="57">
        <v>0</v>
      </c>
      <c r="BO25" s="57">
        <v>16</v>
      </c>
      <c r="BP25" s="57">
        <v>2</v>
      </c>
      <c r="BQ25" s="58"/>
    </row>
    <row r="26" spans="1:69" ht="15.75" x14ac:dyDescent="0.25">
      <c r="A26" s="70" t="s">
        <v>68</v>
      </c>
      <c r="B26" s="68" t="s">
        <v>336</v>
      </c>
      <c r="C26" s="39" t="s">
        <v>104</v>
      </c>
      <c r="D26" s="39" t="s">
        <v>118</v>
      </c>
      <c r="E26" s="39" t="s">
        <v>363</v>
      </c>
      <c r="F26" s="40" t="str">
        <f>HYPERLINK("http://twiplomacy.com/info/africa/Burkina-Faso","http://twiplomacy.com/info/africa/Burkina-Faso")</f>
        <v>http://twiplomacy.com/info/africa/Burkina-Faso</v>
      </c>
      <c r="G26" s="41" t="s">
        <v>364</v>
      </c>
      <c r="H26" s="48" t="s">
        <v>365</v>
      </c>
      <c r="I26" s="41" t="s">
        <v>366</v>
      </c>
      <c r="J26" s="43">
        <v>3803</v>
      </c>
      <c r="K26" s="43">
        <v>237</v>
      </c>
      <c r="L26" s="41" t="s">
        <v>367</v>
      </c>
      <c r="M26" s="41" t="s">
        <v>368</v>
      </c>
      <c r="N26" s="41" t="s">
        <v>336</v>
      </c>
      <c r="O26" s="43">
        <v>16</v>
      </c>
      <c r="P26" s="43">
        <v>55</v>
      </c>
      <c r="Q26" s="41" t="s">
        <v>78</v>
      </c>
      <c r="R26" s="41" t="s">
        <v>79</v>
      </c>
      <c r="S26" s="43">
        <v>24</v>
      </c>
      <c r="T26" s="44" t="s">
        <v>97</v>
      </c>
      <c r="U26" s="43">
        <v>9.1362126245847178E-2</v>
      </c>
      <c r="V26" s="43">
        <v>3.195652173913043</v>
      </c>
      <c r="W26" s="43">
        <v>16.326086956521738</v>
      </c>
      <c r="X26" s="45">
        <v>2</v>
      </c>
      <c r="Y26" s="45">
        <v>55</v>
      </c>
      <c r="Z26" s="46">
        <v>3.6363636363636397E-2</v>
      </c>
      <c r="AA26" s="41" t="s">
        <v>364</v>
      </c>
      <c r="AB26" s="41" t="s">
        <v>366</v>
      </c>
      <c r="AC26" s="41" t="s">
        <v>369</v>
      </c>
      <c r="AD26" s="41" t="s">
        <v>365</v>
      </c>
      <c r="AE26" s="43">
        <v>783</v>
      </c>
      <c r="AF26" s="43">
        <v>3.5757575757575757</v>
      </c>
      <c r="AG26" s="43">
        <v>118</v>
      </c>
      <c r="AH26" s="43">
        <v>665</v>
      </c>
      <c r="AI26" s="47">
        <v>9.3299999999999998E-3</v>
      </c>
      <c r="AJ26" s="47">
        <v>1.1039999999999999E-2</v>
      </c>
      <c r="AK26" s="47">
        <v>1.1809999999999999E-2</v>
      </c>
      <c r="AL26" s="41" t="s">
        <v>82</v>
      </c>
      <c r="AM26" s="47">
        <v>1.8370000000000001E-2</v>
      </c>
      <c r="AN26" s="43">
        <v>33</v>
      </c>
      <c r="AO26" s="43">
        <v>28</v>
      </c>
      <c r="AP26" s="43">
        <v>0</v>
      </c>
      <c r="AQ26" s="43">
        <v>1</v>
      </c>
      <c r="AR26" s="43">
        <v>4</v>
      </c>
      <c r="AS26" s="41">
        <v>0.09</v>
      </c>
      <c r="AT26" s="43">
        <v>3801</v>
      </c>
      <c r="AU26" s="43">
        <v>2929</v>
      </c>
      <c r="AV26" s="47">
        <v>3.3589000000000002</v>
      </c>
      <c r="AW26" s="48" t="s">
        <v>370</v>
      </c>
      <c r="AX26" s="39">
        <v>0</v>
      </c>
      <c r="AY26" s="39">
        <v>0</v>
      </c>
      <c r="AZ26" s="39" t="s">
        <v>85</v>
      </c>
      <c r="BA26" s="39"/>
      <c r="BB26" s="48" t="s">
        <v>371</v>
      </c>
      <c r="BC26" s="39">
        <v>0</v>
      </c>
      <c r="BD26" s="41" t="s">
        <v>364</v>
      </c>
      <c r="BE26" s="50">
        <v>3</v>
      </c>
      <c r="BF26" s="50">
        <v>2</v>
      </c>
      <c r="BG26" s="50">
        <v>4</v>
      </c>
      <c r="BH26" s="50">
        <v>9</v>
      </c>
      <c r="BI26" s="50" t="s">
        <v>372</v>
      </c>
      <c r="BJ26" s="50" t="s">
        <v>373</v>
      </c>
      <c r="BK26" s="50" t="s">
        <v>374</v>
      </c>
      <c r="BL26" s="56" t="s">
        <v>375</v>
      </c>
      <c r="BM26" s="52" t="s">
        <v>90</v>
      </c>
      <c r="BN26" s="57"/>
      <c r="BO26" s="57"/>
      <c r="BP26" s="57"/>
      <c r="BQ26" s="58"/>
    </row>
    <row r="27" spans="1:69" ht="15.75" x14ac:dyDescent="0.25">
      <c r="A27" s="70" t="s">
        <v>68</v>
      </c>
      <c r="B27" s="68" t="s">
        <v>336</v>
      </c>
      <c r="C27" s="39" t="s">
        <v>211</v>
      </c>
      <c r="D27" s="39" t="s">
        <v>71</v>
      </c>
      <c r="E27" s="39" t="s">
        <v>211</v>
      </c>
      <c r="F27" s="40" t="str">
        <f>HYPERLINK("http://twiplomacy.com/info/africa/Burkina-Faso","http://twiplomacy.com/info/africa/Burkina-Faso")</f>
        <v>http://twiplomacy.com/info/africa/Burkina-Faso</v>
      </c>
      <c r="G27" s="41" t="s">
        <v>376</v>
      </c>
      <c r="H27" s="48" t="s">
        <v>377</v>
      </c>
      <c r="I27" s="41" t="s">
        <v>378</v>
      </c>
      <c r="J27" s="43">
        <v>3220</v>
      </c>
      <c r="K27" s="43">
        <v>213</v>
      </c>
      <c r="L27" s="41" t="s">
        <v>379</v>
      </c>
      <c r="M27" s="41" t="s">
        <v>380</v>
      </c>
      <c r="N27" s="41" t="s">
        <v>381</v>
      </c>
      <c r="O27" s="43">
        <v>30</v>
      </c>
      <c r="P27" s="43">
        <v>229</v>
      </c>
      <c r="Q27" s="41" t="s">
        <v>78</v>
      </c>
      <c r="R27" s="41" t="s">
        <v>79</v>
      </c>
      <c r="S27" s="43">
        <v>19</v>
      </c>
      <c r="T27" s="44" t="s">
        <v>97</v>
      </c>
      <c r="U27" s="43">
        <v>0.37540983606557382</v>
      </c>
      <c r="V27" s="43">
        <v>1.157635467980296</v>
      </c>
      <c r="W27" s="43">
        <v>2.527093596059113</v>
      </c>
      <c r="X27" s="45">
        <v>0</v>
      </c>
      <c r="Y27" s="45">
        <v>229</v>
      </c>
      <c r="Z27" s="46">
        <v>0</v>
      </c>
      <c r="AA27" s="41" t="s">
        <v>376</v>
      </c>
      <c r="AB27" s="41" t="s">
        <v>378</v>
      </c>
      <c r="AC27" s="41" t="s">
        <v>382</v>
      </c>
      <c r="AD27" s="41" t="s">
        <v>377</v>
      </c>
      <c r="AE27" s="43">
        <v>586</v>
      </c>
      <c r="AF27" s="43">
        <v>1.40625</v>
      </c>
      <c r="AG27" s="43">
        <v>180</v>
      </c>
      <c r="AH27" s="43">
        <v>406</v>
      </c>
      <c r="AI27" s="47">
        <v>2.1900000000000001E-3</v>
      </c>
      <c r="AJ27" s="47">
        <v>3.29E-3</v>
      </c>
      <c r="AK27" s="47">
        <v>2.0400000000000001E-3</v>
      </c>
      <c r="AL27" s="41" t="s">
        <v>82</v>
      </c>
      <c r="AM27" s="47">
        <v>1.0300000000000001E-3</v>
      </c>
      <c r="AN27" s="43">
        <v>128</v>
      </c>
      <c r="AO27" s="43">
        <v>26</v>
      </c>
      <c r="AP27" s="43">
        <v>0</v>
      </c>
      <c r="AQ27" s="43">
        <v>98</v>
      </c>
      <c r="AR27" s="43">
        <v>1</v>
      </c>
      <c r="AS27" s="41">
        <v>0.35</v>
      </c>
      <c r="AT27" s="43">
        <v>3206</v>
      </c>
      <c r="AU27" s="43">
        <v>0</v>
      </c>
      <c r="AV27" s="55">
        <v>0</v>
      </c>
      <c r="AW27" s="48" t="s">
        <v>383</v>
      </c>
      <c r="AX27" s="39">
        <v>0</v>
      </c>
      <c r="AY27" s="39">
        <v>0</v>
      </c>
      <c r="AZ27" s="39" t="s">
        <v>85</v>
      </c>
      <c r="BA27" s="39"/>
      <c r="BB27" s="48" t="s">
        <v>384</v>
      </c>
      <c r="BC27" s="39">
        <v>0</v>
      </c>
      <c r="BD27" s="41" t="s">
        <v>376</v>
      </c>
      <c r="BE27" s="50">
        <v>3</v>
      </c>
      <c r="BF27" s="50">
        <v>0</v>
      </c>
      <c r="BG27" s="50">
        <v>5</v>
      </c>
      <c r="BH27" s="50">
        <v>8</v>
      </c>
      <c r="BI27" s="50" t="s">
        <v>385</v>
      </c>
      <c r="BJ27" s="50"/>
      <c r="BK27" s="50" t="s">
        <v>386</v>
      </c>
      <c r="BL27" s="56" t="s">
        <v>387</v>
      </c>
      <c r="BM27" s="52" t="s">
        <v>90</v>
      </c>
      <c r="BN27" s="57"/>
      <c r="BO27" s="57"/>
      <c r="BP27" s="57"/>
      <c r="BQ27" s="58"/>
    </row>
    <row r="28" spans="1:69" ht="15.75" x14ac:dyDescent="0.25">
      <c r="A28" s="70" t="s">
        <v>68</v>
      </c>
      <c r="B28" s="68" t="s">
        <v>336</v>
      </c>
      <c r="C28" s="39" t="s">
        <v>211</v>
      </c>
      <c r="D28" s="39" t="s">
        <v>71</v>
      </c>
      <c r="E28" s="39" t="s">
        <v>211</v>
      </c>
      <c r="F28" s="40" t="str">
        <f>HYPERLINK("http://twiplomacy.com/info/africa/Burkina-Faso","http://twiplomacy.com/info/africa/Burkina-Faso")</f>
        <v>http://twiplomacy.com/info/africa/Burkina-Faso</v>
      </c>
      <c r="G28" s="41" t="s">
        <v>388</v>
      </c>
      <c r="H28" s="48" t="s">
        <v>389</v>
      </c>
      <c r="I28" s="41" t="s">
        <v>390</v>
      </c>
      <c r="J28" s="43">
        <v>2128</v>
      </c>
      <c r="K28" s="43">
        <v>837</v>
      </c>
      <c r="L28" s="41"/>
      <c r="M28" s="41" t="s">
        <v>391</v>
      </c>
      <c r="N28" s="41"/>
      <c r="O28" s="43">
        <v>1</v>
      </c>
      <c r="P28" s="43">
        <v>751</v>
      </c>
      <c r="Q28" s="41" t="s">
        <v>78</v>
      </c>
      <c r="R28" s="41" t="s">
        <v>79</v>
      </c>
      <c r="S28" s="43">
        <v>13</v>
      </c>
      <c r="T28" s="44" t="s">
        <v>97</v>
      </c>
      <c r="U28" s="43">
        <v>0.4065085493656922</v>
      </c>
      <c r="V28" s="43">
        <v>0.34705075445816191</v>
      </c>
      <c r="W28" s="43">
        <v>0.45130315500685869</v>
      </c>
      <c r="X28" s="45">
        <v>3</v>
      </c>
      <c r="Y28" s="45">
        <v>737</v>
      </c>
      <c r="Z28" s="46">
        <v>4.0705563093622801E-3</v>
      </c>
      <c r="AA28" s="41" t="s">
        <v>388</v>
      </c>
      <c r="AB28" s="41" t="s">
        <v>390</v>
      </c>
      <c r="AC28" s="41" t="s">
        <v>392</v>
      </c>
      <c r="AD28" s="41" t="s">
        <v>389</v>
      </c>
      <c r="AE28" s="43">
        <v>567</v>
      </c>
      <c r="AF28" s="43">
        <v>0.33518005540166207</v>
      </c>
      <c r="AG28" s="43">
        <v>242</v>
      </c>
      <c r="AH28" s="43">
        <v>325</v>
      </c>
      <c r="AI28" s="47">
        <v>0</v>
      </c>
      <c r="AJ28" s="47">
        <v>1.5E-3</v>
      </c>
      <c r="AK28" s="47">
        <v>7.3999999999999999E-4</v>
      </c>
      <c r="AL28" s="41" t="s">
        <v>82</v>
      </c>
      <c r="AM28" s="47">
        <v>0</v>
      </c>
      <c r="AN28" s="43">
        <v>722</v>
      </c>
      <c r="AO28" s="43">
        <v>111</v>
      </c>
      <c r="AP28" s="43">
        <v>0</v>
      </c>
      <c r="AQ28" s="43">
        <v>155</v>
      </c>
      <c r="AR28" s="43">
        <v>66</v>
      </c>
      <c r="AS28" s="41">
        <v>1.98</v>
      </c>
      <c r="AT28" s="43">
        <v>2119</v>
      </c>
      <c r="AU28" s="43">
        <v>0</v>
      </c>
      <c r="AV28" s="55">
        <v>0</v>
      </c>
      <c r="AW28" s="48" t="s">
        <v>393</v>
      </c>
      <c r="AX28" s="39">
        <v>0</v>
      </c>
      <c r="AY28" s="39">
        <v>0</v>
      </c>
      <c r="AZ28" s="39" t="s">
        <v>85</v>
      </c>
      <c r="BA28" s="39"/>
      <c r="BB28" s="48" t="s">
        <v>394</v>
      </c>
      <c r="BC28" s="39">
        <v>0</v>
      </c>
      <c r="BD28" s="41" t="s">
        <v>388</v>
      </c>
      <c r="BE28" s="50">
        <v>8</v>
      </c>
      <c r="BF28" s="50">
        <v>0</v>
      </c>
      <c r="BG28" s="50">
        <v>4</v>
      </c>
      <c r="BH28" s="50">
        <v>12</v>
      </c>
      <c r="BI28" s="50" t="s">
        <v>395</v>
      </c>
      <c r="BJ28" s="50"/>
      <c r="BK28" s="50" t="s">
        <v>396</v>
      </c>
      <c r="BL28" s="56" t="s">
        <v>397</v>
      </c>
      <c r="BM28" s="52" t="s">
        <v>90</v>
      </c>
      <c r="BN28" s="57"/>
      <c r="BO28" s="57"/>
      <c r="BP28" s="57"/>
      <c r="BQ28" s="58"/>
    </row>
    <row r="29" spans="1:69" ht="15.75" x14ac:dyDescent="0.25">
      <c r="A29" s="38" t="s">
        <v>68</v>
      </c>
      <c r="B29" s="39" t="s">
        <v>336</v>
      </c>
      <c r="C29" s="39" t="s">
        <v>117</v>
      </c>
      <c r="D29" s="39" t="s">
        <v>118</v>
      </c>
      <c r="E29" s="39" t="s">
        <v>398</v>
      </c>
      <c r="F29" s="40" t="str">
        <f>HYPERLINK("http://twiplomacy.com/info/africa/Burkina-Faso","http://twiplomacy.com/info/africa/Burkina-Faso")</f>
        <v>http://twiplomacy.com/info/africa/Burkina-Faso</v>
      </c>
      <c r="G29" s="41" t="s">
        <v>399</v>
      </c>
      <c r="H29" s="48" t="s">
        <v>400</v>
      </c>
      <c r="I29" s="41" t="s">
        <v>401</v>
      </c>
      <c r="J29" s="43">
        <v>24401</v>
      </c>
      <c r="K29" s="43">
        <v>405</v>
      </c>
      <c r="L29" s="41" t="s">
        <v>402</v>
      </c>
      <c r="M29" s="41" t="s">
        <v>403</v>
      </c>
      <c r="N29" s="41" t="s">
        <v>381</v>
      </c>
      <c r="O29" s="43">
        <v>20</v>
      </c>
      <c r="P29" s="43">
        <v>1513</v>
      </c>
      <c r="Q29" s="41" t="s">
        <v>78</v>
      </c>
      <c r="R29" s="41" t="s">
        <v>79</v>
      </c>
      <c r="S29" s="43">
        <v>75</v>
      </c>
      <c r="T29" s="44" t="s">
        <v>97</v>
      </c>
      <c r="U29" s="43">
        <v>0.95126582278481009</v>
      </c>
      <c r="V29" s="43">
        <v>5.8988941548183256</v>
      </c>
      <c r="W29" s="43">
        <v>21.361769352290679</v>
      </c>
      <c r="X29" s="45">
        <v>91</v>
      </c>
      <c r="Y29" s="45">
        <v>1503</v>
      </c>
      <c r="Z29" s="46">
        <v>6.05455755156354E-2</v>
      </c>
      <c r="AA29" s="41" t="s">
        <v>399</v>
      </c>
      <c r="AB29" s="41" t="s">
        <v>401</v>
      </c>
      <c r="AC29" s="41" t="s">
        <v>404</v>
      </c>
      <c r="AD29" s="41" t="s">
        <v>400</v>
      </c>
      <c r="AE29" s="43">
        <v>12722</v>
      </c>
      <c r="AF29" s="43">
        <v>6.5510835913312695</v>
      </c>
      <c r="AG29" s="43">
        <v>2116</v>
      </c>
      <c r="AH29" s="43">
        <v>10606</v>
      </c>
      <c r="AI29" s="47">
        <v>2.3E-3</v>
      </c>
      <c r="AJ29" s="47">
        <v>2.7299999999999998E-3</v>
      </c>
      <c r="AK29" s="47">
        <v>8.7000000000000001E-4</v>
      </c>
      <c r="AL29" s="47">
        <v>2.3E-3</v>
      </c>
      <c r="AM29" s="47">
        <v>2.5100000000000001E-3</v>
      </c>
      <c r="AN29" s="43">
        <v>323</v>
      </c>
      <c r="AO29" s="43">
        <v>214</v>
      </c>
      <c r="AP29" s="43">
        <v>1</v>
      </c>
      <c r="AQ29" s="43">
        <v>82</v>
      </c>
      <c r="AR29" s="43">
        <v>25</v>
      </c>
      <c r="AS29" s="41">
        <v>0.88</v>
      </c>
      <c r="AT29" s="43">
        <v>24365</v>
      </c>
      <c r="AU29" s="43">
        <v>13511</v>
      </c>
      <c r="AV29" s="47">
        <v>1.2447999999999999</v>
      </c>
      <c r="AW29" s="48" t="s">
        <v>405</v>
      </c>
      <c r="AX29" s="39">
        <v>0</v>
      </c>
      <c r="AY29" s="39">
        <v>0</v>
      </c>
      <c r="AZ29" s="39" t="s">
        <v>85</v>
      </c>
      <c r="BA29" s="39"/>
      <c r="BB29" s="48" t="s">
        <v>406</v>
      </c>
      <c r="BC29" s="64">
        <v>0</v>
      </c>
      <c r="BD29" s="41" t="s">
        <v>399</v>
      </c>
      <c r="BE29" s="50">
        <v>22</v>
      </c>
      <c r="BF29" s="50">
        <v>15</v>
      </c>
      <c r="BG29" s="50">
        <v>5</v>
      </c>
      <c r="BH29" s="50">
        <v>42</v>
      </c>
      <c r="BI29" s="50" t="s">
        <v>407</v>
      </c>
      <c r="BJ29" s="50" t="s">
        <v>408</v>
      </c>
      <c r="BK29" s="50" t="s">
        <v>409</v>
      </c>
      <c r="BL29" s="56" t="s">
        <v>410</v>
      </c>
      <c r="BM29" s="52" t="s">
        <v>90</v>
      </c>
      <c r="BN29" s="57"/>
      <c r="BO29" s="57"/>
      <c r="BP29" s="57"/>
      <c r="BQ29" s="58"/>
    </row>
    <row r="30" spans="1:69" ht="15.75" x14ac:dyDescent="0.25">
      <c r="A30" s="38" t="s">
        <v>68</v>
      </c>
      <c r="B30" s="39" t="s">
        <v>336</v>
      </c>
      <c r="C30" s="39" t="s">
        <v>132</v>
      </c>
      <c r="D30" s="39" t="s">
        <v>71</v>
      </c>
      <c r="E30" s="39" t="s">
        <v>132</v>
      </c>
      <c r="F30" s="40" t="str">
        <f>HYPERLINK("http://twiplomacy.com/info/africa/Burkina-Faso","http://twiplomacy.com/info/africa/Burkina-Faso")</f>
        <v>http://twiplomacy.com/info/africa/Burkina-Faso</v>
      </c>
      <c r="G30" s="41" t="s">
        <v>411</v>
      </c>
      <c r="H30" s="48" t="s">
        <v>412</v>
      </c>
      <c r="I30" s="41" t="s">
        <v>413</v>
      </c>
      <c r="J30" s="43">
        <v>3457</v>
      </c>
      <c r="K30" s="43">
        <v>254</v>
      </c>
      <c r="L30" s="41" t="s">
        <v>414</v>
      </c>
      <c r="M30" s="41" t="s">
        <v>415</v>
      </c>
      <c r="N30" s="41" t="s">
        <v>336</v>
      </c>
      <c r="O30" s="43">
        <v>262</v>
      </c>
      <c r="P30" s="43">
        <v>1067</v>
      </c>
      <c r="Q30" s="41" t="s">
        <v>78</v>
      </c>
      <c r="R30" s="41" t="s">
        <v>79</v>
      </c>
      <c r="S30" s="43">
        <v>18</v>
      </c>
      <c r="T30" s="44" t="s">
        <v>97</v>
      </c>
      <c r="U30" s="43">
        <v>1.3609693877551019</v>
      </c>
      <c r="V30" s="43">
        <v>0.98265179677819081</v>
      </c>
      <c r="W30" s="43">
        <v>2.329615861214374</v>
      </c>
      <c r="X30" s="45">
        <v>70</v>
      </c>
      <c r="Y30" s="45">
        <v>1067</v>
      </c>
      <c r="Z30" s="46">
        <v>6.5604498594189306E-2</v>
      </c>
      <c r="AA30" s="41" t="s">
        <v>411</v>
      </c>
      <c r="AB30" s="41" t="s">
        <v>413</v>
      </c>
      <c r="AC30" s="41" t="s">
        <v>416</v>
      </c>
      <c r="AD30" s="41" t="s">
        <v>412</v>
      </c>
      <c r="AE30" s="43">
        <v>1279</v>
      </c>
      <c r="AF30" s="43">
        <v>1.3883928571428572</v>
      </c>
      <c r="AG30" s="43">
        <v>311</v>
      </c>
      <c r="AH30" s="43">
        <v>968</v>
      </c>
      <c r="AI30" s="47">
        <v>2.5899999999999999E-3</v>
      </c>
      <c r="AJ30" s="47">
        <v>2.31E-3</v>
      </c>
      <c r="AK30" s="47">
        <v>2.5300000000000001E-3</v>
      </c>
      <c r="AL30" s="47">
        <v>3.63E-3</v>
      </c>
      <c r="AM30" s="47">
        <v>9.1E-4</v>
      </c>
      <c r="AN30" s="43">
        <v>224</v>
      </c>
      <c r="AO30" s="43">
        <v>204</v>
      </c>
      <c r="AP30" s="43">
        <v>4</v>
      </c>
      <c r="AQ30" s="43">
        <v>9</v>
      </c>
      <c r="AR30" s="43">
        <v>5</v>
      </c>
      <c r="AS30" s="41">
        <v>0.61</v>
      </c>
      <c r="AT30" s="43">
        <v>3446</v>
      </c>
      <c r="AU30" s="43">
        <v>2441</v>
      </c>
      <c r="AV30" s="47">
        <v>2.4289000000000001</v>
      </c>
      <c r="AW30" s="48" t="s">
        <v>417</v>
      </c>
      <c r="AX30" s="39">
        <v>0</v>
      </c>
      <c r="AY30" s="39">
        <v>0</v>
      </c>
      <c r="AZ30" s="39" t="s">
        <v>85</v>
      </c>
      <c r="BA30" s="39"/>
      <c r="BB30" s="48" t="s">
        <v>418</v>
      </c>
      <c r="BC30" s="39">
        <v>0</v>
      </c>
      <c r="BD30" s="41" t="s">
        <v>411</v>
      </c>
      <c r="BE30" s="50">
        <v>16</v>
      </c>
      <c r="BF30" s="50">
        <v>5</v>
      </c>
      <c r="BG30" s="50">
        <v>4</v>
      </c>
      <c r="BH30" s="50">
        <v>25</v>
      </c>
      <c r="BI30" s="50" t="s">
        <v>419</v>
      </c>
      <c r="BJ30" s="50" t="s">
        <v>420</v>
      </c>
      <c r="BK30" s="50" t="s">
        <v>421</v>
      </c>
      <c r="BL30" s="56" t="s">
        <v>422</v>
      </c>
      <c r="BM30" s="52" t="s">
        <v>276</v>
      </c>
      <c r="BN30" s="57"/>
      <c r="BO30" s="57"/>
      <c r="BP30" s="57"/>
      <c r="BQ30" s="58"/>
    </row>
    <row r="31" spans="1:69" ht="15.75" x14ac:dyDescent="0.25">
      <c r="A31" s="38" t="s">
        <v>68</v>
      </c>
      <c r="B31" s="39" t="s">
        <v>423</v>
      </c>
      <c r="C31" s="39" t="s">
        <v>146</v>
      </c>
      <c r="D31" s="39" t="s">
        <v>118</v>
      </c>
      <c r="E31" s="39" t="s">
        <v>424</v>
      </c>
      <c r="F31" s="40" t="str">
        <f>HYPERLINK("http://twiplomacy.com/info/africa/Burundi","http://twiplomacy.com/info/africa/Burundi")</f>
        <v>http://twiplomacy.com/info/africa/Burundi</v>
      </c>
      <c r="G31" s="41" t="s">
        <v>169</v>
      </c>
      <c r="H31" s="48" t="s">
        <v>425</v>
      </c>
      <c r="I31" s="41" t="s">
        <v>426</v>
      </c>
      <c r="J31" s="43">
        <v>122874</v>
      </c>
      <c r="K31" s="43">
        <v>15</v>
      </c>
      <c r="L31" s="41" t="s">
        <v>427</v>
      </c>
      <c r="M31" s="41" t="s">
        <v>428</v>
      </c>
      <c r="N31" s="41" t="s">
        <v>423</v>
      </c>
      <c r="O31" s="43">
        <v>4</v>
      </c>
      <c r="P31" s="43">
        <v>414</v>
      </c>
      <c r="Q31" s="41" t="s">
        <v>78</v>
      </c>
      <c r="R31" s="41" t="s">
        <v>124</v>
      </c>
      <c r="S31" s="43">
        <v>196</v>
      </c>
      <c r="T31" s="44" t="s">
        <v>97</v>
      </c>
      <c r="U31" s="43">
        <v>0.3548109965635739</v>
      </c>
      <c r="V31" s="43">
        <v>107.27</v>
      </c>
      <c r="W31" s="43">
        <v>107.3275</v>
      </c>
      <c r="X31" s="45">
        <v>4</v>
      </c>
      <c r="Y31" s="45">
        <v>413</v>
      </c>
      <c r="Z31" s="46">
        <v>9.6852300242130807E-3</v>
      </c>
      <c r="AA31" s="41" t="s">
        <v>169</v>
      </c>
      <c r="AB31" s="41" t="s">
        <v>426</v>
      </c>
      <c r="AC31" s="41" t="s">
        <v>429</v>
      </c>
      <c r="AD31" s="41" t="s">
        <v>425</v>
      </c>
      <c r="AE31" s="43">
        <v>36364</v>
      </c>
      <c r="AF31" s="43">
        <v>223.54545454545453</v>
      </c>
      <c r="AG31" s="43">
        <v>14754</v>
      </c>
      <c r="AH31" s="43">
        <v>21610</v>
      </c>
      <c r="AI31" s="47">
        <v>6.3299999999999997E-3</v>
      </c>
      <c r="AJ31" s="47">
        <v>5.4099999999999999E-3</v>
      </c>
      <c r="AK31" s="47">
        <v>2.7200000000000002E-3</v>
      </c>
      <c r="AL31" s="41" t="s">
        <v>82</v>
      </c>
      <c r="AM31" s="47">
        <v>7.1199999999999996E-3</v>
      </c>
      <c r="AN31" s="43">
        <v>66</v>
      </c>
      <c r="AO31" s="43">
        <v>22</v>
      </c>
      <c r="AP31" s="43">
        <v>0</v>
      </c>
      <c r="AQ31" s="43">
        <v>1</v>
      </c>
      <c r="AR31" s="43">
        <v>43</v>
      </c>
      <c r="AS31" s="41">
        <v>0.18</v>
      </c>
      <c r="AT31" s="43">
        <v>122708</v>
      </c>
      <c r="AU31" s="43">
        <v>74428</v>
      </c>
      <c r="AV31" s="47">
        <v>1.5416000000000001</v>
      </c>
      <c r="AW31" s="48" t="s">
        <v>430</v>
      </c>
      <c r="AX31" s="39">
        <v>0</v>
      </c>
      <c r="AY31" s="39">
        <v>0</v>
      </c>
      <c r="AZ31" s="39" t="s">
        <v>85</v>
      </c>
      <c r="BA31" s="39"/>
      <c r="BB31" s="48" t="s">
        <v>431</v>
      </c>
      <c r="BC31" s="64">
        <v>0</v>
      </c>
      <c r="BD31" s="41" t="s">
        <v>169</v>
      </c>
      <c r="BE31" s="50">
        <v>2</v>
      </c>
      <c r="BF31" s="50">
        <v>11</v>
      </c>
      <c r="BG31" s="50">
        <v>3</v>
      </c>
      <c r="BH31" s="50">
        <v>16</v>
      </c>
      <c r="BI31" s="50" t="s">
        <v>432</v>
      </c>
      <c r="BJ31" s="50" t="s">
        <v>433</v>
      </c>
      <c r="BK31" s="50" t="s">
        <v>434</v>
      </c>
      <c r="BL31" s="51" t="s">
        <v>435</v>
      </c>
      <c r="BM31" s="52" t="s">
        <v>90</v>
      </c>
      <c r="BN31" s="57"/>
      <c r="BO31" s="57"/>
      <c r="BP31" s="57"/>
      <c r="BQ31" s="58"/>
    </row>
    <row r="32" spans="1:69" ht="15.75" x14ac:dyDescent="0.25">
      <c r="A32" s="38" t="s">
        <v>68</v>
      </c>
      <c r="B32" s="39" t="s">
        <v>423</v>
      </c>
      <c r="C32" s="39" t="s">
        <v>70</v>
      </c>
      <c r="D32" s="39" t="s">
        <v>71</v>
      </c>
      <c r="E32" s="39" t="s">
        <v>70</v>
      </c>
      <c r="F32" s="40" t="str">
        <f>HYPERLINK("http://twiplomacy.com/info/africa/Burundi","http://twiplomacy.com/info/africa/Burundi")</f>
        <v>http://twiplomacy.com/info/africa/Burundi</v>
      </c>
      <c r="G32" s="41" t="s">
        <v>436</v>
      </c>
      <c r="H32" s="48" t="s">
        <v>437</v>
      </c>
      <c r="I32" s="41" t="s">
        <v>438</v>
      </c>
      <c r="J32" s="43">
        <v>71016</v>
      </c>
      <c r="K32" s="43">
        <v>16</v>
      </c>
      <c r="L32" s="41" t="s">
        <v>439</v>
      </c>
      <c r="M32" s="41" t="s">
        <v>440</v>
      </c>
      <c r="N32" s="41" t="s">
        <v>423</v>
      </c>
      <c r="O32" s="43">
        <v>14</v>
      </c>
      <c r="P32" s="43">
        <v>2188</v>
      </c>
      <c r="Q32" s="41" t="s">
        <v>78</v>
      </c>
      <c r="R32" s="41" t="s">
        <v>124</v>
      </c>
      <c r="S32" s="43">
        <v>245</v>
      </c>
      <c r="T32" s="44" t="s">
        <v>97</v>
      </c>
      <c r="U32" s="43">
        <v>0.95619798510731491</v>
      </c>
      <c r="V32" s="43">
        <v>19.31075914800655</v>
      </c>
      <c r="W32" s="43">
        <v>11.100491534680501</v>
      </c>
      <c r="X32" s="45">
        <v>130</v>
      </c>
      <c r="Y32" s="45">
        <v>2183</v>
      </c>
      <c r="Z32" s="46">
        <v>5.9551076500228992E-2</v>
      </c>
      <c r="AA32" s="41" t="s">
        <v>436</v>
      </c>
      <c r="AB32" s="41" t="s">
        <v>438</v>
      </c>
      <c r="AC32" s="41" t="s">
        <v>441</v>
      </c>
      <c r="AD32" s="41" t="s">
        <v>437</v>
      </c>
      <c r="AE32" s="43">
        <v>25283</v>
      </c>
      <c r="AF32" s="43">
        <v>41.663716814159294</v>
      </c>
      <c r="AG32" s="43">
        <v>14124</v>
      </c>
      <c r="AH32" s="43">
        <v>11159</v>
      </c>
      <c r="AI32" s="47">
        <v>1.2199999999999999E-3</v>
      </c>
      <c r="AJ32" s="47">
        <v>1.56E-3</v>
      </c>
      <c r="AK32" s="47">
        <v>5.9000000000000003E-4</v>
      </c>
      <c r="AL32" s="41" t="s">
        <v>82</v>
      </c>
      <c r="AM32" s="47">
        <v>7.6999999999999996E-4</v>
      </c>
      <c r="AN32" s="43">
        <v>339</v>
      </c>
      <c r="AO32" s="43">
        <v>222</v>
      </c>
      <c r="AP32" s="43">
        <v>0</v>
      </c>
      <c r="AQ32" s="43">
        <v>106</v>
      </c>
      <c r="AR32" s="43">
        <v>11</v>
      </c>
      <c r="AS32" s="41">
        <v>0.93</v>
      </c>
      <c r="AT32" s="43">
        <v>70946</v>
      </c>
      <c r="AU32" s="43">
        <v>21661</v>
      </c>
      <c r="AV32" s="47">
        <v>0.4395</v>
      </c>
      <c r="AW32" s="48" t="s">
        <v>442</v>
      </c>
      <c r="AX32" s="39">
        <v>0</v>
      </c>
      <c r="AY32" s="39">
        <v>0</v>
      </c>
      <c r="AZ32" s="39" t="s">
        <v>85</v>
      </c>
      <c r="BA32" s="39"/>
      <c r="BB32" s="48" t="s">
        <v>443</v>
      </c>
      <c r="BC32" s="64">
        <v>2</v>
      </c>
      <c r="BD32" s="41" t="s">
        <v>436</v>
      </c>
      <c r="BE32" s="50">
        <v>1</v>
      </c>
      <c r="BF32" s="50">
        <v>19</v>
      </c>
      <c r="BG32" s="50">
        <v>2</v>
      </c>
      <c r="BH32" s="50">
        <v>22</v>
      </c>
      <c r="BI32" s="50" t="s">
        <v>444</v>
      </c>
      <c r="BJ32" s="50" t="s">
        <v>445</v>
      </c>
      <c r="BK32" s="50" t="s">
        <v>446</v>
      </c>
      <c r="BL32" s="56" t="s">
        <v>447</v>
      </c>
      <c r="BM32" s="52" t="s">
        <v>90</v>
      </c>
      <c r="BN32" s="57"/>
      <c r="BO32" s="57"/>
      <c r="BP32" s="57"/>
      <c r="BQ32" s="58"/>
    </row>
    <row r="33" spans="1:69" ht="15.75" x14ac:dyDescent="0.25">
      <c r="A33" s="38" t="s">
        <v>68</v>
      </c>
      <c r="B33" s="39" t="s">
        <v>423</v>
      </c>
      <c r="C33" s="39" t="s">
        <v>211</v>
      </c>
      <c r="D33" s="39" t="s">
        <v>71</v>
      </c>
      <c r="E33" s="39" t="s">
        <v>211</v>
      </c>
      <c r="F33" s="40" t="str">
        <f>HYPERLINK("http://twiplomacy.com/info/africa/Burundi","http://twiplomacy.com/info/africa/Burundi")</f>
        <v>http://twiplomacy.com/info/africa/Burundi</v>
      </c>
      <c r="G33" s="41" t="s">
        <v>448</v>
      </c>
      <c r="H33" s="48" t="s">
        <v>449</v>
      </c>
      <c r="I33" s="41" t="s">
        <v>450</v>
      </c>
      <c r="J33" s="43">
        <v>25034</v>
      </c>
      <c r="K33" s="43">
        <v>25</v>
      </c>
      <c r="L33" s="41" t="s">
        <v>451</v>
      </c>
      <c r="M33" s="41" t="s">
        <v>452</v>
      </c>
      <c r="N33" s="41" t="s">
        <v>423</v>
      </c>
      <c r="O33" s="43">
        <v>13</v>
      </c>
      <c r="P33" s="43">
        <v>555</v>
      </c>
      <c r="Q33" s="41" t="s">
        <v>78</v>
      </c>
      <c r="R33" s="41" t="s">
        <v>124</v>
      </c>
      <c r="S33" s="43">
        <v>176</v>
      </c>
      <c r="T33" s="44" t="s">
        <v>97</v>
      </c>
      <c r="U33" s="43">
        <v>0.1970181043663472</v>
      </c>
      <c r="V33" s="43">
        <v>10.051685393258429</v>
      </c>
      <c r="W33" s="43">
        <v>5.9168539325842699</v>
      </c>
      <c r="X33" s="45">
        <v>0</v>
      </c>
      <c r="Y33" s="45">
        <v>555</v>
      </c>
      <c r="Z33" s="46">
        <v>0</v>
      </c>
      <c r="AA33" s="41" t="s">
        <v>448</v>
      </c>
      <c r="AB33" s="41" t="s">
        <v>450</v>
      </c>
      <c r="AC33" s="41" t="s">
        <v>453</v>
      </c>
      <c r="AD33" s="41" t="s">
        <v>449</v>
      </c>
      <c r="AE33" s="43">
        <v>4006</v>
      </c>
      <c r="AF33" s="43">
        <v>33.157142857142858</v>
      </c>
      <c r="AG33" s="43">
        <v>2321</v>
      </c>
      <c r="AH33" s="43">
        <v>1685</v>
      </c>
      <c r="AI33" s="47">
        <v>2.8999999999999998E-3</v>
      </c>
      <c r="AJ33" s="47">
        <v>3.9399999999999999E-3</v>
      </c>
      <c r="AK33" s="47">
        <v>1.5299999999999999E-3</v>
      </c>
      <c r="AL33" s="47">
        <v>3.0999999999999999E-3</v>
      </c>
      <c r="AM33" s="47">
        <v>4.8999999999999998E-4</v>
      </c>
      <c r="AN33" s="43">
        <v>70</v>
      </c>
      <c r="AO33" s="43">
        <v>42</v>
      </c>
      <c r="AP33" s="43">
        <v>1</v>
      </c>
      <c r="AQ33" s="43">
        <v>22</v>
      </c>
      <c r="AR33" s="43">
        <v>5</v>
      </c>
      <c r="AS33" s="41">
        <v>0.19</v>
      </c>
      <c r="AT33" s="43">
        <v>24983</v>
      </c>
      <c r="AU33" s="43">
        <v>10695</v>
      </c>
      <c r="AV33" s="47">
        <v>0.74850000000000005</v>
      </c>
      <c r="AW33" s="48" t="s">
        <v>454</v>
      </c>
      <c r="AX33" s="39">
        <v>0</v>
      </c>
      <c r="AY33" s="39">
        <v>0</v>
      </c>
      <c r="AZ33" s="39" t="s">
        <v>85</v>
      </c>
      <c r="BA33" s="39"/>
      <c r="BB33" s="48" t="s">
        <v>455</v>
      </c>
      <c r="BC33" s="64">
        <v>0</v>
      </c>
      <c r="BD33" s="41" t="s">
        <v>448</v>
      </c>
      <c r="BE33" s="50">
        <v>0</v>
      </c>
      <c r="BF33" s="50">
        <v>10</v>
      </c>
      <c r="BG33" s="50">
        <v>4</v>
      </c>
      <c r="BH33" s="50">
        <v>14</v>
      </c>
      <c r="BI33" s="50"/>
      <c r="BJ33" s="50" t="s">
        <v>456</v>
      </c>
      <c r="BK33" s="50" t="s">
        <v>457</v>
      </c>
      <c r="BL33" s="56" t="s">
        <v>458</v>
      </c>
      <c r="BM33" s="52" t="s">
        <v>90</v>
      </c>
      <c r="BN33" s="57"/>
      <c r="BO33" s="57"/>
      <c r="BP33" s="57"/>
      <c r="BQ33" s="58"/>
    </row>
    <row r="34" spans="1:69" ht="15.75" x14ac:dyDescent="0.25">
      <c r="A34" s="38" t="s">
        <v>68</v>
      </c>
      <c r="B34" s="39" t="s">
        <v>423</v>
      </c>
      <c r="C34" s="39" t="s">
        <v>117</v>
      </c>
      <c r="D34" s="39" t="s">
        <v>118</v>
      </c>
      <c r="E34" s="39" t="s">
        <v>459</v>
      </c>
      <c r="F34" s="40" t="str">
        <f>HYPERLINK("http://twiplomacy.com/info/africa/Burundi","http://twiplomacy.com/info/africa/Burundi")</f>
        <v>http://twiplomacy.com/info/africa/Burundi</v>
      </c>
      <c r="G34" s="41" t="s">
        <v>460</v>
      </c>
      <c r="H34" s="48" t="s">
        <v>461</v>
      </c>
      <c r="I34" s="41" t="s">
        <v>462</v>
      </c>
      <c r="J34" s="43">
        <v>14659</v>
      </c>
      <c r="K34" s="43">
        <v>280</v>
      </c>
      <c r="L34" s="41" t="s">
        <v>463</v>
      </c>
      <c r="M34" s="41" t="s">
        <v>464</v>
      </c>
      <c r="N34" s="41"/>
      <c r="O34" s="43">
        <v>397</v>
      </c>
      <c r="P34" s="43">
        <v>953</v>
      </c>
      <c r="Q34" s="41" t="s">
        <v>78</v>
      </c>
      <c r="R34" s="41" t="s">
        <v>79</v>
      </c>
      <c r="S34" s="43">
        <v>49</v>
      </c>
      <c r="T34" s="44" t="s">
        <v>97</v>
      </c>
      <c r="U34" s="43">
        <v>0.51133909287257018</v>
      </c>
      <c r="V34" s="43">
        <v>22.303155006858709</v>
      </c>
      <c r="W34" s="43">
        <v>15.28943758573388</v>
      </c>
      <c r="X34" s="45">
        <v>275</v>
      </c>
      <c r="Y34" s="45">
        <v>947</v>
      </c>
      <c r="Z34" s="46">
        <v>0.29039070749736001</v>
      </c>
      <c r="AA34" s="41" t="s">
        <v>460</v>
      </c>
      <c r="AB34" s="41" t="s">
        <v>462</v>
      </c>
      <c r="AC34" s="41" t="s">
        <v>465</v>
      </c>
      <c r="AD34" s="41" t="s">
        <v>461</v>
      </c>
      <c r="AE34" s="43">
        <v>10859</v>
      </c>
      <c r="AF34" s="43">
        <v>34.216049382716051</v>
      </c>
      <c r="AG34" s="43">
        <v>5543</v>
      </c>
      <c r="AH34" s="43">
        <v>5316</v>
      </c>
      <c r="AI34" s="47">
        <v>5.4799999999999996E-3</v>
      </c>
      <c r="AJ34" s="47">
        <v>6.2100000000000002E-3</v>
      </c>
      <c r="AK34" s="47">
        <v>3.8300000000000001E-3</v>
      </c>
      <c r="AL34" s="41" t="s">
        <v>82</v>
      </c>
      <c r="AM34" s="47">
        <v>7.2399999999999999E-3</v>
      </c>
      <c r="AN34" s="43">
        <v>162</v>
      </c>
      <c r="AO34" s="43">
        <v>58</v>
      </c>
      <c r="AP34" s="43">
        <v>0</v>
      </c>
      <c r="AQ34" s="43">
        <v>66</v>
      </c>
      <c r="AR34" s="43">
        <v>37</v>
      </c>
      <c r="AS34" s="41">
        <v>0.44</v>
      </c>
      <c r="AT34" s="43">
        <v>14633</v>
      </c>
      <c r="AU34" s="43">
        <v>4917</v>
      </c>
      <c r="AV34" s="47">
        <v>0.50609999999999999</v>
      </c>
      <c r="AW34" s="48" t="s">
        <v>466</v>
      </c>
      <c r="AX34" s="39">
        <v>0</v>
      </c>
      <c r="AY34" s="39">
        <v>0</v>
      </c>
      <c r="AZ34" s="39" t="s">
        <v>85</v>
      </c>
      <c r="BA34" s="39"/>
      <c r="BB34" s="48" t="s">
        <v>467</v>
      </c>
      <c r="BC34" s="64">
        <v>0</v>
      </c>
      <c r="BD34" s="41" t="s">
        <v>460</v>
      </c>
      <c r="BE34" s="50">
        <v>41</v>
      </c>
      <c r="BF34" s="50">
        <v>6</v>
      </c>
      <c r="BG34" s="50">
        <v>11</v>
      </c>
      <c r="BH34" s="50">
        <v>58</v>
      </c>
      <c r="BI34" s="50" t="s">
        <v>468</v>
      </c>
      <c r="BJ34" s="50" t="s">
        <v>469</v>
      </c>
      <c r="BK34" s="50" t="s">
        <v>470</v>
      </c>
      <c r="BL34" s="56" t="s">
        <v>471</v>
      </c>
      <c r="BM34" s="52">
        <v>1</v>
      </c>
      <c r="BN34" s="57">
        <v>0</v>
      </c>
      <c r="BO34" s="57">
        <v>24</v>
      </c>
      <c r="BP34" s="57">
        <v>2</v>
      </c>
      <c r="BQ34" s="58" t="e">
        <f>SUM(BM34)/BN34/BO34</f>
        <v>#DIV/0!</v>
      </c>
    </row>
    <row r="35" spans="1:69" ht="15.75" x14ac:dyDescent="0.25">
      <c r="A35" s="38" t="s">
        <v>68</v>
      </c>
      <c r="B35" s="39" t="s">
        <v>423</v>
      </c>
      <c r="C35" s="39" t="s">
        <v>132</v>
      </c>
      <c r="D35" s="39" t="s">
        <v>71</v>
      </c>
      <c r="E35" s="39" t="s">
        <v>132</v>
      </c>
      <c r="F35" s="40" t="str">
        <f>HYPERLINK("http://twiplomacy.com/info/africa/Burundi","http://twiplomacy.com/info/africa/Burundi")</f>
        <v>http://twiplomacy.com/info/africa/Burundi</v>
      </c>
      <c r="G35" s="41" t="s">
        <v>472</v>
      </c>
      <c r="H35" s="48" t="s">
        <v>473</v>
      </c>
      <c r="I35" s="41" t="s">
        <v>474</v>
      </c>
      <c r="J35" s="43">
        <v>1903</v>
      </c>
      <c r="K35" s="43">
        <v>124</v>
      </c>
      <c r="L35" s="41"/>
      <c r="M35" s="41" t="s">
        <v>475</v>
      </c>
      <c r="N35" s="41"/>
      <c r="O35" s="43">
        <v>10</v>
      </c>
      <c r="P35" s="43">
        <v>399</v>
      </c>
      <c r="Q35" s="41" t="s">
        <v>78</v>
      </c>
      <c r="R35" s="41" t="s">
        <v>79</v>
      </c>
      <c r="S35" s="43">
        <v>2</v>
      </c>
      <c r="T35" s="44" t="s">
        <v>97</v>
      </c>
      <c r="U35" s="43">
        <v>0.41904761904761911</v>
      </c>
      <c r="V35" s="43">
        <v>17.19123505976096</v>
      </c>
      <c r="W35" s="43">
        <v>10.709163346613551</v>
      </c>
      <c r="X35" s="45">
        <v>1</v>
      </c>
      <c r="Y35" s="45">
        <v>396</v>
      </c>
      <c r="Z35" s="46">
        <v>2.5252525252525298E-3</v>
      </c>
      <c r="AA35" s="41" t="s">
        <v>472</v>
      </c>
      <c r="AB35" s="41" t="s">
        <v>474</v>
      </c>
      <c r="AC35" s="41" t="s">
        <v>476</v>
      </c>
      <c r="AD35" s="41" t="s">
        <v>473</v>
      </c>
      <c r="AE35" s="43">
        <v>5899</v>
      </c>
      <c r="AF35" s="43">
        <v>21.168674698795179</v>
      </c>
      <c r="AG35" s="43">
        <v>3514</v>
      </c>
      <c r="AH35" s="43">
        <v>2385</v>
      </c>
      <c r="AI35" s="47">
        <v>1.9359999999999999E-2</v>
      </c>
      <c r="AJ35" s="47">
        <v>1.9630000000000002E-2</v>
      </c>
      <c r="AK35" s="47">
        <v>0</v>
      </c>
      <c r="AL35" s="41" t="s">
        <v>82</v>
      </c>
      <c r="AM35" s="47">
        <v>0</v>
      </c>
      <c r="AN35" s="43">
        <v>166</v>
      </c>
      <c r="AO35" s="43">
        <v>160</v>
      </c>
      <c r="AP35" s="43">
        <v>0</v>
      </c>
      <c r="AQ35" s="43">
        <v>1</v>
      </c>
      <c r="AR35" s="43">
        <v>5</v>
      </c>
      <c r="AS35" s="41">
        <v>0.45</v>
      </c>
      <c r="AT35" s="43">
        <v>1880</v>
      </c>
      <c r="AU35" s="43">
        <v>0</v>
      </c>
      <c r="AV35" s="55">
        <v>0</v>
      </c>
      <c r="AW35" s="48" t="s">
        <v>477</v>
      </c>
      <c r="AX35" s="39">
        <v>0</v>
      </c>
      <c r="AY35" s="39">
        <v>0</v>
      </c>
      <c r="AZ35" s="39" t="s">
        <v>85</v>
      </c>
      <c r="BA35" s="39"/>
      <c r="BB35" s="48" t="s">
        <v>478</v>
      </c>
      <c r="BC35" s="39">
        <v>0</v>
      </c>
      <c r="BD35" s="41" t="s">
        <v>472</v>
      </c>
      <c r="BE35" s="50">
        <v>10</v>
      </c>
      <c r="BF35" s="50">
        <v>1</v>
      </c>
      <c r="BG35" s="50">
        <v>1</v>
      </c>
      <c r="BH35" s="50">
        <v>12</v>
      </c>
      <c r="BI35" s="50" t="s">
        <v>479</v>
      </c>
      <c r="BJ35" s="50" t="s">
        <v>480</v>
      </c>
      <c r="BK35" s="50" t="s">
        <v>460</v>
      </c>
      <c r="BL35" s="56" t="s">
        <v>481</v>
      </c>
      <c r="BM35" s="52" t="s">
        <v>90</v>
      </c>
      <c r="BN35" s="57"/>
      <c r="BO35" s="57"/>
      <c r="BP35" s="57"/>
      <c r="BQ35" s="58"/>
    </row>
    <row r="36" spans="1:69" ht="15.75" x14ac:dyDescent="0.25">
      <c r="A36" s="38" t="s">
        <v>68</v>
      </c>
      <c r="B36" s="39" t="s">
        <v>482</v>
      </c>
      <c r="C36" s="39" t="s">
        <v>146</v>
      </c>
      <c r="D36" s="39" t="s">
        <v>118</v>
      </c>
      <c r="E36" s="39" t="s">
        <v>483</v>
      </c>
      <c r="F36" s="40" t="str">
        <f>HYPERLINK("http://twiplomacy.com/info/africa/Cameroon","http://twiplomacy.com/info/africa/Cameroon")</f>
        <v>http://twiplomacy.com/info/africa/Cameroon</v>
      </c>
      <c r="G36" s="41" t="s">
        <v>484</v>
      </c>
      <c r="H36" s="48" t="s">
        <v>485</v>
      </c>
      <c r="I36" s="41" t="s">
        <v>486</v>
      </c>
      <c r="J36" s="43">
        <v>318097</v>
      </c>
      <c r="K36" s="43">
        <v>170</v>
      </c>
      <c r="L36" s="41" t="s">
        <v>487</v>
      </c>
      <c r="M36" s="41" t="s">
        <v>488</v>
      </c>
      <c r="N36" s="41" t="s">
        <v>482</v>
      </c>
      <c r="O36" s="43">
        <v>54</v>
      </c>
      <c r="P36" s="43">
        <v>3910</v>
      </c>
      <c r="Q36" s="41" t="s">
        <v>164</v>
      </c>
      <c r="R36" s="41" t="s">
        <v>79</v>
      </c>
      <c r="S36" s="43">
        <v>311</v>
      </c>
      <c r="T36" s="44" t="s">
        <v>97</v>
      </c>
      <c r="U36" s="43">
        <v>1.6157337367624811</v>
      </c>
      <c r="V36" s="43">
        <v>7.9400374765771389</v>
      </c>
      <c r="W36" s="43">
        <v>22.366333541536541</v>
      </c>
      <c r="X36" s="45">
        <v>2</v>
      </c>
      <c r="Y36" s="45">
        <v>3204</v>
      </c>
      <c r="Z36" s="46">
        <v>6.2421972534332096E-4</v>
      </c>
      <c r="AA36" s="41" t="s">
        <v>484</v>
      </c>
      <c r="AB36" s="41" t="s">
        <v>486</v>
      </c>
      <c r="AC36" s="41" t="s">
        <v>489</v>
      </c>
      <c r="AD36" s="41" t="s">
        <v>485</v>
      </c>
      <c r="AE36" s="43">
        <v>55297</v>
      </c>
      <c r="AF36" s="43">
        <v>7.4543343653250771</v>
      </c>
      <c r="AG36" s="43">
        <v>9631</v>
      </c>
      <c r="AH36" s="43">
        <v>45666</v>
      </c>
      <c r="AI36" s="47">
        <v>1.8000000000000001E-4</v>
      </c>
      <c r="AJ36" s="47">
        <v>3.3E-4</v>
      </c>
      <c r="AK36" s="47">
        <v>1.6000000000000001E-4</v>
      </c>
      <c r="AL36" s="41" t="s">
        <v>82</v>
      </c>
      <c r="AM36" s="47">
        <v>2.3000000000000001E-4</v>
      </c>
      <c r="AN36" s="43">
        <v>1292</v>
      </c>
      <c r="AO36" s="43">
        <v>98</v>
      </c>
      <c r="AP36" s="43">
        <v>0</v>
      </c>
      <c r="AQ36" s="43">
        <v>1083</v>
      </c>
      <c r="AR36" s="43">
        <v>111</v>
      </c>
      <c r="AS36" s="41">
        <v>3.54</v>
      </c>
      <c r="AT36" s="43">
        <v>317972</v>
      </c>
      <c r="AU36" s="43">
        <v>167219</v>
      </c>
      <c r="AV36" s="47">
        <v>1.1092</v>
      </c>
      <c r="AW36" s="48" t="s">
        <v>490</v>
      </c>
      <c r="AX36" s="39">
        <v>0</v>
      </c>
      <c r="AY36" s="39">
        <v>0</v>
      </c>
      <c r="AZ36" s="39" t="s">
        <v>85</v>
      </c>
      <c r="BA36" s="39"/>
      <c r="BB36" s="48" t="s">
        <v>491</v>
      </c>
      <c r="BC36" s="64">
        <v>0</v>
      </c>
      <c r="BD36" s="41" t="s">
        <v>484</v>
      </c>
      <c r="BE36" s="50">
        <v>33</v>
      </c>
      <c r="BF36" s="50">
        <v>24</v>
      </c>
      <c r="BG36" s="50">
        <v>8</v>
      </c>
      <c r="BH36" s="50">
        <v>65</v>
      </c>
      <c r="BI36" s="50" t="s">
        <v>492</v>
      </c>
      <c r="BJ36" s="50" t="s">
        <v>493</v>
      </c>
      <c r="BK36" s="50" t="s">
        <v>494</v>
      </c>
      <c r="BL36" s="51" t="s">
        <v>495</v>
      </c>
      <c r="BM36" s="52" t="s">
        <v>90</v>
      </c>
      <c r="BN36" s="57"/>
      <c r="BO36" s="57"/>
      <c r="BP36" s="57"/>
      <c r="BQ36" s="58"/>
    </row>
    <row r="37" spans="1:69" ht="15.75" x14ac:dyDescent="0.25">
      <c r="A37" s="38" t="s">
        <v>68</v>
      </c>
      <c r="B37" s="39" t="s">
        <v>482</v>
      </c>
      <c r="C37" s="39" t="s">
        <v>70</v>
      </c>
      <c r="D37" s="39" t="s">
        <v>71</v>
      </c>
      <c r="E37" s="39" t="s">
        <v>70</v>
      </c>
      <c r="F37" s="40" t="str">
        <f>HYPERLINK("http://twiplomacy.com/info/africa/Cameroon","http://twiplomacy.com/info/africa/Cameroon")</f>
        <v>http://twiplomacy.com/info/africa/Cameroon</v>
      </c>
      <c r="G37" s="41" t="s">
        <v>496</v>
      </c>
      <c r="H37" s="48" t="s">
        <v>497</v>
      </c>
      <c r="I37" s="41" t="s">
        <v>498</v>
      </c>
      <c r="J37" s="43">
        <v>13362</v>
      </c>
      <c r="K37" s="43">
        <v>272</v>
      </c>
      <c r="L37" s="41" t="s">
        <v>499</v>
      </c>
      <c r="M37" s="41" t="s">
        <v>500</v>
      </c>
      <c r="N37" s="41" t="s">
        <v>501</v>
      </c>
      <c r="O37" s="43">
        <v>883</v>
      </c>
      <c r="P37" s="43">
        <v>3504</v>
      </c>
      <c r="Q37" s="41" t="s">
        <v>78</v>
      </c>
      <c r="R37" s="41" t="s">
        <v>79</v>
      </c>
      <c r="S37" s="43">
        <v>29</v>
      </c>
      <c r="T37" s="44" t="s">
        <v>97</v>
      </c>
      <c r="U37" s="43">
        <v>5.5758620689655176</v>
      </c>
      <c r="V37" s="43">
        <v>3.0824337585868502</v>
      </c>
      <c r="W37" s="43">
        <v>6.5760549558390577</v>
      </c>
      <c r="X37" s="45">
        <v>37</v>
      </c>
      <c r="Y37" s="45">
        <v>3234</v>
      </c>
      <c r="Z37" s="46">
        <v>1.1440940012368599E-2</v>
      </c>
      <c r="AA37" s="41" t="s">
        <v>496</v>
      </c>
      <c r="AB37" s="41" t="s">
        <v>498</v>
      </c>
      <c r="AC37" s="41" t="s">
        <v>502</v>
      </c>
      <c r="AD37" s="41" t="s">
        <v>497</v>
      </c>
      <c r="AE37" s="43">
        <v>9282</v>
      </c>
      <c r="AF37" s="43">
        <v>3.7391304347826089</v>
      </c>
      <c r="AG37" s="43">
        <v>2666</v>
      </c>
      <c r="AH37" s="43">
        <v>6616</v>
      </c>
      <c r="AI37" s="47">
        <v>1.64E-3</v>
      </c>
      <c r="AJ37" s="47">
        <v>2.5000000000000001E-3</v>
      </c>
      <c r="AK37" s="47">
        <v>1.1900000000000001E-3</v>
      </c>
      <c r="AL37" s="41" t="s">
        <v>82</v>
      </c>
      <c r="AM37" s="47">
        <v>6.0999999999999997E-4</v>
      </c>
      <c r="AN37" s="43">
        <v>713</v>
      </c>
      <c r="AO37" s="43">
        <v>242</v>
      </c>
      <c r="AP37" s="43">
        <v>0</v>
      </c>
      <c r="AQ37" s="43">
        <v>341</v>
      </c>
      <c r="AR37" s="43">
        <v>126</v>
      </c>
      <c r="AS37" s="41">
        <v>1.95</v>
      </c>
      <c r="AT37" s="43">
        <v>13348</v>
      </c>
      <c r="AU37" s="43">
        <v>9906</v>
      </c>
      <c r="AV37" s="47">
        <v>2.8780000000000001</v>
      </c>
      <c r="AW37" s="48" t="s">
        <v>503</v>
      </c>
      <c r="AX37" s="39">
        <v>0</v>
      </c>
      <c r="AY37" s="39">
        <v>0</v>
      </c>
      <c r="AZ37" s="39" t="s">
        <v>85</v>
      </c>
      <c r="BA37" s="39"/>
      <c r="BB37" s="48" t="s">
        <v>504</v>
      </c>
      <c r="BC37" s="64">
        <v>0</v>
      </c>
      <c r="BD37" s="41" t="s">
        <v>496</v>
      </c>
      <c r="BE37" s="50">
        <v>37</v>
      </c>
      <c r="BF37" s="50">
        <v>0</v>
      </c>
      <c r="BG37" s="50">
        <v>2</v>
      </c>
      <c r="BH37" s="50">
        <v>39</v>
      </c>
      <c r="BI37" s="50" t="s">
        <v>505</v>
      </c>
      <c r="BJ37" s="50"/>
      <c r="BK37" s="50" t="s">
        <v>506</v>
      </c>
      <c r="BL37" s="56" t="s">
        <v>507</v>
      </c>
      <c r="BM37" s="52" t="s">
        <v>90</v>
      </c>
      <c r="BN37" s="57"/>
      <c r="BO37" s="57"/>
      <c r="BP37" s="57"/>
      <c r="BQ37" s="58"/>
    </row>
    <row r="38" spans="1:69" ht="15.75" x14ac:dyDescent="0.25">
      <c r="A38" s="38" t="s">
        <v>68</v>
      </c>
      <c r="B38" s="39" t="s">
        <v>482</v>
      </c>
      <c r="C38" s="39" t="s">
        <v>70</v>
      </c>
      <c r="D38" s="39" t="s">
        <v>71</v>
      </c>
      <c r="E38" s="39" t="s">
        <v>70</v>
      </c>
      <c r="F38" s="40" t="str">
        <f>HYPERLINK("http://twiplomacy.com/info/africa/Cameroon","http://twiplomacy.com/info/africa/Cameroon")</f>
        <v>http://twiplomacy.com/info/africa/Cameroon</v>
      </c>
      <c r="G38" s="41" t="s">
        <v>508</v>
      </c>
      <c r="H38" s="48" t="s">
        <v>509</v>
      </c>
      <c r="I38" s="41" t="s">
        <v>510</v>
      </c>
      <c r="J38" s="43">
        <v>24158</v>
      </c>
      <c r="K38" s="43">
        <v>284</v>
      </c>
      <c r="L38" s="41" t="s">
        <v>511</v>
      </c>
      <c r="M38" s="41" t="s">
        <v>512</v>
      </c>
      <c r="N38" s="41" t="s">
        <v>482</v>
      </c>
      <c r="O38" s="43">
        <v>422</v>
      </c>
      <c r="P38" s="43">
        <v>7833</v>
      </c>
      <c r="Q38" s="41" t="s">
        <v>78</v>
      </c>
      <c r="R38" s="41" t="s">
        <v>79</v>
      </c>
      <c r="S38" s="43">
        <v>80</v>
      </c>
      <c r="T38" s="44" t="s">
        <v>97</v>
      </c>
      <c r="U38" s="43">
        <v>6.5630081300813012</v>
      </c>
      <c r="V38" s="43">
        <v>4.6549118387909321</v>
      </c>
      <c r="W38" s="43">
        <v>6.6939546599496218</v>
      </c>
      <c r="X38" s="45">
        <v>424</v>
      </c>
      <c r="Y38" s="45">
        <v>3229</v>
      </c>
      <c r="Z38" s="46">
        <v>0.131310003096934</v>
      </c>
      <c r="AA38" s="41" t="s">
        <v>508</v>
      </c>
      <c r="AB38" s="41" t="s">
        <v>510</v>
      </c>
      <c r="AC38" s="41" t="s">
        <v>513</v>
      </c>
      <c r="AD38" s="41" t="s">
        <v>509</v>
      </c>
      <c r="AE38" s="43">
        <v>20398</v>
      </c>
      <c r="AF38" s="43">
        <v>4.4241466498103668</v>
      </c>
      <c r="AG38" s="43">
        <v>6999</v>
      </c>
      <c r="AH38" s="43">
        <v>13399</v>
      </c>
      <c r="AI38" s="47">
        <v>6.7000000000000002E-4</v>
      </c>
      <c r="AJ38" s="47">
        <v>1.5299999999999999E-3</v>
      </c>
      <c r="AK38" s="47">
        <v>5.2999999999999998E-4</v>
      </c>
      <c r="AL38" s="47">
        <v>4.3499999999999997E-3</v>
      </c>
      <c r="AM38" s="47">
        <v>3.5E-4</v>
      </c>
      <c r="AN38" s="43">
        <v>1582</v>
      </c>
      <c r="AO38" s="43">
        <v>426</v>
      </c>
      <c r="AP38" s="43">
        <v>1</v>
      </c>
      <c r="AQ38" s="43">
        <v>564</v>
      </c>
      <c r="AR38" s="43">
        <v>585</v>
      </c>
      <c r="AS38" s="41">
        <v>4.33</v>
      </c>
      <c r="AT38" s="43">
        <v>24143</v>
      </c>
      <c r="AU38" s="43">
        <v>14222</v>
      </c>
      <c r="AV38" s="47">
        <v>1.4335</v>
      </c>
      <c r="AW38" s="48" t="s">
        <v>514</v>
      </c>
      <c r="AX38" s="39">
        <v>0</v>
      </c>
      <c r="AY38" s="39">
        <v>0</v>
      </c>
      <c r="AZ38" s="39" t="s">
        <v>85</v>
      </c>
      <c r="BA38" s="39"/>
      <c r="BB38" s="48" t="s">
        <v>515</v>
      </c>
      <c r="BC38" s="64">
        <v>1</v>
      </c>
      <c r="BD38" s="41" t="s">
        <v>508</v>
      </c>
      <c r="BE38" s="50">
        <v>36</v>
      </c>
      <c r="BF38" s="50">
        <v>1</v>
      </c>
      <c r="BG38" s="50">
        <v>2</v>
      </c>
      <c r="BH38" s="50">
        <v>39</v>
      </c>
      <c r="BI38" s="50" t="s">
        <v>516</v>
      </c>
      <c r="BJ38" s="50" t="s">
        <v>399</v>
      </c>
      <c r="BK38" s="50" t="s">
        <v>517</v>
      </c>
      <c r="BL38" s="51" t="s">
        <v>518</v>
      </c>
      <c r="BM38" s="52" t="s">
        <v>90</v>
      </c>
      <c r="BN38" s="57"/>
      <c r="BO38" s="57"/>
      <c r="BP38" s="57"/>
      <c r="BQ38" s="58"/>
    </row>
    <row r="39" spans="1:69" ht="15.75" x14ac:dyDescent="0.25">
      <c r="A39" s="38" t="s">
        <v>68</v>
      </c>
      <c r="B39" s="39" t="s">
        <v>519</v>
      </c>
      <c r="C39" s="39" t="s">
        <v>146</v>
      </c>
      <c r="D39" s="39" t="s">
        <v>118</v>
      </c>
      <c r="E39" s="39" t="s">
        <v>520</v>
      </c>
      <c r="F39" s="72" t="s">
        <v>521</v>
      </c>
      <c r="G39" s="41" t="s">
        <v>522</v>
      </c>
      <c r="H39" s="48" t="s">
        <v>523</v>
      </c>
      <c r="I39" s="41" t="s">
        <v>524</v>
      </c>
      <c r="J39" s="43">
        <v>360</v>
      </c>
      <c r="K39" s="43">
        <v>57</v>
      </c>
      <c r="L39" s="41" t="s">
        <v>525</v>
      </c>
      <c r="M39" s="41" t="s">
        <v>526</v>
      </c>
      <c r="N39" s="41" t="s">
        <v>527</v>
      </c>
      <c r="O39" s="43">
        <v>0</v>
      </c>
      <c r="P39" s="43">
        <v>151</v>
      </c>
      <c r="Q39" s="41" t="s">
        <v>164</v>
      </c>
      <c r="R39" s="41" t="s">
        <v>79</v>
      </c>
      <c r="S39" s="43">
        <v>34</v>
      </c>
      <c r="T39" s="44" t="s">
        <v>528</v>
      </c>
      <c r="U39" s="43">
        <v>0.235202492211838</v>
      </c>
      <c r="V39" s="43">
        <v>1.986754966887417E-2</v>
      </c>
      <c r="W39" s="43">
        <v>3.3112582781456963E-2</v>
      </c>
      <c r="X39" s="45">
        <v>1</v>
      </c>
      <c r="Y39" s="45">
        <v>151</v>
      </c>
      <c r="Z39" s="46">
        <v>6.6225165562913899E-3</v>
      </c>
      <c r="AA39" s="41" t="s">
        <v>522</v>
      </c>
      <c r="AB39" s="41" t="s">
        <v>524</v>
      </c>
      <c r="AC39" s="41" t="s">
        <v>529</v>
      </c>
      <c r="AD39" s="41" t="s">
        <v>523</v>
      </c>
      <c r="AE39" s="43">
        <v>0</v>
      </c>
      <c r="AF39" s="43" t="e">
        <v>#VALUE!</v>
      </c>
      <c r="AG39" s="43">
        <v>0</v>
      </c>
      <c r="AH39" s="43">
        <v>0</v>
      </c>
      <c r="AI39" s="41" t="s">
        <v>82</v>
      </c>
      <c r="AJ39" s="41" t="s">
        <v>82</v>
      </c>
      <c r="AK39" s="41" t="s">
        <v>82</v>
      </c>
      <c r="AL39" s="41" t="s">
        <v>82</v>
      </c>
      <c r="AM39" s="41" t="s">
        <v>82</v>
      </c>
      <c r="AN39" s="43" t="s">
        <v>83</v>
      </c>
      <c r="AO39" s="43">
        <v>0</v>
      </c>
      <c r="AP39" s="43">
        <v>0</v>
      </c>
      <c r="AQ39" s="43">
        <v>0</v>
      </c>
      <c r="AR39" s="43">
        <v>0</v>
      </c>
      <c r="AS39" s="41">
        <v>0</v>
      </c>
      <c r="AT39" s="43">
        <v>359</v>
      </c>
      <c r="AU39" s="43">
        <v>50</v>
      </c>
      <c r="AV39" s="47">
        <v>0.1618</v>
      </c>
      <c r="AW39" s="48" t="s">
        <v>530</v>
      </c>
      <c r="AX39" s="39">
        <v>0</v>
      </c>
      <c r="AY39" s="39">
        <v>0</v>
      </c>
      <c r="AZ39" s="39" t="s">
        <v>85</v>
      </c>
      <c r="BA39" s="39"/>
      <c r="BB39" s="48" t="s">
        <v>531</v>
      </c>
      <c r="BC39" s="64">
        <v>0</v>
      </c>
      <c r="BD39" s="41" t="s">
        <v>522</v>
      </c>
      <c r="BE39" s="50">
        <v>0</v>
      </c>
      <c r="BF39" s="50">
        <v>3</v>
      </c>
      <c r="BG39" s="50">
        <v>0</v>
      </c>
      <c r="BH39" s="50">
        <v>3</v>
      </c>
      <c r="BI39" s="50"/>
      <c r="BJ39" s="50" t="s">
        <v>532</v>
      </c>
      <c r="BK39" s="50"/>
      <c r="BL39" s="51" t="s">
        <v>533</v>
      </c>
      <c r="BM39" s="52" t="s">
        <v>90</v>
      </c>
      <c r="BN39" s="73"/>
      <c r="BO39" s="73"/>
      <c r="BP39" s="73"/>
      <c r="BQ39" s="74"/>
    </row>
    <row r="40" spans="1:69" ht="15.75" x14ac:dyDescent="0.25">
      <c r="A40" s="38" t="s">
        <v>68</v>
      </c>
      <c r="B40" s="39" t="s">
        <v>519</v>
      </c>
      <c r="C40" s="39" t="s">
        <v>70</v>
      </c>
      <c r="D40" s="39" t="s">
        <v>71</v>
      </c>
      <c r="E40" s="39" t="s">
        <v>70</v>
      </c>
      <c r="F40" s="72" t="s">
        <v>521</v>
      </c>
      <c r="G40" s="41" t="s">
        <v>534</v>
      </c>
      <c r="H40" s="48" t="s">
        <v>535</v>
      </c>
      <c r="I40" s="41" t="s">
        <v>536</v>
      </c>
      <c r="J40" s="43">
        <v>1985</v>
      </c>
      <c r="K40" s="43">
        <v>755</v>
      </c>
      <c r="L40" s="41" t="s">
        <v>537</v>
      </c>
      <c r="M40" s="41" t="s">
        <v>538</v>
      </c>
      <c r="N40" s="41" t="s">
        <v>519</v>
      </c>
      <c r="O40" s="43">
        <v>52</v>
      </c>
      <c r="P40" s="43">
        <v>574</v>
      </c>
      <c r="Q40" s="41" t="s">
        <v>153</v>
      </c>
      <c r="R40" s="41" t="s">
        <v>79</v>
      </c>
      <c r="S40" s="43">
        <v>87</v>
      </c>
      <c r="T40" s="44" t="s">
        <v>97</v>
      </c>
      <c r="U40" s="43">
        <v>0.26427255985267029</v>
      </c>
      <c r="V40" s="43">
        <v>0.15107913669064749</v>
      </c>
      <c r="W40" s="43">
        <v>0.27877697841726617</v>
      </c>
      <c r="X40" s="45">
        <v>15</v>
      </c>
      <c r="Y40" s="45">
        <v>574</v>
      </c>
      <c r="Z40" s="46">
        <v>2.6132404181184697E-2</v>
      </c>
      <c r="AA40" s="41" t="s">
        <v>534</v>
      </c>
      <c r="AB40" s="41" t="s">
        <v>536</v>
      </c>
      <c r="AC40" s="41" t="s">
        <v>539</v>
      </c>
      <c r="AD40" s="41" t="s">
        <v>535</v>
      </c>
      <c r="AE40" s="43">
        <v>17</v>
      </c>
      <c r="AF40" s="43">
        <v>0.15217391304347827</v>
      </c>
      <c r="AG40" s="43">
        <v>7</v>
      </c>
      <c r="AH40" s="43">
        <v>10</v>
      </c>
      <c r="AI40" s="47">
        <v>0</v>
      </c>
      <c r="AJ40" s="47">
        <v>1.14E-3</v>
      </c>
      <c r="AK40" s="47">
        <v>0</v>
      </c>
      <c r="AL40" s="41" t="s">
        <v>82</v>
      </c>
      <c r="AM40" s="41" t="s">
        <v>82</v>
      </c>
      <c r="AN40" s="43">
        <v>46</v>
      </c>
      <c r="AO40" s="43">
        <v>1</v>
      </c>
      <c r="AP40" s="43">
        <v>0</v>
      </c>
      <c r="AQ40" s="43">
        <v>45</v>
      </c>
      <c r="AR40" s="43">
        <v>0</v>
      </c>
      <c r="AS40" s="41">
        <v>0.13</v>
      </c>
      <c r="AT40" s="43">
        <v>1984</v>
      </c>
      <c r="AU40" s="43">
        <v>295</v>
      </c>
      <c r="AV40" s="47">
        <v>0.17469999999999999</v>
      </c>
      <c r="AW40" s="48" t="s">
        <v>540</v>
      </c>
      <c r="AX40" s="39">
        <v>0</v>
      </c>
      <c r="AY40" s="39">
        <v>0</v>
      </c>
      <c r="AZ40" s="39" t="s">
        <v>85</v>
      </c>
      <c r="BA40" s="39"/>
      <c r="BB40" s="48" t="s">
        <v>541</v>
      </c>
      <c r="BC40" s="64">
        <v>0</v>
      </c>
      <c r="BD40" s="41" t="s">
        <v>534</v>
      </c>
      <c r="BE40" s="50">
        <v>30</v>
      </c>
      <c r="BF40" s="50">
        <v>9</v>
      </c>
      <c r="BG40" s="50">
        <v>3</v>
      </c>
      <c r="BH40" s="50">
        <v>42</v>
      </c>
      <c r="BI40" s="50" t="s">
        <v>542</v>
      </c>
      <c r="BJ40" s="50" t="s">
        <v>543</v>
      </c>
      <c r="BK40" s="50" t="s">
        <v>544</v>
      </c>
      <c r="BL40" s="51" t="s">
        <v>545</v>
      </c>
      <c r="BM40" s="52" t="s">
        <v>90</v>
      </c>
      <c r="BN40" s="57"/>
      <c r="BO40" s="57"/>
      <c r="BP40" s="57"/>
      <c r="BQ40" s="58"/>
    </row>
    <row r="41" spans="1:69" ht="15.75" x14ac:dyDescent="0.25">
      <c r="A41" s="38" t="s">
        <v>68</v>
      </c>
      <c r="B41" s="39" t="s">
        <v>519</v>
      </c>
      <c r="C41" s="39" t="s">
        <v>211</v>
      </c>
      <c r="D41" s="39" t="s">
        <v>71</v>
      </c>
      <c r="E41" s="39" t="s">
        <v>211</v>
      </c>
      <c r="F41" s="72" t="s">
        <v>521</v>
      </c>
      <c r="G41" s="41" t="s">
        <v>546</v>
      </c>
      <c r="H41" s="48" t="s">
        <v>547</v>
      </c>
      <c r="I41" s="41" t="s">
        <v>548</v>
      </c>
      <c r="J41" s="43">
        <v>1217</v>
      </c>
      <c r="K41" s="43">
        <v>137</v>
      </c>
      <c r="L41" s="41" t="s">
        <v>549</v>
      </c>
      <c r="M41" s="41" t="s">
        <v>550</v>
      </c>
      <c r="N41" s="41" t="s">
        <v>519</v>
      </c>
      <c r="O41" s="43">
        <v>4</v>
      </c>
      <c r="P41" s="43">
        <v>3160</v>
      </c>
      <c r="Q41" s="41" t="s">
        <v>164</v>
      </c>
      <c r="R41" s="41" t="s">
        <v>79</v>
      </c>
      <c r="S41" s="43">
        <v>22</v>
      </c>
      <c r="T41" s="44" t="s">
        <v>97</v>
      </c>
      <c r="U41" s="43">
        <v>4.269647696476965</v>
      </c>
      <c r="V41" s="43">
        <v>0.10885433195810849</v>
      </c>
      <c r="W41" s="43">
        <v>0.34560456997778483</v>
      </c>
      <c r="X41" s="45">
        <v>0</v>
      </c>
      <c r="Y41" s="45">
        <v>3151</v>
      </c>
      <c r="Z41" s="46">
        <v>0</v>
      </c>
      <c r="AA41" s="41" t="s">
        <v>546</v>
      </c>
      <c r="AB41" s="41" t="s">
        <v>548</v>
      </c>
      <c r="AC41" s="41" t="s">
        <v>551</v>
      </c>
      <c r="AD41" s="41" t="s">
        <v>547</v>
      </c>
      <c r="AE41" s="43">
        <v>573</v>
      </c>
      <c r="AF41" s="43">
        <v>0.10835913312693499</v>
      </c>
      <c r="AG41" s="43">
        <v>140</v>
      </c>
      <c r="AH41" s="43">
        <v>433</v>
      </c>
      <c r="AI41" s="47">
        <v>0</v>
      </c>
      <c r="AJ41" s="41" t="s">
        <v>82</v>
      </c>
      <c r="AK41" s="47">
        <v>0</v>
      </c>
      <c r="AL41" s="41" t="s">
        <v>82</v>
      </c>
      <c r="AM41" s="47">
        <v>1.08E-3</v>
      </c>
      <c r="AN41" s="43">
        <v>1292</v>
      </c>
      <c r="AO41" s="43">
        <v>0</v>
      </c>
      <c r="AP41" s="43">
        <v>0</v>
      </c>
      <c r="AQ41" s="43">
        <v>1288</v>
      </c>
      <c r="AR41" s="43">
        <v>1</v>
      </c>
      <c r="AS41" s="41">
        <v>3.54</v>
      </c>
      <c r="AT41" s="43">
        <v>1216</v>
      </c>
      <c r="AU41" s="43">
        <v>447</v>
      </c>
      <c r="AV41" s="47">
        <v>0.58130000000000004</v>
      </c>
      <c r="AW41" s="48" t="s">
        <v>552</v>
      </c>
      <c r="AX41" s="39">
        <v>0</v>
      </c>
      <c r="AY41" s="39">
        <v>0</v>
      </c>
      <c r="AZ41" s="39" t="s">
        <v>85</v>
      </c>
      <c r="BA41" s="39"/>
      <c r="BB41" s="48" t="s">
        <v>553</v>
      </c>
      <c r="BC41" s="64">
        <v>0</v>
      </c>
      <c r="BD41" s="41" t="s">
        <v>546</v>
      </c>
      <c r="BE41" s="50">
        <v>6</v>
      </c>
      <c r="BF41" s="50">
        <v>3</v>
      </c>
      <c r="BG41" s="50">
        <v>0</v>
      </c>
      <c r="BH41" s="50">
        <v>9</v>
      </c>
      <c r="BI41" s="50" t="s">
        <v>554</v>
      </c>
      <c r="BJ41" s="50" t="s">
        <v>555</v>
      </c>
      <c r="BK41" s="50"/>
      <c r="BL41" s="56" t="s">
        <v>556</v>
      </c>
      <c r="BM41" s="52" t="s">
        <v>90</v>
      </c>
      <c r="BN41" s="57"/>
      <c r="BO41" s="57"/>
      <c r="BP41" s="57"/>
      <c r="BQ41" s="58"/>
    </row>
    <row r="42" spans="1:69" ht="15.75" x14ac:dyDescent="0.25">
      <c r="A42" s="65" t="s">
        <v>68</v>
      </c>
      <c r="B42" s="39" t="s">
        <v>557</v>
      </c>
      <c r="C42" s="39" t="s">
        <v>146</v>
      </c>
      <c r="D42" s="39" t="s">
        <v>118</v>
      </c>
      <c r="E42" s="39" t="s">
        <v>558</v>
      </c>
      <c r="F42" s="66" t="s">
        <v>559</v>
      </c>
      <c r="G42" s="41" t="s">
        <v>560</v>
      </c>
      <c r="H42" s="48" t="s">
        <v>561</v>
      </c>
      <c r="I42" s="41" t="s">
        <v>560</v>
      </c>
      <c r="J42" s="43">
        <v>244</v>
      </c>
      <c r="K42" s="43">
        <v>60</v>
      </c>
      <c r="L42" s="41" t="s">
        <v>562</v>
      </c>
      <c r="M42" s="41" t="s">
        <v>563</v>
      </c>
      <c r="N42" s="41" t="s">
        <v>557</v>
      </c>
      <c r="O42" s="43">
        <v>0</v>
      </c>
      <c r="P42" s="43">
        <v>0</v>
      </c>
      <c r="Q42" s="41" t="s">
        <v>78</v>
      </c>
      <c r="R42" s="41" t="s">
        <v>79</v>
      </c>
      <c r="S42" s="43">
        <v>6</v>
      </c>
      <c r="T42" s="44" t="s">
        <v>564</v>
      </c>
      <c r="U42" s="75"/>
      <c r="V42" s="75"/>
      <c r="W42" s="75"/>
      <c r="X42" s="45"/>
      <c r="Y42" s="45"/>
      <c r="Z42" s="46"/>
      <c r="AA42" s="41" t="s">
        <v>560</v>
      </c>
      <c r="AB42" s="41" t="s">
        <v>560</v>
      </c>
      <c r="AC42" s="41" t="s">
        <v>565</v>
      </c>
      <c r="AD42" s="41" t="s">
        <v>561</v>
      </c>
      <c r="AE42" s="43">
        <v>0</v>
      </c>
      <c r="AF42" s="43" t="e">
        <v>#VALUE!</v>
      </c>
      <c r="AG42" s="43">
        <v>0</v>
      </c>
      <c r="AH42" s="43">
        <v>0</v>
      </c>
      <c r="AI42" s="41" t="s">
        <v>82</v>
      </c>
      <c r="AJ42" s="41" t="s">
        <v>82</v>
      </c>
      <c r="AK42" s="41" t="s">
        <v>82</v>
      </c>
      <c r="AL42" s="41" t="s">
        <v>82</v>
      </c>
      <c r="AM42" s="41" t="s">
        <v>82</v>
      </c>
      <c r="AN42" s="43" t="s">
        <v>83</v>
      </c>
      <c r="AO42" s="43">
        <v>0</v>
      </c>
      <c r="AP42" s="43">
        <v>0</v>
      </c>
      <c r="AQ42" s="43">
        <v>0</v>
      </c>
      <c r="AR42" s="43">
        <v>0</v>
      </c>
      <c r="AS42" s="41">
        <v>0</v>
      </c>
      <c r="AT42" s="43">
        <v>244</v>
      </c>
      <c r="AU42" s="43">
        <v>0</v>
      </c>
      <c r="AV42" s="55">
        <v>0</v>
      </c>
      <c r="AW42" s="48" t="s">
        <v>566</v>
      </c>
      <c r="AX42" s="39">
        <v>0</v>
      </c>
      <c r="AY42" s="39">
        <v>0</v>
      </c>
      <c r="AZ42" s="39" t="s">
        <v>85</v>
      </c>
      <c r="BA42" s="39"/>
      <c r="BB42" s="48" t="s">
        <v>567</v>
      </c>
      <c r="BC42" s="64">
        <v>0</v>
      </c>
      <c r="BD42" s="41" t="s">
        <v>560</v>
      </c>
      <c r="BE42" s="50">
        <v>1</v>
      </c>
      <c r="BF42" s="50">
        <v>0</v>
      </c>
      <c r="BG42" s="50">
        <v>0</v>
      </c>
      <c r="BH42" s="50">
        <v>1</v>
      </c>
      <c r="BI42" s="50" t="s">
        <v>568</v>
      </c>
      <c r="BJ42" s="50"/>
      <c r="BK42" s="50"/>
      <c r="BL42" s="56" t="s">
        <v>569</v>
      </c>
      <c r="BM42" s="52" t="s">
        <v>90</v>
      </c>
      <c r="BN42" s="57"/>
      <c r="BO42" s="57"/>
      <c r="BP42" s="57"/>
      <c r="BQ42" s="58"/>
    </row>
    <row r="43" spans="1:69" ht="15.75" x14ac:dyDescent="0.25">
      <c r="A43" s="65" t="s">
        <v>68</v>
      </c>
      <c r="B43" s="39" t="s">
        <v>557</v>
      </c>
      <c r="C43" s="39" t="s">
        <v>70</v>
      </c>
      <c r="D43" s="39" t="s">
        <v>71</v>
      </c>
      <c r="E43" s="39" t="s">
        <v>70</v>
      </c>
      <c r="F43" s="66" t="s">
        <v>559</v>
      </c>
      <c r="G43" s="41" t="s">
        <v>570</v>
      </c>
      <c r="H43" s="48" t="s">
        <v>571</v>
      </c>
      <c r="I43" s="41" t="s">
        <v>572</v>
      </c>
      <c r="J43" s="43">
        <v>344</v>
      </c>
      <c r="K43" s="43">
        <v>2</v>
      </c>
      <c r="L43" s="41" t="s">
        <v>573</v>
      </c>
      <c r="M43" s="41" t="s">
        <v>574</v>
      </c>
      <c r="N43" s="41" t="s">
        <v>575</v>
      </c>
      <c r="O43" s="43">
        <v>1</v>
      </c>
      <c r="P43" s="43">
        <v>605</v>
      </c>
      <c r="Q43" s="41" t="s">
        <v>78</v>
      </c>
      <c r="R43" s="41" t="s">
        <v>79</v>
      </c>
      <c r="S43" s="43">
        <v>8</v>
      </c>
      <c r="T43" s="44" t="s">
        <v>97</v>
      </c>
      <c r="U43" s="43">
        <v>1.2004089979550101</v>
      </c>
      <c r="V43" s="43">
        <v>0.57410562180579217</v>
      </c>
      <c r="W43" s="43">
        <v>0.89608177172061332</v>
      </c>
      <c r="X43" s="45">
        <v>1</v>
      </c>
      <c r="Y43" s="45">
        <v>587</v>
      </c>
      <c r="Z43" s="46">
        <v>1.7035775127768301E-3</v>
      </c>
      <c r="AA43" s="41" t="s">
        <v>570</v>
      </c>
      <c r="AB43" s="41" t="s">
        <v>572</v>
      </c>
      <c r="AC43" s="41" t="s">
        <v>576</v>
      </c>
      <c r="AD43" s="41" t="s">
        <v>571</v>
      </c>
      <c r="AE43" s="43">
        <v>861</v>
      </c>
      <c r="AF43" s="43">
        <v>0.80952380952380953</v>
      </c>
      <c r="AG43" s="43">
        <v>340</v>
      </c>
      <c r="AH43" s="43">
        <v>521</v>
      </c>
      <c r="AI43" s="47">
        <v>6.13E-3</v>
      </c>
      <c r="AJ43" s="41" t="s">
        <v>82</v>
      </c>
      <c r="AK43" s="47">
        <v>6.1500000000000001E-3</v>
      </c>
      <c r="AL43" s="41" t="s">
        <v>82</v>
      </c>
      <c r="AM43" s="47">
        <v>0</v>
      </c>
      <c r="AN43" s="43">
        <v>420</v>
      </c>
      <c r="AO43" s="43">
        <v>0</v>
      </c>
      <c r="AP43" s="43">
        <v>0</v>
      </c>
      <c r="AQ43" s="43">
        <v>415</v>
      </c>
      <c r="AR43" s="43">
        <v>4</v>
      </c>
      <c r="AS43" s="41">
        <v>1.1499999999999999</v>
      </c>
      <c r="AT43" s="43">
        <v>338</v>
      </c>
      <c r="AU43" s="43">
        <v>0</v>
      </c>
      <c r="AV43" s="55">
        <v>0</v>
      </c>
      <c r="AW43" s="48" t="s">
        <v>577</v>
      </c>
      <c r="AX43" s="39">
        <v>0</v>
      </c>
      <c r="AY43" s="39">
        <v>0</v>
      </c>
      <c r="AZ43" s="39" t="s">
        <v>85</v>
      </c>
      <c r="BA43" s="39"/>
      <c r="BB43" s="48" t="s">
        <v>578</v>
      </c>
      <c r="BC43" s="39">
        <v>0</v>
      </c>
      <c r="BD43" s="41" t="s">
        <v>570</v>
      </c>
      <c r="BE43" s="50">
        <v>0</v>
      </c>
      <c r="BF43" s="50">
        <v>2</v>
      </c>
      <c r="BG43" s="50">
        <v>0</v>
      </c>
      <c r="BH43" s="50">
        <v>2</v>
      </c>
      <c r="BI43" s="50"/>
      <c r="BJ43" s="50" t="s">
        <v>579</v>
      </c>
      <c r="BK43" s="50"/>
      <c r="BL43" s="56" t="s">
        <v>580</v>
      </c>
      <c r="BM43" s="52" t="s">
        <v>90</v>
      </c>
      <c r="BN43" s="57"/>
      <c r="BO43" s="57"/>
      <c r="BP43" s="57"/>
      <c r="BQ43" s="58"/>
    </row>
    <row r="44" spans="1:69" ht="15.75" x14ac:dyDescent="0.25">
      <c r="A44" s="65" t="s">
        <v>68</v>
      </c>
      <c r="B44" s="39" t="s">
        <v>557</v>
      </c>
      <c r="C44" s="39" t="s">
        <v>211</v>
      </c>
      <c r="D44" s="39" t="s">
        <v>71</v>
      </c>
      <c r="E44" s="39" t="s">
        <v>211</v>
      </c>
      <c r="F44" s="66" t="s">
        <v>559</v>
      </c>
      <c r="G44" s="41" t="s">
        <v>581</v>
      </c>
      <c r="H44" s="48" t="s">
        <v>582</v>
      </c>
      <c r="I44" s="41" t="s">
        <v>583</v>
      </c>
      <c r="J44" s="43">
        <v>12</v>
      </c>
      <c r="K44" s="43">
        <v>38</v>
      </c>
      <c r="L44" s="41"/>
      <c r="M44" s="41" t="s">
        <v>584</v>
      </c>
      <c r="N44" s="41"/>
      <c r="O44" s="43">
        <v>0</v>
      </c>
      <c r="P44" s="43">
        <v>5</v>
      </c>
      <c r="Q44" s="41" t="s">
        <v>78</v>
      </c>
      <c r="R44" s="41" t="s">
        <v>79</v>
      </c>
      <c r="S44" s="43">
        <v>1</v>
      </c>
      <c r="T44" s="39" t="s">
        <v>585</v>
      </c>
      <c r="U44" s="43">
        <v>0.13157894736842099</v>
      </c>
      <c r="V44" s="43">
        <v>0</v>
      </c>
      <c r="W44" s="43">
        <v>1.2</v>
      </c>
      <c r="X44" s="45">
        <v>0</v>
      </c>
      <c r="Y44" s="45">
        <v>5</v>
      </c>
      <c r="Z44" s="46">
        <v>0</v>
      </c>
      <c r="AA44" s="41" t="s">
        <v>581</v>
      </c>
      <c r="AB44" s="41" t="s">
        <v>583</v>
      </c>
      <c r="AC44" s="41" t="s">
        <v>586</v>
      </c>
      <c r="AD44" s="41" t="s">
        <v>582</v>
      </c>
      <c r="AE44" s="43">
        <v>0</v>
      </c>
      <c r="AF44" s="43" t="e">
        <v>#VALUE!</v>
      </c>
      <c r="AG44" s="43">
        <v>0</v>
      </c>
      <c r="AH44" s="43">
        <v>0</v>
      </c>
      <c r="AI44" s="41" t="s">
        <v>82</v>
      </c>
      <c r="AJ44" s="41" t="s">
        <v>82</v>
      </c>
      <c r="AK44" s="41" t="s">
        <v>82</v>
      </c>
      <c r="AL44" s="41" t="s">
        <v>82</v>
      </c>
      <c r="AM44" s="41" t="s">
        <v>82</v>
      </c>
      <c r="AN44" s="43" t="s">
        <v>83</v>
      </c>
      <c r="AO44" s="43">
        <v>0</v>
      </c>
      <c r="AP44" s="43">
        <v>0</v>
      </c>
      <c r="AQ44" s="43">
        <v>0</v>
      </c>
      <c r="AR44" s="43">
        <v>0</v>
      </c>
      <c r="AS44" s="41">
        <v>0</v>
      </c>
      <c r="AT44" s="43">
        <v>12</v>
      </c>
      <c r="AU44" s="43">
        <v>3</v>
      </c>
      <c r="AV44" s="47">
        <v>0.33329999999999999</v>
      </c>
      <c r="AW44" s="48" t="str">
        <f>HYPERLINK("https://twitter.com/PRIMATURERCA/lists","https://twitter.com/PRIMATURERCA/lists")</f>
        <v>https://twitter.com/PRIMATURERCA/lists</v>
      </c>
      <c r="AX44" s="39">
        <v>0</v>
      </c>
      <c r="AY44" s="39">
        <v>0</v>
      </c>
      <c r="AZ44" s="39" t="s">
        <v>85</v>
      </c>
      <c r="BA44" s="39"/>
      <c r="BB44" s="48" t="s">
        <v>587</v>
      </c>
      <c r="BC44" s="64">
        <v>0</v>
      </c>
      <c r="BD44" s="41" t="s">
        <v>581</v>
      </c>
      <c r="BE44" s="50">
        <v>1</v>
      </c>
      <c r="BF44" s="50">
        <v>0</v>
      </c>
      <c r="BG44" s="50">
        <v>0</v>
      </c>
      <c r="BH44" s="50">
        <v>1</v>
      </c>
      <c r="BI44" s="50" t="s">
        <v>588</v>
      </c>
      <c r="BJ44" s="50"/>
      <c r="BK44" s="50"/>
      <c r="BL44" s="51" t="s">
        <v>589</v>
      </c>
      <c r="BM44" s="52" t="s">
        <v>90</v>
      </c>
      <c r="BN44" s="57"/>
      <c r="BO44" s="57"/>
      <c r="BP44" s="57"/>
      <c r="BQ44" s="58"/>
    </row>
    <row r="45" spans="1:69" ht="15.75" x14ac:dyDescent="0.25">
      <c r="A45" s="38" t="s">
        <v>68</v>
      </c>
      <c r="B45" s="39" t="s">
        <v>590</v>
      </c>
      <c r="C45" s="39" t="s">
        <v>146</v>
      </c>
      <c r="D45" s="39" t="s">
        <v>118</v>
      </c>
      <c r="E45" s="39" t="s">
        <v>591</v>
      </c>
      <c r="F45" s="40" t="str">
        <f>HYPERLINK("http://twiplomacy.com/info/africa/Chad","http://twiplomacy.com/info/africa/Chad")</f>
        <v>http://twiplomacy.com/info/africa/Chad</v>
      </c>
      <c r="G45" s="41" t="s">
        <v>592</v>
      </c>
      <c r="H45" s="48" t="s">
        <v>593</v>
      </c>
      <c r="I45" s="41" t="s">
        <v>594</v>
      </c>
      <c r="J45" s="43">
        <v>1852</v>
      </c>
      <c r="K45" s="43">
        <v>0</v>
      </c>
      <c r="L45" s="41" t="s">
        <v>595</v>
      </c>
      <c r="M45" s="41" t="s">
        <v>596</v>
      </c>
      <c r="N45" s="41"/>
      <c r="O45" s="43">
        <v>0</v>
      </c>
      <c r="P45" s="43">
        <v>15</v>
      </c>
      <c r="Q45" s="41" t="s">
        <v>78</v>
      </c>
      <c r="R45" s="41" t="s">
        <v>79</v>
      </c>
      <c r="S45" s="43">
        <v>47</v>
      </c>
      <c r="T45" s="44" t="s">
        <v>597</v>
      </c>
      <c r="U45" s="43">
        <v>1.521298174442191E-2</v>
      </c>
      <c r="V45" s="43">
        <v>1.533333333333333</v>
      </c>
      <c r="W45" s="43">
        <v>8.4666666666666668</v>
      </c>
      <c r="X45" s="45">
        <v>0</v>
      </c>
      <c r="Y45" s="45">
        <v>15</v>
      </c>
      <c r="Z45" s="46">
        <v>0</v>
      </c>
      <c r="AA45" s="41" t="s">
        <v>592</v>
      </c>
      <c r="AB45" s="41" t="s">
        <v>594</v>
      </c>
      <c r="AC45" s="41" t="s">
        <v>598</v>
      </c>
      <c r="AD45" s="41" t="s">
        <v>593</v>
      </c>
      <c r="AE45" s="43">
        <v>0</v>
      </c>
      <c r="AF45" s="43" t="e">
        <v>#VALUE!</v>
      </c>
      <c r="AG45" s="43">
        <v>0</v>
      </c>
      <c r="AH45" s="43">
        <v>0</v>
      </c>
      <c r="AI45" s="41" t="s">
        <v>82</v>
      </c>
      <c r="AJ45" s="41" t="s">
        <v>82</v>
      </c>
      <c r="AK45" s="41" t="s">
        <v>82</v>
      </c>
      <c r="AL45" s="41" t="s">
        <v>82</v>
      </c>
      <c r="AM45" s="41" t="s">
        <v>82</v>
      </c>
      <c r="AN45" s="43" t="s">
        <v>83</v>
      </c>
      <c r="AO45" s="43">
        <v>0</v>
      </c>
      <c r="AP45" s="43">
        <v>0</v>
      </c>
      <c r="AQ45" s="43">
        <v>0</v>
      </c>
      <c r="AR45" s="43">
        <v>0</v>
      </c>
      <c r="AS45" s="41">
        <v>0</v>
      </c>
      <c r="AT45" s="43">
        <v>1851</v>
      </c>
      <c r="AU45" s="43">
        <v>474</v>
      </c>
      <c r="AV45" s="47">
        <v>0.34420000000000001</v>
      </c>
      <c r="AW45" s="48" t="s">
        <v>599</v>
      </c>
      <c r="AX45" s="39">
        <v>0</v>
      </c>
      <c r="AY45" s="39">
        <v>0</v>
      </c>
      <c r="AZ45" s="39" t="s">
        <v>85</v>
      </c>
      <c r="BA45" s="39"/>
      <c r="BB45" s="48" t="s">
        <v>600</v>
      </c>
      <c r="BC45" s="64">
        <v>0</v>
      </c>
      <c r="BD45" s="41" t="s">
        <v>592</v>
      </c>
      <c r="BE45" s="50">
        <v>0</v>
      </c>
      <c r="BF45" s="50">
        <v>4</v>
      </c>
      <c r="BG45" s="50">
        <v>0</v>
      </c>
      <c r="BH45" s="50">
        <v>4</v>
      </c>
      <c r="BI45" s="50"/>
      <c r="BJ45" s="50" t="s">
        <v>601</v>
      </c>
      <c r="BK45" s="50"/>
      <c r="BL45" s="51" t="s">
        <v>602</v>
      </c>
      <c r="BM45" s="52" t="s">
        <v>90</v>
      </c>
      <c r="BN45" s="57"/>
      <c r="BO45" s="57"/>
      <c r="BP45" s="57"/>
      <c r="BQ45" s="58"/>
    </row>
    <row r="46" spans="1:69" ht="15.75" x14ac:dyDescent="0.25">
      <c r="A46" s="38" t="s">
        <v>68</v>
      </c>
      <c r="B46" s="39" t="s">
        <v>590</v>
      </c>
      <c r="C46" s="39" t="s">
        <v>211</v>
      </c>
      <c r="D46" s="39" t="s">
        <v>71</v>
      </c>
      <c r="E46" s="39" t="s">
        <v>211</v>
      </c>
      <c r="F46" s="40" t="str">
        <f>HYPERLINK("http://twiplomacy.com/info/africa/Chad","http://twiplomacy.com/info/africa/Chad")</f>
        <v>http://twiplomacy.com/info/africa/Chad</v>
      </c>
      <c r="G46" s="41" t="s">
        <v>603</v>
      </c>
      <c r="H46" s="48" t="s">
        <v>604</v>
      </c>
      <c r="I46" s="41" t="s">
        <v>605</v>
      </c>
      <c r="J46" s="43">
        <v>984</v>
      </c>
      <c r="K46" s="43">
        <v>0</v>
      </c>
      <c r="L46" s="41" t="s">
        <v>606</v>
      </c>
      <c r="M46" s="41" t="s">
        <v>607</v>
      </c>
      <c r="N46" s="41" t="s">
        <v>608</v>
      </c>
      <c r="O46" s="43">
        <v>0</v>
      </c>
      <c r="P46" s="43">
        <v>13</v>
      </c>
      <c r="Q46" s="41" t="s">
        <v>78</v>
      </c>
      <c r="R46" s="41" t="s">
        <v>79</v>
      </c>
      <c r="S46" s="43">
        <v>69</v>
      </c>
      <c r="T46" s="39" t="s">
        <v>609</v>
      </c>
      <c r="U46" s="43">
        <v>0.4642857142857143</v>
      </c>
      <c r="V46" s="43">
        <v>0.15384615384615391</v>
      </c>
      <c r="W46" s="43">
        <v>0.53846153846153844</v>
      </c>
      <c r="X46" s="45">
        <v>0</v>
      </c>
      <c r="Y46" s="45">
        <v>13</v>
      </c>
      <c r="Z46" s="46">
        <v>0</v>
      </c>
      <c r="AA46" s="41" t="s">
        <v>603</v>
      </c>
      <c r="AB46" s="41" t="s">
        <v>605</v>
      </c>
      <c r="AC46" s="41" t="s">
        <v>610</v>
      </c>
      <c r="AD46" s="41" t="s">
        <v>604</v>
      </c>
      <c r="AE46" s="43">
        <v>0</v>
      </c>
      <c r="AF46" s="43" t="e">
        <v>#VALUE!</v>
      </c>
      <c r="AG46" s="43">
        <v>0</v>
      </c>
      <c r="AH46" s="43">
        <v>0</v>
      </c>
      <c r="AI46" s="41" t="s">
        <v>82</v>
      </c>
      <c r="AJ46" s="41" t="s">
        <v>82</v>
      </c>
      <c r="AK46" s="41" t="s">
        <v>82</v>
      </c>
      <c r="AL46" s="41" t="s">
        <v>82</v>
      </c>
      <c r="AM46" s="41" t="s">
        <v>82</v>
      </c>
      <c r="AN46" s="43" t="s">
        <v>83</v>
      </c>
      <c r="AO46" s="43">
        <v>0</v>
      </c>
      <c r="AP46" s="43">
        <v>0</v>
      </c>
      <c r="AQ46" s="43">
        <v>0</v>
      </c>
      <c r="AR46" s="43">
        <v>0</v>
      </c>
      <c r="AS46" s="41">
        <v>0</v>
      </c>
      <c r="AT46" s="43">
        <v>984</v>
      </c>
      <c r="AU46" s="43">
        <v>113</v>
      </c>
      <c r="AV46" s="47">
        <v>0.12970000000000001</v>
      </c>
      <c r="AW46" s="48" t="s">
        <v>611</v>
      </c>
      <c r="AX46" s="39">
        <v>0</v>
      </c>
      <c r="AY46" s="39">
        <v>0</v>
      </c>
      <c r="AZ46" s="39" t="s">
        <v>85</v>
      </c>
      <c r="BA46" s="39"/>
      <c r="BB46" s="48" t="s">
        <v>612</v>
      </c>
      <c r="BC46" s="64">
        <v>0</v>
      </c>
      <c r="BD46" s="41" t="s">
        <v>603</v>
      </c>
      <c r="BE46" s="50">
        <v>0</v>
      </c>
      <c r="BF46" s="50">
        <v>4</v>
      </c>
      <c r="BG46" s="50">
        <v>0</v>
      </c>
      <c r="BH46" s="50">
        <v>4</v>
      </c>
      <c r="BI46" s="50"/>
      <c r="BJ46" s="50" t="s">
        <v>182</v>
      </c>
      <c r="BK46" s="50"/>
      <c r="BL46" s="51" t="s">
        <v>613</v>
      </c>
      <c r="BM46" s="52" t="s">
        <v>90</v>
      </c>
      <c r="BN46" s="57"/>
      <c r="BO46" s="57"/>
      <c r="BP46" s="57"/>
      <c r="BQ46" s="58"/>
    </row>
    <row r="47" spans="1:69" ht="15.75" x14ac:dyDescent="0.25">
      <c r="A47" s="38" t="s">
        <v>68</v>
      </c>
      <c r="B47" s="39" t="s">
        <v>590</v>
      </c>
      <c r="C47" s="39" t="s">
        <v>117</v>
      </c>
      <c r="D47" s="39" t="s">
        <v>118</v>
      </c>
      <c r="E47" s="39" t="s">
        <v>614</v>
      </c>
      <c r="F47" s="40" t="str">
        <f>HYPERLINK("http://twiplomacy.com/info/africa/Chad","http://twiplomacy.com/info/africa/Chad")</f>
        <v>http://twiplomacy.com/info/africa/Chad</v>
      </c>
      <c r="G47" s="41" t="s">
        <v>615</v>
      </c>
      <c r="H47" s="48" t="s">
        <v>616</v>
      </c>
      <c r="I47" s="41" t="s">
        <v>617</v>
      </c>
      <c r="J47" s="43">
        <v>256</v>
      </c>
      <c r="K47" s="43">
        <v>88</v>
      </c>
      <c r="L47" s="41"/>
      <c r="M47" s="41" t="s">
        <v>618</v>
      </c>
      <c r="N47" s="41" t="s">
        <v>619</v>
      </c>
      <c r="O47" s="43">
        <v>16</v>
      </c>
      <c r="P47" s="43">
        <v>54</v>
      </c>
      <c r="Q47" s="41" t="s">
        <v>78</v>
      </c>
      <c r="R47" s="41" t="s">
        <v>79</v>
      </c>
      <c r="S47" s="43">
        <v>1</v>
      </c>
      <c r="T47" s="44" t="s">
        <v>97</v>
      </c>
      <c r="U47" s="43">
        <v>3.5064935064935063E-2</v>
      </c>
      <c r="V47" s="43">
        <v>2.896551724137931</v>
      </c>
      <c r="W47" s="43">
        <v>4.8275862068965516</v>
      </c>
      <c r="X47" s="45">
        <v>8</v>
      </c>
      <c r="Y47" s="45">
        <v>54</v>
      </c>
      <c r="Z47" s="46">
        <v>0.148148148148148</v>
      </c>
      <c r="AA47" s="41" t="s">
        <v>615</v>
      </c>
      <c r="AB47" s="41" t="s">
        <v>617</v>
      </c>
      <c r="AC47" s="41" t="s">
        <v>620</v>
      </c>
      <c r="AD47" s="41" t="s">
        <v>616</v>
      </c>
      <c r="AE47" s="43">
        <v>216</v>
      </c>
      <c r="AF47" s="43">
        <v>5.9285714285714288</v>
      </c>
      <c r="AG47" s="43">
        <v>83</v>
      </c>
      <c r="AH47" s="43">
        <v>133</v>
      </c>
      <c r="AI47" s="47">
        <v>8.4629999999999997E-2</v>
      </c>
      <c r="AJ47" s="47">
        <v>9.2679999999999998E-2</v>
      </c>
      <c r="AK47" s="41" t="s">
        <v>82</v>
      </c>
      <c r="AL47" s="41" t="s">
        <v>82</v>
      </c>
      <c r="AM47" s="47">
        <v>0.10219</v>
      </c>
      <c r="AN47" s="43">
        <v>14</v>
      </c>
      <c r="AO47" s="43">
        <v>3</v>
      </c>
      <c r="AP47" s="43">
        <v>0</v>
      </c>
      <c r="AQ47" s="43">
        <v>0</v>
      </c>
      <c r="AR47" s="43">
        <v>11</v>
      </c>
      <c r="AS47" s="41">
        <v>0.04</v>
      </c>
      <c r="AT47" s="43">
        <v>256</v>
      </c>
      <c r="AU47" s="43">
        <v>0</v>
      </c>
      <c r="AV47" s="55">
        <v>0</v>
      </c>
      <c r="AW47" s="48" t="s">
        <v>621</v>
      </c>
      <c r="AX47" s="39">
        <v>0</v>
      </c>
      <c r="AY47" s="39">
        <v>0</v>
      </c>
      <c r="AZ47" s="39" t="s">
        <v>85</v>
      </c>
      <c r="BA47" s="39"/>
      <c r="BB47" s="48" t="s">
        <v>622</v>
      </c>
      <c r="BC47" s="39">
        <v>0</v>
      </c>
      <c r="BD47" s="41" t="s">
        <v>615</v>
      </c>
      <c r="BE47" s="50">
        <v>2</v>
      </c>
      <c r="BF47" s="50">
        <v>2</v>
      </c>
      <c r="BG47" s="50">
        <v>0</v>
      </c>
      <c r="BH47" s="50">
        <v>4</v>
      </c>
      <c r="BI47" s="50" t="s">
        <v>623</v>
      </c>
      <c r="BJ47" s="50" t="s">
        <v>624</v>
      </c>
      <c r="BK47" s="50"/>
      <c r="BL47" s="51" t="s">
        <v>625</v>
      </c>
      <c r="BM47" s="52" t="s">
        <v>90</v>
      </c>
      <c r="BN47" s="57"/>
      <c r="BO47" s="57"/>
      <c r="BP47" s="57"/>
      <c r="BQ47" s="58"/>
    </row>
    <row r="48" spans="1:69" ht="15.75" x14ac:dyDescent="0.25">
      <c r="A48" s="38" t="s">
        <v>68</v>
      </c>
      <c r="B48" s="39" t="s">
        <v>590</v>
      </c>
      <c r="C48" s="39" t="s">
        <v>132</v>
      </c>
      <c r="D48" s="39" t="s">
        <v>71</v>
      </c>
      <c r="E48" s="39" t="s">
        <v>132</v>
      </c>
      <c r="F48" s="40" t="str">
        <f>HYPERLINK("http://twiplomacy.com/info/africa/Chad","http://twiplomacy.com/info/africa/Chad")</f>
        <v>http://twiplomacy.com/info/africa/Chad</v>
      </c>
      <c r="G48" s="41" t="s">
        <v>626</v>
      </c>
      <c r="H48" s="48" t="s">
        <v>627</v>
      </c>
      <c r="I48" s="41" t="s">
        <v>628</v>
      </c>
      <c r="J48" s="43">
        <v>220</v>
      </c>
      <c r="K48" s="43">
        <v>106</v>
      </c>
      <c r="L48" s="41"/>
      <c r="M48" s="41" t="s">
        <v>629</v>
      </c>
      <c r="N48" s="41"/>
      <c r="O48" s="43">
        <v>0</v>
      </c>
      <c r="P48" s="43">
        <v>644</v>
      </c>
      <c r="Q48" s="41" t="s">
        <v>164</v>
      </c>
      <c r="R48" s="41" t="s">
        <v>79</v>
      </c>
      <c r="S48" s="43">
        <v>2</v>
      </c>
      <c r="T48" s="44" t="s">
        <v>97</v>
      </c>
      <c r="U48" s="43">
        <v>0.28127734033245838</v>
      </c>
      <c r="V48" s="43">
        <v>7.3094867807153963E-2</v>
      </c>
      <c r="W48" s="43">
        <v>3.5769828926905133E-2</v>
      </c>
      <c r="X48" s="45">
        <v>1</v>
      </c>
      <c r="Y48" s="45">
        <v>643</v>
      </c>
      <c r="Z48" s="46">
        <v>1.5552099533437001E-3</v>
      </c>
      <c r="AA48" s="41" t="s">
        <v>626</v>
      </c>
      <c r="AB48" s="41" t="s">
        <v>628</v>
      </c>
      <c r="AC48" s="41" t="s">
        <v>630</v>
      </c>
      <c r="AD48" s="41" t="s">
        <v>627</v>
      </c>
      <c r="AE48" s="43">
        <v>12</v>
      </c>
      <c r="AF48" s="43">
        <v>8.8888888888888892E-2</v>
      </c>
      <c r="AG48" s="43">
        <v>8</v>
      </c>
      <c r="AH48" s="43">
        <v>4</v>
      </c>
      <c r="AI48" s="47">
        <v>0</v>
      </c>
      <c r="AJ48" s="41" t="s">
        <v>82</v>
      </c>
      <c r="AK48" s="47">
        <v>0</v>
      </c>
      <c r="AL48" s="41" t="s">
        <v>82</v>
      </c>
      <c r="AM48" s="47">
        <v>0</v>
      </c>
      <c r="AN48" s="43">
        <v>90</v>
      </c>
      <c r="AO48" s="43">
        <v>0</v>
      </c>
      <c r="AP48" s="43">
        <v>0</v>
      </c>
      <c r="AQ48" s="43">
        <v>86</v>
      </c>
      <c r="AR48" s="43">
        <v>3</v>
      </c>
      <c r="AS48" s="41">
        <v>0.25</v>
      </c>
      <c r="AT48" s="43">
        <v>220</v>
      </c>
      <c r="AU48" s="43">
        <v>0</v>
      </c>
      <c r="AV48" s="55">
        <v>0</v>
      </c>
      <c r="AW48" s="48" t="s">
        <v>631</v>
      </c>
      <c r="AX48" s="39">
        <v>0</v>
      </c>
      <c r="AY48" s="39">
        <v>0</v>
      </c>
      <c r="AZ48" s="39" t="s">
        <v>85</v>
      </c>
      <c r="BA48" s="39"/>
      <c r="BB48" s="48" t="s">
        <v>632</v>
      </c>
      <c r="BC48" s="39">
        <v>0</v>
      </c>
      <c r="BD48" s="41" t="s">
        <v>626</v>
      </c>
      <c r="BE48" s="50">
        <v>6</v>
      </c>
      <c r="BF48" s="50">
        <v>0</v>
      </c>
      <c r="BG48" s="50">
        <v>0</v>
      </c>
      <c r="BH48" s="50">
        <v>6</v>
      </c>
      <c r="BI48" s="50" t="s">
        <v>633</v>
      </c>
      <c r="BJ48" s="50"/>
      <c r="BK48" s="50"/>
      <c r="BL48" s="51" t="s">
        <v>634</v>
      </c>
      <c r="BM48" s="52" t="s">
        <v>90</v>
      </c>
      <c r="BN48" s="57"/>
      <c r="BO48" s="57"/>
      <c r="BP48" s="57"/>
      <c r="BQ48" s="58"/>
    </row>
    <row r="49" spans="1:69" ht="15.75" x14ac:dyDescent="0.25">
      <c r="A49" s="38" t="s">
        <v>68</v>
      </c>
      <c r="B49" s="39" t="s">
        <v>635</v>
      </c>
      <c r="C49" s="39" t="s">
        <v>70</v>
      </c>
      <c r="D49" s="39" t="s">
        <v>71</v>
      </c>
      <c r="E49" s="39" t="s">
        <v>70</v>
      </c>
      <c r="F49" s="76" t="s">
        <v>636</v>
      </c>
      <c r="G49" s="41" t="s">
        <v>637</v>
      </c>
      <c r="H49" s="56" t="s">
        <v>638</v>
      </c>
      <c r="I49" s="41" t="s">
        <v>639</v>
      </c>
      <c r="J49" s="43">
        <v>61</v>
      </c>
      <c r="K49" s="43">
        <v>6</v>
      </c>
      <c r="L49" s="41"/>
      <c r="M49" s="41" t="s">
        <v>640</v>
      </c>
      <c r="N49" s="41"/>
      <c r="O49" s="43">
        <v>0</v>
      </c>
      <c r="P49" s="43">
        <v>1</v>
      </c>
      <c r="Q49" s="41" t="s">
        <v>78</v>
      </c>
      <c r="R49" s="41" t="s">
        <v>79</v>
      </c>
      <c r="S49" s="43">
        <v>7</v>
      </c>
      <c r="T49" s="39" t="s">
        <v>641</v>
      </c>
      <c r="U49" s="43">
        <v>1</v>
      </c>
      <c r="V49" s="43">
        <v>2</v>
      </c>
      <c r="W49" s="43">
        <v>4</v>
      </c>
      <c r="X49" s="45">
        <v>0</v>
      </c>
      <c r="Y49" s="45">
        <v>1</v>
      </c>
      <c r="Z49" s="46">
        <v>0</v>
      </c>
      <c r="AA49" s="41" t="s">
        <v>637</v>
      </c>
      <c r="AB49" s="41" t="s">
        <v>639</v>
      </c>
      <c r="AC49" s="41" t="s">
        <v>642</v>
      </c>
      <c r="AD49" s="41" t="s">
        <v>638</v>
      </c>
      <c r="AE49" s="43">
        <v>0</v>
      </c>
      <c r="AF49" s="43" t="e">
        <v>#VALUE!</v>
      </c>
      <c r="AG49" s="43">
        <v>0</v>
      </c>
      <c r="AH49" s="43">
        <v>0</v>
      </c>
      <c r="AI49" s="41" t="s">
        <v>82</v>
      </c>
      <c r="AJ49" s="41" t="s">
        <v>82</v>
      </c>
      <c r="AK49" s="41" t="s">
        <v>82</v>
      </c>
      <c r="AL49" s="41" t="s">
        <v>82</v>
      </c>
      <c r="AM49" s="41" t="s">
        <v>82</v>
      </c>
      <c r="AN49" s="43" t="s">
        <v>83</v>
      </c>
      <c r="AO49" s="43">
        <v>0</v>
      </c>
      <c r="AP49" s="43">
        <v>0</v>
      </c>
      <c r="AQ49" s="43">
        <v>0</v>
      </c>
      <c r="AR49" s="43">
        <v>0</v>
      </c>
      <c r="AS49" s="41">
        <v>0</v>
      </c>
      <c r="AT49" s="43">
        <v>61</v>
      </c>
      <c r="AU49" s="43">
        <v>0</v>
      </c>
      <c r="AV49" s="55">
        <v>0</v>
      </c>
      <c r="AW49" s="48" t="s">
        <v>643</v>
      </c>
      <c r="AX49" s="39">
        <v>0</v>
      </c>
      <c r="AY49" s="39">
        <v>0</v>
      </c>
      <c r="AZ49" s="39" t="s">
        <v>85</v>
      </c>
      <c r="BA49" s="39"/>
      <c r="BB49" s="48" t="s">
        <v>644</v>
      </c>
      <c r="BC49" s="39">
        <v>0</v>
      </c>
      <c r="BD49" s="41" t="s">
        <v>637</v>
      </c>
      <c r="BE49" s="50">
        <v>1</v>
      </c>
      <c r="BF49" s="50">
        <v>0</v>
      </c>
      <c r="BG49" s="50">
        <v>0</v>
      </c>
      <c r="BH49" s="50">
        <v>1</v>
      </c>
      <c r="BI49" s="50" t="s">
        <v>645</v>
      </c>
      <c r="BJ49" s="50"/>
      <c r="BK49" s="50"/>
      <c r="BL49" s="51" t="s">
        <v>646</v>
      </c>
      <c r="BM49" s="52" t="s">
        <v>90</v>
      </c>
      <c r="BN49" s="57"/>
      <c r="BO49" s="57"/>
      <c r="BP49" s="57"/>
      <c r="BQ49" s="58"/>
    </row>
    <row r="50" spans="1:69" ht="15.75" x14ac:dyDescent="0.25">
      <c r="A50" s="38" t="s">
        <v>68</v>
      </c>
      <c r="B50" s="39" t="s">
        <v>635</v>
      </c>
      <c r="C50" s="68" t="s">
        <v>211</v>
      </c>
      <c r="D50" s="68" t="s">
        <v>71</v>
      </c>
      <c r="E50" s="68" t="s">
        <v>211</v>
      </c>
      <c r="F50" s="76" t="s">
        <v>636</v>
      </c>
      <c r="G50" s="41" t="s">
        <v>647</v>
      </c>
      <c r="H50" s="48" t="s">
        <v>648</v>
      </c>
      <c r="I50" s="41" t="s">
        <v>649</v>
      </c>
      <c r="J50" s="43">
        <v>198</v>
      </c>
      <c r="K50" s="43">
        <v>12</v>
      </c>
      <c r="L50" s="41" t="s">
        <v>650</v>
      </c>
      <c r="M50" s="41" t="s">
        <v>651</v>
      </c>
      <c r="N50" s="41" t="s">
        <v>652</v>
      </c>
      <c r="O50" s="43">
        <v>0</v>
      </c>
      <c r="P50" s="43">
        <v>122</v>
      </c>
      <c r="Q50" s="41" t="s">
        <v>78</v>
      </c>
      <c r="R50" s="41" t="s">
        <v>79</v>
      </c>
      <c r="S50" s="43">
        <v>5</v>
      </c>
      <c r="T50" s="44" t="s">
        <v>97</v>
      </c>
      <c r="U50" s="43">
        <v>8.5304659498207883E-2</v>
      </c>
      <c r="V50" s="43">
        <v>0.26724137931034481</v>
      </c>
      <c r="W50" s="43">
        <v>1.232758620689655</v>
      </c>
      <c r="X50" s="45">
        <v>1</v>
      </c>
      <c r="Y50" s="45">
        <v>119</v>
      </c>
      <c r="Z50" s="46">
        <v>8.4033613445378096E-3</v>
      </c>
      <c r="AA50" s="41" t="s">
        <v>647</v>
      </c>
      <c r="AB50" s="41" t="s">
        <v>649</v>
      </c>
      <c r="AC50" s="41" t="s">
        <v>653</v>
      </c>
      <c r="AD50" s="41" t="s">
        <v>648</v>
      </c>
      <c r="AE50" s="43">
        <v>184</v>
      </c>
      <c r="AF50" s="43">
        <v>0.32142857142857145</v>
      </c>
      <c r="AG50" s="43">
        <v>36</v>
      </c>
      <c r="AH50" s="43">
        <v>148</v>
      </c>
      <c r="AI50" s="47">
        <v>7.1700000000000002E-3</v>
      </c>
      <c r="AJ50" s="41" t="s">
        <v>82</v>
      </c>
      <c r="AK50" s="47">
        <v>7.3499999999999998E-3</v>
      </c>
      <c r="AL50" s="41" t="s">
        <v>82</v>
      </c>
      <c r="AM50" s="41" t="s">
        <v>82</v>
      </c>
      <c r="AN50" s="43">
        <v>112</v>
      </c>
      <c r="AO50" s="43">
        <v>0</v>
      </c>
      <c r="AP50" s="43">
        <v>0</v>
      </c>
      <c r="AQ50" s="43">
        <v>109</v>
      </c>
      <c r="AR50" s="43">
        <v>0</v>
      </c>
      <c r="AS50" s="41">
        <v>0.31</v>
      </c>
      <c r="AT50" s="43">
        <v>199</v>
      </c>
      <c r="AU50" s="43">
        <v>0</v>
      </c>
      <c r="AV50" s="55">
        <v>0</v>
      </c>
      <c r="AW50" s="48" t="s">
        <v>654</v>
      </c>
      <c r="AX50" s="39">
        <v>0</v>
      </c>
      <c r="AY50" s="39">
        <v>0</v>
      </c>
      <c r="AZ50" s="39" t="s">
        <v>85</v>
      </c>
      <c r="BA50" s="39"/>
      <c r="BB50" s="48" t="s">
        <v>655</v>
      </c>
      <c r="BC50" s="39">
        <v>0</v>
      </c>
      <c r="BD50" s="41" t="s">
        <v>647</v>
      </c>
      <c r="BE50" s="50">
        <v>0</v>
      </c>
      <c r="BF50" s="50">
        <v>0</v>
      </c>
      <c r="BG50" s="50">
        <v>0</v>
      </c>
      <c r="BH50" s="50">
        <v>0</v>
      </c>
      <c r="BI50" s="50"/>
      <c r="BJ50" s="50"/>
      <c r="BK50" s="50"/>
      <c r="BL50" s="51" t="s">
        <v>656</v>
      </c>
      <c r="BM50" s="52" t="s">
        <v>90</v>
      </c>
      <c r="BN50" s="57"/>
      <c r="BO50" s="57"/>
      <c r="BP50" s="57"/>
      <c r="BQ50" s="58"/>
    </row>
    <row r="51" spans="1:69" ht="15.75" x14ac:dyDescent="0.25">
      <c r="A51" s="38" t="s">
        <v>68</v>
      </c>
      <c r="B51" s="39" t="s">
        <v>657</v>
      </c>
      <c r="C51" s="39" t="s">
        <v>146</v>
      </c>
      <c r="D51" s="39" t="s">
        <v>118</v>
      </c>
      <c r="E51" s="39" t="s">
        <v>658</v>
      </c>
      <c r="F51" s="40" t="str">
        <f>HYPERLINK("http://twiplomacy.com/info/africa/Congo","http://twiplomacy.com/info/africa/Congo")</f>
        <v>http://twiplomacy.com/info/africa/Congo</v>
      </c>
      <c r="G51" s="41" t="s">
        <v>659</v>
      </c>
      <c r="H51" s="48" t="s">
        <v>660</v>
      </c>
      <c r="I51" s="41" t="s">
        <v>661</v>
      </c>
      <c r="J51" s="43">
        <v>17089</v>
      </c>
      <c r="K51" s="43">
        <v>2</v>
      </c>
      <c r="L51" s="41" t="s">
        <v>662</v>
      </c>
      <c r="M51" s="41" t="s">
        <v>663</v>
      </c>
      <c r="N51" s="41" t="s">
        <v>664</v>
      </c>
      <c r="O51" s="43">
        <v>3</v>
      </c>
      <c r="P51" s="43">
        <v>679</v>
      </c>
      <c r="Q51" s="41" t="s">
        <v>78</v>
      </c>
      <c r="R51" s="41" t="s">
        <v>79</v>
      </c>
      <c r="S51" s="43">
        <v>153</v>
      </c>
      <c r="T51" s="44" t="s">
        <v>97</v>
      </c>
      <c r="U51" s="43">
        <v>0.473831123517097</v>
      </c>
      <c r="V51" s="43">
        <v>3.17530487804878</v>
      </c>
      <c r="W51" s="43">
        <v>5.0289634146341466</v>
      </c>
      <c r="X51" s="45">
        <v>1</v>
      </c>
      <c r="Y51" s="45">
        <v>679</v>
      </c>
      <c r="Z51" s="46">
        <v>1.4727540500736401E-3</v>
      </c>
      <c r="AA51" s="41" t="s">
        <v>659</v>
      </c>
      <c r="AB51" s="41" t="s">
        <v>661</v>
      </c>
      <c r="AC51" s="41" t="s">
        <v>665</v>
      </c>
      <c r="AD51" s="41" t="s">
        <v>660</v>
      </c>
      <c r="AE51" s="43">
        <v>0</v>
      </c>
      <c r="AF51" s="43" t="e">
        <v>#VALUE!</v>
      </c>
      <c r="AG51" s="43">
        <v>0</v>
      </c>
      <c r="AH51" s="43">
        <v>0</v>
      </c>
      <c r="AI51" s="41" t="s">
        <v>82</v>
      </c>
      <c r="AJ51" s="41" t="s">
        <v>82</v>
      </c>
      <c r="AK51" s="41" t="s">
        <v>82</v>
      </c>
      <c r="AL51" s="41" t="s">
        <v>82</v>
      </c>
      <c r="AM51" s="41" t="s">
        <v>82</v>
      </c>
      <c r="AN51" s="43" t="s">
        <v>83</v>
      </c>
      <c r="AO51" s="43">
        <v>0</v>
      </c>
      <c r="AP51" s="43">
        <v>0</v>
      </c>
      <c r="AQ51" s="43">
        <v>0</v>
      </c>
      <c r="AR51" s="43">
        <v>0</v>
      </c>
      <c r="AS51" s="41">
        <v>0</v>
      </c>
      <c r="AT51" s="43">
        <v>17085</v>
      </c>
      <c r="AU51" s="43">
        <v>2043</v>
      </c>
      <c r="AV51" s="47">
        <v>0.1358</v>
      </c>
      <c r="AW51" s="48" t="s">
        <v>666</v>
      </c>
      <c r="AX51" s="39">
        <v>0</v>
      </c>
      <c r="AY51" s="39">
        <v>0</v>
      </c>
      <c r="AZ51" s="39" t="s">
        <v>85</v>
      </c>
      <c r="BA51" s="39"/>
      <c r="BB51" s="48" t="s">
        <v>667</v>
      </c>
      <c r="BC51" s="64">
        <v>0</v>
      </c>
      <c r="BD51" s="41" t="s">
        <v>659</v>
      </c>
      <c r="BE51" s="50">
        <v>0</v>
      </c>
      <c r="BF51" s="50">
        <v>12</v>
      </c>
      <c r="BG51" s="50">
        <v>1</v>
      </c>
      <c r="BH51" s="50">
        <v>13</v>
      </c>
      <c r="BI51" s="50"/>
      <c r="BJ51" s="50" t="s">
        <v>668</v>
      </c>
      <c r="BK51" s="50" t="s">
        <v>669</v>
      </c>
      <c r="BL51" s="51" t="s">
        <v>670</v>
      </c>
      <c r="BM51" s="52" t="s">
        <v>90</v>
      </c>
      <c r="BN51" s="57"/>
      <c r="BO51" s="57"/>
      <c r="BP51" s="57"/>
      <c r="BQ51" s="58"/>
    </row>
    <row r="52" spans="1:69" ht="15.75" x14ac:dyDescent="0.25">
      <c r="A52" s="38" t="s">
        <v>68</v>
      </c>
      <c r="B52" s="39" t="s">
        <v>657</v>
      </c>
      <c r="C52" s="39" t="s">
        <v>104</v>
      </c>
      <c r="D52" s="39" t="s">
        <v>118</v>
      </c>
      <c r="E52" s="39" t="s">
        <v>671</v>
      </c>
      <c r="F52" s="40" t="str">
        <f>HYPERLINK("http://twiplomacy.com/info/africa/Congo","http://twiplomacy.com/info/africa/Congo")</f>
        <v>http://twiplomacy.com/info/africa/Congo</v>
      </c>
      <c r="G52" s="41" t="s">
        <v>672</v>
      </c>
      <c r="H52" s="48" t="s">
        <v>673</v>
      </c>
      <c r="I52" s="41" t="s">
        <v>674</v>
      </c>
      <c r="J52" s="43">
        <v>2418</v>
      </c>
      <c r="K52" s="43">
        <v>22</v>
      </c>
      <c r="L52" s="41" t="s">
        <v>675</v>
      </c>
      <c r="M52" s="41" t="s">
        <v>676</v>
      </c>
      <c r="N52" s="41" t="s">
        <v>677</v>
      </c>
      <c r="O52" s="43">
        <v>0</v>
      </c>
      <c r="P52" s="43">
        <v>308</v>
      </c>
      <c r="Q52" s="41" t="s">
        <v>78</v>
      </c>
      <c r="R52" s="41" t="s">
        <v>79</v>
      </c>
      <c r="S52" s="43">
        <v>0</v>
      </c>
      <c r="T52" s="44" t="s">
        <v>97</v>
      </c>
      <c r="U52" s="43">
        <v>0.63636363636363635</v>
      </c>
      <c r="V52" s="43">
        <v>0.45779220779220781</v>
      </c>
      <c r="W52" s="43">
        <v>1.6558441558441559</v>
      </c>
      <c r="X52" s="45">
        <v>3</v>
      </c>
      <c r="Y52" s="45">
        <v>308</v>
      </c>
      <c r="Z52" s="46">
        <v>9.74025974025974E-3</v>
      </c>
      <c r="AA52" s="41" t="s">
        <v>672</v>
      </c>
      <c r="AB52" s="41" t="s">
        <v>674</v>
      </c>
      <c r="AC52" s="41" t="s">
        <v>678</v>
      </c>
      <c r="AD52" s="41" t="s">
        <v>673</v>
      </c>
      <c r="AE52" s="43">
        <v>425</v>
      </c>
      <c r="AF52" s="43">
        <v>0.3125</v>
      </c>
      <c r="AG52" s="43">
        <v>65</v>
      </c>
      <c r="AH52" s="43">
        <v>360</v>
      </c>
      <c r="AI52" s="47">
        <v>9.1E-4</v>
      </c>
      <c r="AJ52" s="41" t="s">
        <v>82</v>
      </c>
      <c r="AK52" s="47">
        <v>4.6999999999999999E-4</v>
      </c>
      <c r="AL52" s="41" t="s">
        <v>82</v>
      </c>
      <c r="AM52" s="47">
        <v>2E-3</v>
      </c>
      <c r="AN52" s="43">
        <v>208</v>
      </c>
      <c r="AO52" s="43">
        <v>0</v>
      </c>
      <c r="AP52" s="43">
        <v>0</v>
      </c>
      <c r="AQ52" s="43">
        <v>192</v>
      </c>
      <c r="AR52" s="43">
        <v>13</v>
      </c>
      <c r="AS52" s="41">
        <v>0.56999999999999995</v>
      </c>
      <c r="AT52" s="43">
        <v>2413</v>
      </c>
      <c r="AU52" s="43">
        <v>0</v>
      </c>
      <c r="AV52" s="55">
        <v>0</v>
      </c>
      <c r="AW52" s="48" t="s">
        <v>679</v>
      </c>
      <c r="AX52" s="39">
        <v>0</v>
      </c>
      <c r="AY52" s="39">
        <v>0</v>
      </c>
      <c r="AZ52" s="39" t="s">
        <v>85</v>
      </c>
      <c r="BA52" s="39"/>
      <c r="BB52" s="48" t="s">
        <v>680</v>
      </c>
      <c r="BC52" s="39">
        <v>0</v>
      </c>
      <c r="BD52" s="41" t="s">
        <v>672</v>
      </c>
      <c r="BE52" s="50">
        <v>2</v>
      </c>
      <c r="BF52" s="50">
        <v>1</v>
      </c>
      <c r="BG52" s="50">
        <v>0</v>
      </c>
      <c r="BH52" s="50">
        <v>3</v>
      </c>
      <c r="BI52" s="50" t="s">
        <v>681</v>
      </c>
      <c r="BJ52" s="50" t="s">
        <v>682</v>
      </c>
      <c r="BK52" s="50"/>
      <c r="BL52" s="51" t="s">
        <v>683</v>
      </c>
      <c r="BM52" s="52" t="s">
        <v>90</v>
      </c>
      <c r="BN52" s="57"/>
      <c r="BO52" s="57"/>
      <c r="BP52" s="57"/>
      <c r="BQ52" s="58"/>
    </row>
    <row r="53" spans="1:69" ht="15.75" x14ac:dyDescent="0.25">
      <c r="A53" s="70" t="s">
        <v>68</v>
      </c>
      <c r="B53" s="68" t="s">
        <v>657</v>
      </c>
      <c r="C53" s="68" t="s">
        <v>211</v>
      </c>
      <c r="D53" s="68" t="s">
        <v>71</v>
      </c>
      <c r="E53" s="68" t="s">
        <v>211</v>
      </c>
      <c r="F53" s="40" t="str">
        <f>HYPERLINK("http://twiplomacy.com/info/africa/Congo","http://twiplomacy.com/info/africa/Congo")</f>
        <v>http://twiplomacy.com/info/africa/Congo</v>
      </c>
      <c r="G53" s="41" t="s">
        <v>669</v>
      </c>
      <c r="H53" s="48" t="s">
        <v>684</v>
      </c>
      <c r="I53" s="41" t="s">
        <v>685</v>
      </c>
      <c r="J53" s="43">
        <v>6473</v>
      </c>
      <c r="K53" s="43">
        <v>1</v>
      </c>
      <c r="L53" s="41" t="s">
        <v>686</v>
      </c>
      <c r="M53" s="41" t="s">
        <v>687</v>
      </c>
      <c r="N53" s="41" t="s">
        <v>677</v>
      </c>
      <c r="O53" s="43">
        <v>2</v>
      </c>
      <c r="P53" s="43">
        <v>305</v>
      </c>
      <c r="Q53" s="41" t="s">
        <v>153</v>
      </c>
      <c r="R53" s="41" t="s">
        <v>79</v>
      </c>
      <c r="S53" s="43">
        <v>51</v>
      </c>
      <c r="T53" s="44" t="s">
        <v>97</v>
      </c>
      <c r="U53" s="43">
        <v>0.54757630161579895</v>
      </c>
      <c r="V53" s="43">
        <v>1.4250871080139369</v>
      </c>
      <c r="W53" s="43">
        <v>2.3658536585365848</v>
      </c>
      <c r="X53" s="45">
        <v>0</v>
      </c>
      <c r="Y53" s="45">
        <v>305</v>
      </c>
      <c r="Z53" s="46">
        <v>0</v>
      </c>
      <c r="AA53" s="41" t="s">
        <v>669</v>
      </c>
      <c r="AB53" s="41" t="s">
        <v>685</v>
      </c>
      <c r="AC53" s="41" t="s">
        <v>688</v>
      </c>
      <c r="AD53" s="41" t="s">
        <v>684</v>
      </c>
      <c r="AE53" s="43">
        <v>0</v>
      </c>
      <c r="AF53" s="43" t="e">
        <v>#VALUE!</v>
      </c>
      <c r="AG53" s="43">
        <v>0</v>
      </c>
      <c r="AH53" s="43">
        <v>0</v>
      </c>
      <c r="AI53" s="41" t="s">
        <v>82</v>
      </c>
      <c r="AJ53" s="41" t="s">
        <v>82</v>
      </c>
      <c r="AK53" s="41" t="s">
        <v>82</v>
      </c>
      <c r="AL53" s="41" t="s">
        <v>82</v>
      </c>
      <c r="AM53" s="41" t="s">
        <v>82</v>
      </c>
      <c r="AN53" s="43" t="s">
        <v>83</v>
      </c>
      <c r="AO53" s="43">
        <v>0</v>
      </c>
      <c r="AP53" s="43">
        <v>0</v>
      </c>
      <c r="AQ53" s="43">
        <v>0</v>
      </c>
      <c r="AR53" s="43">
        <v>0</v>
      </c>
      <c r="AS53" s="41">
        <v>0</v>
      </c>
      <c r="AT53" s="43">
        <v>6473</v>
      </c>
      <c r="AU53" s="43">
        <v>860</v>
      </c>
      <c r="AV53" s="47">
        <v>0.1532</v>
      </c>
      <c r="AW53" s="48" t="s">
        <v>689</v>
      </c>
      <c r="AX53" s="39">
        <v>0</v>
      </c>
      <c r="AY53" s="39">
        <v>0</v>
      </c>
      <c r="AZ53" s="39" t="s">
        <v>85</v>
      </c>
      <c r="BA53" s="61"/>
      <c r="BB53" s="48" t="s">
        <v>690</v>
      </c>
      <c r="BC53" s="64">
        <v>0</v>
      </c>
      <c r="BD53" s="41" t="s">
        <v>669</v>
      </c>
      <c r="BE53" s="50">
        <v>0</v>
      </c>
      <c r="BF53" s="50">
        <v>5</v>
      </c>
      <c r="BG53" s="50">
        <v>1</v>
      </c>
      <c r="BH53" s="50">
        <v>6</v>
      </c>
      <c r="BI53" s="50"/>
      <c r="BJ53" s="50" t="s">
        <v>691</v>
      </c>
      <c r="BK53" s="50" t="s">
        <v>659</v>
      </c>
      <c r="BL53" s="51" t="s">
        <v>692</v>
      </c>
      <c r="BM53" s="52" t="s">
        <v>90</v>
      </c>
      <c r="BN53" s="77"/>
      <c r="BO53" s="77"/>
      <c r="BP53" s="77"/>
      <c r="BQ53" s="78"/>
    </row>
    <row r="54" spans="1:69" ht="15.75" x14ac:dyDescent="0.25">
      <c r="A54" s="70" t="s">
        <v>68</v>
      </c>
      <c r="B54" s="68" t="s">
        <v>693</v>
      </c>
      <c r="C54" s="39" t="s">
        <v>70</v>
      </c>
      <c r="D54" s="39" t="s">
        <v>71</v>
      </c>
      <c r="E54" s="39" t="s">
        <v>70</v>
      </c>
      <c r="F54" s="66" t="s">
        <v>694</v>
      </c>
      <c r="G54" s="41" t="s">
        <v>695</v>
      </c>
      <c r="H54" s="79" t="s">
        <v>696</v>
      </c>
      <c r="I54" s="41" t="s">
        <v>697</v>
      </c>
      <c r="J54" s="43">
        <v>28057</v>
      </c>
      <c r="K54" s="43">
        <v>82</v>
      </c>
      <c r="L54" s="41" t="s">
        <v>698</v>
      </c>
      <c r="M54" s="41" t="s">
        <v>699</v>
      </c>
      <c r="N54" s="41" t="s">
        <v>700</v>
      </c>
      <c r="O54" s="43">
        <v>37</v>
      </c>
      <c r="P54" s="43">
        <v>180</v>
      </c>
      <c r="Q54" s="41" t="s">
        <v>78</v>
      </c>
      <c r="R54" s="41" t="s">
        <v>79</v>
      </c>
      <c r="S54" s="43">
        <v>40</v>
      </c>
      <c r="T54" s="44" t="s">
        <v>97</v>
      </c>
      <c r="U54" s="43">
        <v>0.35010482180293501</v>
      </c>
      <c r="V54" s="43">
        <v>77.680722891566262</v>
      </c>
      <c r="W54" s="43">
        <v>123.5542168674699</v>
      </c>
      <c r="X54" s="45">
        <v>0</v>
      </c>
      <c r="Y54" s="45">
        <v>167</v>
      </c>
      <c r="Z54" s="46">
        <v>0</v>
      </c>
      <c r="AA54" s="41" t="s">
        <v>695</v>
      </c>
      <c r="AB54" s="41" t="s">
        <v>697</v>
      </c>
      <c r="AC54" s="41" t="s">
        <v>701</v>
      </c>
      <c r="AD54" s="41" t="s">
        <v>696</v>
      </c>
      <c r="AE54" s="43">
        <v>29899</v>
      </c>
      <c r="AF54" s="43">
        <v>80.681159420289859</v>
      </c>
      <c r="AG54" s="43">
        <v>11134</v>
      </c>
      <c r="AH54" s="43">
        <v>18765</v>
      </c>
      <c r="AI54" s="47">
        <v>1.1259999999999999E-2</v>
      </c>
      <c r="AJ54" s="47">
        <v>1.103E-2</v>
      </c>
      <c r="AK54" s="47">
        <v>2.6190000000000001E-2</v>
      </c>
      <c r="AL54" s="47">
        <v>1.0999999999999999E-2</v>
      </c>
      <c r="AM54" s="47">
        <v>1.171E-2</v>
      </c>
      <c r="AN54" s="43">
        <v>138</v>
      </c>
      <c r="AO54" s="43">
        <v>124</v>
      </c>
      <c r="AP54" s="43">
        <v>7</v>
      </c>
      <c r="AQ54" s="43">
        <v>5</v>
      </c>
      <c r="AR54" s="43">
        <v>2</v>
      </c>
      <c r="AS54" s="41">
        <v>0.38</v>
      </c>
      <c r="AT54" s="43">
        <v>27911</v>
      </c>
      <c r="AU54" s="43">
        <v>0</v>
      </c>
      <c r="AV54" s="55">
        <v>0</v>
      </c>
      <c r="AW54" s="48" t="s">
        <v>702</v>
      </c>
      <c r="AX54" s="39">
        <v>0</v>
      </c>
      <c r="AY54" s="39">
        <v>0</v>
      </c>
      <c r="AZ54" s="39" t="s">
        <v>85</v>
      </c>
      <c r="BA54" s="61"/>
      <c r="BB54" s="48" t="s">
        <v>703</v>
      </c>
      <c r="BC54" s="39">
        <v>0</v>
      </c>
      <c r="BD54" s="41" t="s">
        <v>695</v>
      </c>
      <c r="BE54" s="50">
        <v>1</v>
      </c>
      <c r="BF54" s="50">
        <v>5</v>
      </c>
      <c r="BG54" s="50">
        <v>3</v>
      </c>
      <c r="BH54" s="50">
        <v>9</v>
      </c>
      <c r="BI54" s="50" t="s">
        <v>704</v>
      </c>
      <c r="BJ54" s="50" t="s">
        <v>705</v>
      </c>
      <c r="BK54" s="50" t="s">
        <v>706</v>
      </c>
      <c r="BL54" s="80" t="s">
        <v>707</v>
      </c>
      <c r="BM54" s="81">
        <v>7948</v>
      </c>
      <c r="BN54" s="82">
        <v>4</v>
      </c>
      <c r="BO54" s="82">
        <v>77</v>
      </c>
      <c r="BP54" s="82">
        <v>43</v>
      </c>
      <c r="BQ54" s="58">
        <f>SUM(BM54)/BN54/BO54</f>
        <v>25.805194805194805</v>
      </c>
    </row>
    <row r="55" spans="1:69" ht="15.75" x14ac:dyDescent="0.25">
      <c r="A55" s="38" t="s">
        <v>68</v>
      </c>
      <c r="B55" s="39" t="s">
        <v>693</v>
      </c>
      <c r="C55" s="39" t="s">
        <v>104</v>
      </c>
      <c r="D55" s="39" t="s">
        <v>118</v>
      </c>
      <c r="E55" s="39" t="s">
        <v>708</v>
      </c>
      <c r="F55" s="66" t="s">
        <v>694</v>
      </c>
      <c r="G55" s="41" t="s">
        <v>709</v>
      </c>
      <c r="H55" s="48" t="s">
        <v>710</v>
      </c>
      <c r="I55" s="41" t="s">
        <v>711</v>
      </c>
      <c r="J55" s="43">
        <v>8778</v>
      </c>
      <c r="K55" s="43">
        <v>246</v>
      </c>
      <c r="L55" s="41" t="s">
        <v>712</v>
      </c>
      <c r="M55" s="41" t="s">
        <v>713</v>
      </c>
      <c r="N55" s="41" t="s">
        <v>714</v>
      </c>
      <c r="O55" s="43">
        <v>178</v>
      </c>
      <c r="P55" s="43">
        <v>18</v>
      </c>
      <c r="Q55" s="41" t="s">
        <v>78</v>
      </c>
      <c r="R55" s="41" t="s">
        <v>79</v>
      </c>
      <c r="S55" s="43">
        <v>17</v>
      </c>
      <c r="T55" s="44" t="s">
        <v>97</v>
      </c>
      <c r="U55" s="43">
        <v>0.04</v>
      </c>
      <c r="V55" s="43">
        <v>13.93333333333333</v>
      </c>
      <c r="W55" s="43">
        <v>40.466666666666669</v>
      </c>
      <c r="X55" s="45">
        <v>1</v>
      </c>
      <c r="Y55" s="45">
        <v>18</v>
      </c>
      <c r="Z55" s="46">
        <v>5.5555555555555601E-2</v>
      </c>
      <c r="AA55" s="41" t="s">
        <v>709</v>
      </c>
      <c r="AB55" s="41" t="s">
        <v>711</v>
      </c>
      <c r="AC55" s="41" t="s">
        <v>715</v>
      </c>
      <c r="AD55" s="41" t="s">
        <v>710</v>
      </c>
      <c r="AE55" s="43">
        <v>351</v>
      </c>
      <c r="AF55" s="43">
        <v>30</v>
      </c>
      <c r="AG55" s="43">
        <v>90</v>
      </c>
      <c r="AH55" s="43">
        <v>261</v>
      </c>
      <c r="AI55" s="47">
        <v>2.282E-2</v>
      </c>
      <c r="AJ55" s="47">
        <v>3.4189999999999998E-2</v>
      </c>
      <c r="AK55" s="41" t="s">
        <v>82</v>
      </c>
      <c r="AL55" s="41" t="s">
        <v>82</v>
      </c>
      <c r="AM55" s="41" t="s">
        <v>82</v>
      </c>
      <c r="AN55" s="43">
        <v>3</v>
      </c>
      <c r="AO55" s="43">
        <v>3</v>
      </c>
      <c r="AP55" s="43">
        <v>0</v>
      </c>
      <c r="AQ55" s="43">
        <v>0</v>
      </c>
      <c r="AR55" s="43">
        <v>0</v>
      </c>
      <c r="AS55" s="41">
        <v>0.01</v>
      </c>
      <c r="AT55" s="43">
        <v>8771</v>
      </c>
      <c r="AU55" s="43">
        <v>6482</v>
      </c>
      <c r="AV55" s="47">
        <v>2.8317999999999999</v>
      </c>
      <c r="AW55" s="48" t="s">
        <v>716</v>
      </c>
      <c r="AX55" s="39">
        <v>0</v>
      </c>
      <c r="AY55" s="39">
        <v>0</v>
      </c>
      <c r="AZ55" s="39" t="s">
        <v>85</v>
      </c>
      <c r="BA55" s="39"/>
      <c r="BB55" s="48" t="s">
        <v>717</v>
      </c>
      <c r="BC55" s="39">
        <v>0</v>
      </c>
      <c r="BD55" s="41" t="s">
        <v>709</v>
      </c>
      <c r="BE55" s="50">
        <v>9</v>
      </c>
      <c r="BF55" s="50">
        <v>0</v>
      </c>
      <c r="BG55" s="50">
        <v>3</v>
      </c>
      <c r="BH55" s="50">
        <v>12</v>
      </c>
      <c r="BI55" s="50" t="s">
        <v>718</v>
      </c>
      <c r="BJ55" s="50"/>
      <c r="BK55" s="50" t="s">
        <v>719</v>
      </c>
      <c r="BL55" s="51" t="s">
        <v>720</v>
      </c>
      <c r="BM55" s="52" t="s">
        <v>90</v>
      </c>
      <c r="BN55" s="57"/>
      <c r="BO55" s="57"/>
      <c r="BP55" s="57"/>
      <c r="BQ55" s="58"/>
    </row>
    <row r="56" spans="1:69" ht="15.75" x14ac:dyDescent="0.25">
      <c r="A56" s="38" t="s">
        <v>68</v>
      </c>
      <c r="B56" s="39" t="s">
        <v>693</v>
      </c>
      <c r="C56" s="39" t="s">
        <v>211</v>
      </c>
      <c r="D56" s="39" t="s">
        <v>71</v>
      </c>
      <c r="E56" s="39" t="s">
        <v>211</v>
      </c>
      <c r="F56" s="40" t="s">
        <v>694</v>
      </c>
      <c r="G56" s="41" t="s">
        <v>721</v>
      </c>
      <c r="H56" s="48" t="s">
        <v>722</v>
      </c>
      <c r="I56" s="41" t="s">
        <v>721</v>
      </c>
      <c r="J56" s="43">
        <v>117655</v>
      </c>
      <c r="K56" s="43">
        <v>264</v>
      </c>
      <c r="L56" s="41" t="s">
        <v>723</v>
      </c>
      <c r="M56" s="41" t="s">
        <v>724</v>
      </c>
      <c r="N56" s="41" t="s">
        <v>725</v>
      </c>
      <c r="O56" s="43">
        <v>72</v>
      </c>
      <c r="P56" s="43">
        <v>3022</v>
      </c>
      <c r="Q56" s="41" t="s">
        <v>78</v>
      </c>
      <c r="R56" s="41" t="s">
        <v>79</v>
      </c>
      <c r="S56" s="43">
        <v>138</v>
      </c>
      <c r="T56" s="39" t="s">
        <v>97</v>
      </c>
      <c r="U56" s="43">
        <v>1.6690607734806631</v>
      </c>
      <c r="V56" s="43">
        <v>3.3012092341517039</v>
      </c>
      <c r="W56" s="43">
        <v>3.4224990839135221</v>
      </c>
      <c r="X56" s="45">
        <v>320</v>
      </c>
      <c r="Y56" s="45">
        <v>3021</v>
      </c>
      <c r="Z56" s="46">
        <v>0.105925190334326</v>
      </c>
      <c r="AA56" s="41" t="s">
        <v>721</v>
      </c>
      <c r="AB56" s="41" t="s">
        <v>721</v>
      </c>
      <c r="AC56" s="41" t="s">
        <v>726</v>
      </c>
      <c r="AD56" s="41" t="s">
        <v>722</v>
      </c>
      <c r="AE56" s="43">
        <v>4078</v>
      </c>
      <c r="AF56" s="43">
        <v>6.4130434782608692</v>
      </c>
      <c r="AG56" s="43">
        <v>1180</v>
      </c>
      <c r="AH56" s="43">
        <v>2898</v>
      </c>
      <c r="AI56" s="47">
        <v>2.4000000000000001E-4</v>
      </c>
      <c r="AJ56" s="47">
        <v>6.7000000000000002E-4</v>
      </c>
      <c r="AK56" s="47">
        <v>2.0000000000000001E-4</v>
      </c>
      <c r="AL56" s="41" t="s">
        <v>82</v>
      </c>
      <c r="AM56" s="47">
        <v>2.1000000000000001E-4</v>
      </c>
      <c r="AN56" s="43">
        <v>184</v>
      </c>
      <c r="AO56" s="43">
        <v>25</v>
      </c>
      <c r="AP56" s="43">
        <v>0</v>
      </c>
      <c r="AQ56" s="43">
        <v>148</v>
      </c>
      <c r="AR56" s="43">
        <v>11</v>
      </c>
      <c r="AS56" s="41">
        <v>0.5</v>
      </c>
      <c r="AT56" s="43">
        <v>117580</v>
      </c>
      <c r="AU56" s="43">
        <v>54929</v>
      </c>
      <c r="AV56" s="47">
        <v>0.87670000000000003</v>
      </c>
      <c r="AW56" s="48" t="s">
        <v>727</v>
      </c>
      <c r="AX56" s="39">
        <v>0</v>
      </c>
      <c r="AY56" s="39">
        <v>0</v>
      </c>
      <c r="AZ56" s="39" t="s">
        <v>85</v>
      </c>
      <c r="BA56" s="39"/>
      <c r="BB56" s="48" t="s">
        <v>728</v>
      </c>
      <c r="BC56" s="64">
        <v>0</v>
      </c>
      <c r="BD56" s="41" t="s">
        <v>721</v>
      </c>
      <c r="BE56" s="50">
        <v>13</v>
      </c>
      <c r="BF56" s="50">
        <v>4</v>
      </c>
      <c r="BG56" s="50">
        <v>4</v>
      </c>
      <c r="BH56" s="50">
        <v>21</v>
      </c>
      <c r="BI56" s="50" t="s">
        <v>729</v>
      </c>
      <c r="BJ56" s="50" t="s">
        <v>730</v>
      </c>
      <c r="BK56" s="50" t="s">
        <v>731</v>
      </c>
      <c r="BL56" s="51" t="s">
        <v>732</v>
      </c>
      <c r="BM56" s="52" t="s">
        <v>90</v>
      </c>
      <c r="BN56" s="57"/>
      <c r="BO56" s="57"/>
      <c r="BP56" s="57"/>
      <c r="BQ56" s="58"/>
    </row>
    <row r="57" spans="1:69" ht="15.75" x14ac:dyDescent="0.25">
      <c r="A57" s="70" t="s">
        <v>68</v>
      </c>
      <c r="B57" s="83" t="s">
        <v>693</v>
      </c>
      <c r="C57" s="83" t="s">
        <v>211</v>
      </c>
      <c r="D57" s="83" t="s">
        <v>71</v>
      </c>
      <c r="E57" s="83" t="s">
        <v>211</v>
      </c>
      <c r="F57" s="66" t="s">
        <v>694</v>
      </c>
      <c r="G57" s="41" t="s">
        <v>733</v>
      </c>
      <c r="H57" s="48" t="s">
        <v>734</v>
      </c>
      <c r="I57" s="41" t="s">
        <v>735</v>
      </c>
      <c r="J57" s="43">
        <v>729</v>
      </c>
      <c r="K57" s="43">
        <v>17</v>
      </c>
      <c r="L57" s="41" t="s">
        <v>736</v>
      </c>
      <c r="M57" s="41" t="s">
        <v>737</v>
      </c>
      <c r="N57" s="41" t="s">
        <v>725</v>
      </c>
      <c r="O57" s="43">
        <v>0</v>
      </c>
      <c r="P57" s="43">
        <v>13</v>
      </c>
      <c r="Q57" s="41" t="s">
        <v>78</v>
      </c>
      <c r="R57" s="41" t="s">
        <v>79</v>
      </c>
      <c r="S57" s="43">
        <v>26</v>
      </c>
      <c r="T57" s="83" t="s">
        <v>738</v>
      </c>
      <c r="U57" s="43">
        <v>6.5</v>
      </c>
      <c r="V57" s="43">
        <v>1.5</v>
      </c>
      <c r="W57" s="43">
        <v>0.9</v>
      </c>
      <c r="X57" s="45">
        <v>1</v>
      </c>
      <c r="Y57" s="45">
        <v>13</v>
      </c>
      <c r="Z57" s="46">
        <v>7.69230769230769E-2</v>
      </c>
      <c r="AA57" s="41" t="s">
        <v>733</v>
      </c>
      <c r="AB57" s="41" t="s">
        <v>735</v>
      </c>
      <c r="AC57" s="41" t="s">
        <v>739</v>
      </c>
      <c r="AD57" s="41" t="s">
        <v>734</v>
      </c>
      <c r="AE57" s="43">
        <v>0</v>
      </c>
      <c r="AF57" s="43" t="e">
        <v>#VALUE!</v>
      </c>
      <c r="AG57" s="43">
        <v>0</v>
      </c>
      <c r="AH57" s="43">
        <v>0</v>
      </c>
      <c r="AI57" s="41" t="s">
        <v>82</v>
      </c>
      <c r="AJ57" s="41" t="s">
        <v>82</v>
      </c>
      <c r="AK57" s="41" t="s">
        <v>82</v>
      </c>
      <c r="AL57" s="41" t="s">
        <v>82</v>
      </c>
      <c r="AM57" s="41" t="s">
        <v>82</v>
      </c>
      <c r="AN57" s="43" t="s">
        <v>83</v>
      </c>
      <c r="AO57" s="43">
        <v>0</v>
      </c>
      <c r="AP57" s="43">
        <v>0</v>
      </c>
      <c r="AQ57" s="43">
        <v>0</v>
      </c>
      <c r="AR57" s="43">
        <v>0</v>
      </c>
      <c r="AS57" s="41">
        <v>0</v>
      </c>
      <c r="AT57" s="43">
        <v>729</v>
      </c>
      <c r="AU57" s="43">
        <v>75</v>
      </c>
      <c r="AV57" s="47">
        <v>0.1147</v>
      </c>
      <c r="AW57" s="48" t="str">
        <f>HYPERLINK("https://twitter.com/Gouvrdcongo/lists","https://twitter.com/Gouvrdcongo/lists")</f>
        <v>https://twitter.com/Gouvrdcongo/lists</v>
      </c>
      <c r="AX57" s="39">
        <v>0</v>
      </c>
      <c r="AY57" s="39">
        <v>0</v>
      </c>
      <c r="AZ57" s="39" t="s">
        <v>85</v>
      </c>
      <c r="BA57" s="83"/>
      <c r="BB57" s="48" t="s">
        <v>740</v>
      </c>
      <c r="BC57" s="64">
        <v>0</v>
      </c>
      <c r="BD57" s="41" t="s">
        <v>733</v>
      </c>
      <c r="BE57" s="50">
        <v>2</v>
      </c>
      <c r="BF57" s="50">
        <v>1</v>
      </c>
      <c r="BG57" s="50">
        <v>0</v>
      </c>
      <c r="BH57" s="50">
        <v>3</v>
      </c>
      <c r="BI57" s="50" t="s">
        <v>741</v>
      </c>
      <c r="BJ57" s="50" t="s">
        <v>742</v>
      </c>
      <c r="BK57" s="50"/>
      <c r="BL57" s="51" t="s">
        <v>743</v>
      </c>
      <c r="BM57" s="52" t="s">
        <v>90</v>
      </c>
      <c r="BN57" s="57"/>
      <c r="BO57" s="57"/>
      <c r="BP57" s="57"/>
      <c r="BQ57" s="58"/>
    </row>
    <row r="58" spans="1:69" ht="15.75" x14ac:dyDescent="0.25">
      <c r="A58" s="70" t="s">
        <v>68</v>
      </c>
      <c r="B58" s="83" t="s">
        <v>693</v>
      </c>
      <c r="C58" s="83" t="s">
        <v>211</v>
      </c>
      <c r="D58" s="83" t="s">
        <v>71</v>
      </c>
      <c r="E58" s="83" t="s">
        <v>211</v>
      </c>
      <c r="F58" s="66" t="s">
        <v>694</v>
      </c>
      <c r="G58" s="41" t="s">
        <v>744</v>
      </c>
      <c r="H58" s="48" t="s">
        <v>745</v>
      </c>
      <c r="I58" s="41" t="s">
        <v>746</v>
      </c>
      <c r="J58" s="43">
        <v>133</v>
      </c>
      <c r="K58" s="43">
        <v>0</v>
      </c>
      <c r="L58" s="41" t="s">
        <v>747</v>
      </c>
      <c r="M58" s="41" t="s">
        <v>748</v>
      </c>
      <c r="N58" s="41" t="s">
        <v>749</v>
      </c>
      <c r="O58" s="43">
        <v>0</v>
      </c>
      <c r="P58" s="43">
        <v>15</v>
      </c>
      <c r="Q58" s="41" t="s">
        <v>78</v>
      </c>
      <c r="R58" s="41" t="s">
        <v>79</v>
      </c>
      <c r="S58" s="43">
        <v>6</v>
      </c>
      <c r="T58" s="83" t="s">
        <v>750</v>
      </c>
      <c r="U58" s="43">
        <v>6.637168141592921E-2</v>
      </c>
      <c r="V58" s="43">
        <v>0.1333333333333333</v>
      </c>
      <c r="W58" s="43">
        <v>0.33333333333333331</v>
      </c>
      <c r="X58" s="45">
        <v>0</v>
      </c>
      <c r="Y58" s="45">
        <v>15</v>
      </c>
      <c r="Z58" s="46">
        <v>0</v>
      </c>
      <c r="AA58" s="41" t="s">
        <v>744</v>
      </c>
      <c r="AB58" s="41" t="s">
        <v>746</v>
      </c>
      <c r="AC58" s="41" t="s">
        <v>751</v>
      </c>
      <c r="AD58" s="41" t="s">
        <v>745</v>
      </c>
      <c r="AE58" s="43">
        <v>0</v>
      </c>
      <c r="AF58" s="43" t="e">
        <v>#VALUE!</v>
      </c>
      <c r="AG58" s="43">
        <v>0</v>
      </c>
      <c r="AH58" s="43">
        <v>0</v>
      </c>
      <c r="AI58" s="41" t="s">
        <v>82</v>
      </c>
      <c r="AJ58" s="41" t="s">
        <v>82</v>
      </c>
      <c r="AK58" s="41" t="s">
        <v>82</v>
      </c>
      <c r="AL58" s="41" t="s">
        <v>82</v>
      </c>
      <c r="AM58" s="41" t="s">
        <v>82</v>
      </c>
      <c r="AN58" s="43" t="s">
        <v>83</v>
      </c>
      <c r="AO58" s="43">
        <v>0</v>
      </c>
      <c r="AP58" s="43">
        <v>0</v>
      </c>
      <c r="AQ58" s="43">
        <v>0</v>
      </c>
      <c r="AR58" s="43">
        <v>0</v>
      </c>
      <c r="AS58" s="41">
        <v>0</v>
      </c>
      <c r="AT58" s="43">
        <v>133</v>
      </c>
      <c r="AU58" s="43">
        <v>28</v>
      </c>
      <c r="AV58" s="47">
        <v>0.26669999999999999</v>
      </c>
      <c r="AW58" s="48" t="str">
        <f>HYPERLINK("https://twitter.com/RepdemCongo/lists","https://twitter.com/RepdemCongo/lists")</f>
        <v>https://twitter.com/RepdemCongo/lists</v>
      </c>
      <c r="AX58" s="39">
        <v>0</v>
      </c>
      <c r="AY58" s="39">
        <v>0</v>
      </c>
      <c r="AZ58" s="39" t="s">
        <v>85</v>
      </c>
      <c r="BA58" s="83"/>
      <c r="BB58" s="48" t="s">
        <v>752</v>
      </c>
      <c r="BC58" s="64">
        <v>0</v>
      </c>
      <c r="BD58" s="41" t="s">
        <v>744</v>
      </c>
      <c r="BE58" s="50">
        <v>0</v>
      </c>
      <c r="BF58" s="50">
        <v>0</v>
      </c>
      <c r="BG58" s="50">
        <v>0</v>
      </c>
      <c r="BH58" s="50">
        <v>0</v>
      </c>
      <c r="BI58" s="50"/>
      <c r="BJ58" s="50"/>
      <c r="BK58" s="50"/>
      <c r="BL58" s="51" t="s">
        <v>753</v>
      </c>
      <c r="BM58" s="52" t="s">
        <v>90</v>
      </c>
      <c r="BN58" s="57"/>
      <c r="BO58" s="57"/>
      <c r="BP58" s="57"/>
      <c r="BQ58" s="58"/>
    </row>
    <row r="59" spans="1:69" ht="15.75" x14ac:dyDescent="0.25">
      <c r="A59" s="70" t="s">
        <v>68</v>
      </c>
      <c r="B59" s="83" t="s">
        <v>693</v>
      </c>
      <c r="C59" s="39" t="s">
        <v>117</v>
      </c>
      <c r="D59" s="39" t="s">
        <v>118</v>
      </c>
      <c r="E59" s="39" t="s">
        <v>754</v>
      </c>
      <c r="F59" s="66" t="s">
        <v>694</v>
      </c>
      <c r="G59" s="41" t="s">
        <v>704</v>
      </c>
      <c r="H59" s="48" t="s">
        <v>755</v>
      </c>
      <c r="I59" s="41" t="s">
        <v>756</v>
      </c>
      <c r="J59" s="43">
        <v>6208</v>
      </c>
      <c r="K59" s="43">
        <v>41</v>
      </c>
      <c r="L59" s="41"/>
      <c r="M59" s="41" t="s">
        <v>757</v>
      </c>
      <c r="N59" s="41"/>
      <c r="O59" s="43">
        <v>3</v>
      </c>
      <c r="P59" s="43">
        <v>14</v>
      </c>
      <c r="Q59" s="41" t="s">
        <v>78</v>
      </c>
      <c r="R59" s="41" t="s">
        <v>79</v>
      </c>
      <c r="S59" s="43">
        <v>11</v>
      </c>
      <c r="T59" s="39" t="s">
        <v>758</v>
      </c>
      <c r="U59" s="43">
        <v>6.0085836909871237E-2</v>
      </c>
      <c r="V59" s="43">
        <v>5.7857142857142856</v>
      </c>
      <c r="W59" s="43">
        <v>13.571428571428569</v>
      </c>
      <c r="X59" s="45">
        <v>11</v>
      </c>
      <c r="Y59" s="45">
        <v>14</v>
      </c>
      <c r="Z59" s="46">
        <v>0.78571428571428603</v>
      </c>
      <c r="AA59" s="41" t="s">
        <v>704</v>
      </c>
      <c r="AB59" s="41" t="s">
        <v>756</v>
      </c>
      <c r="AC59" s="41" t="s">
        <v>759</v>
      </c>
      <c r="AD59" s="41" t="s">
        <v>755</v>
      </c>
      <c r="AE59" s="43">
        <v>0</v>
      </c>
      <c r="AF59" s="43" t="e">
        <v>#VALUE!</v>
      </c>
      <c r="AG59" s="43">
        <v>0</v>
      </c>
      <c r="AH59" s="43">
        <v>0</v>
      </c>
      <c r="AI59" s="41" t="s">
        <v>82</v>
      </c>
      <c r="AJ59" s="41" t="s">
        <v>82</v>
      </c>
      <c r="AK59" s="41" t="s">
        <v>82</v>
      </c>
      <c r="AL59" s="41" t="s">
        <v>82</v>
      </c>
      <c r="AM59" s="41" t="s">
        <v>82</v>
      </c>
      <c r="AN59" s="43" t="s">
        <v>83</v>
      </c>
      <c r="AO59" s="43">
        <v>0</v>
      </c>
      <c r="AP59" s="43">
        <v>0</v>
      </c>
      <c r="AQ59" s="43">
        <v>0</v>
      </c>
      <c r="AR59" s="43">
        <v>0</v>
      </c>
      <c r="AS59" s="41">
        <v>0</v>
      </c>
      <c r="AT59" s="43">
        <v>6205</v>
      </c>
      <c r="AU59" s="43">
        <v>1192</v>
      </c>
      <c r="AV59" s="47">
        <v>0.23780000000000001</v>
      </c>
      <c r="AW59" s="48" t="s">
        <v>760</v>
      </c>
      <c r="AX59" s="39">
        <v>0</v>
      </c>
      <c r="AY59" s="39">
        <v>0</v>
      </c>
      <c r="AZ59" s="39" t="s">
        <v>85</v>
      </c>
      <c r="BA59" s="39"/>
      <c r="BB59" s="48" t="s">
        <v>761</v>
      </c>
      <c r="BC59" s="39">
        <v>0</v>
      </c>
      <c r="BD59" s="41" t="s">
        <v>704</v>
      </c>
      <c r="BE59" s="50">
        <v>3</v>
      </c>
      <c r="BF59" s="50">
        <v>5</v>
      </c>
      <c r="BG59" s="50">
        <v>0</v>
      </c>
      <c r="BH59" s="50">
        <v>8</v>
      </c>
      <c r="BI59" s="50" t="s">
        <v>762</v>
      </c>
      <c r="BJ59" s="50" t="s">
        <v>763</v>
      </c>
      <c r="BK59" s="50"/>
      <c r="BL59" s="51" t="s">
        <v>764</v>
      </c>
      <c r="BM59" s="52" t="s">
        <v>90</v>
      </c>
      <c r="BN59" s="57"/>
      <c r="BO59" s="57"/>
      <c r="BP59" s="57"/>
      <c r="BQ59" s="58"/>
    </row>
    <row r="60" spans="1:69" ht="15.75" x14ac:dyDescent="0.25">
      <c r="A60" s="70" t="s">
        <v>68</v>
      </c>
      <c r="B60" s="68" t="s">
        <v>693</v>
      </c>
      <c r="C60" s="39" t="s">
        <v>132</v>
      </c>
      <c r="D60" s="39" t="s">
        <v>71</v>
      </c>
      <c r="E60" s="39" t="s">
        <v>132</v>
      </c>
      <c r="F60" s="66" t="s">
        <v>694</v>
      </c>
      <c r="G60" s="41" t="s">
        <v>765</v>
      </c>
      <c r="H60" s="79" t="s">
        <v>766</v>
      </c>
      <c r="I60" s="41" t="s">
        <v>767</v>
      </c>
      <c r="J60" s="43">
        <v>12869</v>
      </c>
      <c r="K60" s="43">
        <v>2188</v>
      </c>
      <c r="L60" s="41" t="s">
        <v>768</v>
      </c>
      <c r="M60" s="41" t="s">
        <v>769</v>
      </c>
      <c r="N60" s="41" t="s">
        <v>725</v>
      </c>
      <c r="O60" s="43">
        <v>1914</v>
      </c>
      <c r="P60" s="43">
        <v>2726</v>
      </c>
      <c r="Q60" s="41" t="s">
        <v>78</v>
      </c>
      <c r="R60" s="41" t="s">
        <v>79</v>
      </c>
      <c r="S60" s="43">
        <v>26</v>
      </c>
      <c r="T60" s="44" t="s">
        <v>97</v>
      </c>
      <c r="U60" s="43">
        <v>5.68</v>
      </c>
      <c r="V60" s="43">
        <v>14.6865889212828</v>
      </c>
      <c r="W60" s="43">
        <v>21.074344023323619</v>
      </c>
      <c r="X60" s="45">
        <v>18</v>
      </c>
      <c r="Y60" s="45">
        <v>2698</v>
      </c>
      <c r="Z60" s="46">
        <v>6.6716085989621896E-3</v>
      </c>
      <c r="AA60" s="41" t="s">
        <v>765</v>
      </c>
      <c r="AB60" s="41" t="s">
        <v>767</v>
      </c>
      <c r="AC60" s="41" t="s">
        <v>770</v>
      </c>
      <c r="AD60" s="41" t="s">
        <v>766</v>
      </c>
      <c r="AE60" s="43">
        <v>18243</v>
      </c>
      <c r="AF60" s="43">
        <v>15.28936170212766</v>
      </c>
      <c r="AG60" s="43">
        <v>7186</v>
      </c>
      <c r="AH60" s="43">
        <v>11057</v>
      </c>
      <c r="AI60" s="47">
        <v>3.3400000000000001E-3</v>
      </c>
      <c r="AJ60" s="47">
        <v>4.6299999999999996E-3</v>
      </c>
      <c r="AK60" s="47">
        <v>1.9499999999999999E-3</v>
      </c>
      <c r="AL60" s="47">
        <v>3.7799999999999999E-3</v>
      </c>
      <c r="AM60" s="47">
        <v>1.9599999999999999E-3</v>
      </c>
      <c r="AN60" s="43">
        <v>470</v>
      </c>
      <c r="AO60" s="43">
        <v>243</v>
      </c>
      <c r="AP60" s="43">
        <v>26</v>
      </c>
      <c r="AQ60" s="43">
        <v>102</v>
      </c>
      <c r="AR60" s="43">
        <v>89</v>
      </c>
      <c r="AS60" s="41">
        <v>1.29</v>
      </c>
      <c r="AT60" s="43">
        <v>12844</v>
      </c>
      <c r="AU60" s="43">
        <v>0</v>
      </c>
      <c r="AV60" s="55">
        <v>0</v>
      </c>
      <c r="AW60" s="48" t="s">
        <v>771</v>
      </c>
      <c r="AX60" s="39">
        <v>0</v>
      </c>
      <c r="AY60" s="39">
        <v>0</v>
      </c>
      <c r="AZ60" s="39" t="s">
        <v>85</v>
      </c>
      <c r="BA60" s="61"/>
      <c r="BB60" s="48" t="s">
        <v>772</v>
      </c>
      <c r="BC60" s="39">
        <v>2</v>
      </c>
      <c r="BD60" s="41" t="s">
        <v>765</v>
      </c>
      <c r="BE60" s="50">
        <v>115</v>
      </c>
      <c r="BF60" s="50">
        <v>2</v>
      </c>
      <c r="BG60" s="50">
        <v>6</v>
      </c>
      <c r="BH60" s="50">
        <v>123</v>
      </c>
      <c r="BI60" s="50" t="s">
        <v>773</v>
      </c>
      <c r="BJ60" s="50" t="s">
        <v>774</v>
      </c>
      <c r="BK60" s="50" t="s">
        <v>775</v>
      </c>
      <c r="BL60" s="80" t="s">
        <v>776</v>
      </c>
      <c r="BM60" s="81" t="s">
        <v>276</v>
      </c>
      <c r="BN60" s="82"/>
      <c r="BO60" s="82"/>
      <c r="BP60" s="82"/>
      <c r="BQ60" s="84"/>
    </row>
    <row r="61" spans="1:69" ht="15.75" x14ac:dyDescent="0.25">
      <c r="A61" s="38" t="s">
        <v>68</v>
      </c>
      <c r="B61" s="39" t="s">
        <v>777</v>
      </c>
      <c r="C61" s="39" t="s">
        <v>146</v>
      </c>
      <c r="D61" s="39" t="s">
        <v>118</v>
      </c>
      <c r="E61" s="39" t="s">
        <v>778</v>
      </c>
      <c r="F61" s="66" t="str">
        <f t="shared" ref="F61:F66" si="0">HYPERLINK("http://twiplomacy.com/info/africa/Djibouti","http://twiplomacy.com/info/africa/Djibouti")</f>
        <v>http://twiplomacy.com/info/africa/Djibouti</v>
      </c>
      <c r="G61" s="41" t="s">
        <v>779</v>
      </c>
      <c r="H61" s="48" t="s">
        <v>780</v>
      </c>
      <c r="I61" s="41" t="s">
        <v>781</v>
      </c>
      <c r="J61" s="43">
        <v>10541</v>
      </c>
      <c r="K61" s="43">
        <v>11</v>
      </c>
      <c r="L61" s="41" t="s">
        <v>782</v>
      </c>
      <c r="M61" s="41" t="s">
        <v>783</v>
      </c>
      <c r="N61" s="41" t="s">
        <v>777</v>
      </c>
      <c r="O61" s="43">
        <v>1</v>
      </c>
      <c r="P61" s="43">
        <v>311</v>
      </c>
      <c r="Q61" s="41" t="s">
        <v>164</v>
      </c>
      <c r="R61" s="41" t="s">
        <v>124</v>
      </c>
      <c r="S61" s="43">
        <v>67</v>
      </c>
      <c r="T61" s="85" t="s">
        <v>97</v>
      </c>
      <c r="U61" s="43">
        <v>0.35253456221198148</v>
      </c>
      <c r="V61" s="43">
        <v>44.328947368421048</v>
      </c>
      <c r="W61" s="43">
        <v>33.631578947368418</v>
      </c>
      <c r="X61" s="45">
        <v>0</v>
      </c>
      <c r="Y61" s="45">
        <v>306</v>
      </c>
      <c r="Z61" s="46">
        <v>0</v>
      </c>
      <c r="AA61" s="41" t="s">
        <v>779</v>
      </c>
      <c r="AB61" s="41" t="s">
        <v>781</v>
      </c>
      <c r="AC61" s="41" t="s">
        <v>784</v>
      </c>
      <c r="AD61" s="41" t="s">
        <v>780</v>
      </c>
      <c r="AE61" s="43">
        <v>3998</v>
      </c>
      <c r="AF61" s="43">
        <v>40</v>
      </c>
      <c r="AG61" s="43">
        <v>1120</v>
      </c>
      <c r="AH61" s="43">
        <v>2878</v>
      </c>
      <c r="AI61" s="47">
        <v>1.864E-2</v>
      </c>
      <c r="AJ61" s="47">
        <v>1.712E-2</v>
      </c>
      <c r="AK61" s="47">
        <v>3.0589999999999999E-2</v>
      </c>
      <c r="AL61" s="41" t="s">
        <v>82</v>
      </c>
      <c r="AM61" s="47">
        <v>1.7299999999999999E-2</v>
      </c>
      <c r="AN61" s="43">
        <v>28</v>
      </c>
      <c r="AO61" s="43">
        <v>14</v>
      </c>
      <c r="AP61" s="43">
        <v>0</v>
      </c>
      <c r="AQ61" s="43">
        <v>1</v>
      </c>
      <c r="AR61" s="43">
        <v>13</v>
      </c>
      <c r="AS61" s="41">
        <v>0.08</v>
      </c>
      <c r="AT61" s="43">
        <v>10530</v>
      </c>
      <c r="AU61" s="43">
        <v>4733</v>
      </c>
      <c r="AV61" s="47">
        <v>0.8165</v>
      </c>
      <c r="AW61" s="48" t="s">
        <v>785</v>
      </c>
      <c r="AX61" s="39">
        <v>0</v>
      </c>
      <c r="AY61" s="39">
        <v>0</v>
      </c>
      <c r="AZ61" s="39" t="s">
        <v>85</v>
      </c>
      <c r="BA61" s="39"/>
      <c r="BB61" s="48" t="s">
        <v>786</v>
      </c>
      <c r="BC61" s="64">
        <v>0</v>
      </c>
      <c r="BD61" s="41" t="s">
        <v>779</v>
      </c>
      <c r="BE61" s="50">
        <v>1</v>
      </c>
      <c r="BF61" s="50">
        <v>13</v>
      </c>
      <c r="BG61" s="50">
        <v>4</v>
      </c>
      <c r="BH61" s="50">
        <v>18</v>
      </c>
      <c r="BI61" s="50" t="s">
        <v>787</v>
      </c>
      <c r="BJ61" s="50" t="s">
        <v>788</v>
      </c>
      <c r="BK61" s="50" t="s">
        <v>789</v>
      </c>
      <c r="BL61" s="56" t="s">
        <v>790</v>
      </c>
      <c r="BM61" s="52">
        <v>1</v>
      </c>
      <c r="BN61" s="57">
        <v>0</v>
      </c>
      <c r="BO61" s="57">
        <v>99</v>
      </c>
      <c r="BP61" s="57">
        <v>0</v>
      </c>
      <c r="BQ61" s="58" t="e">
        <f>SUM(BM61)/BN61/BO61</f>
        <v>#DIV/0!</v>
      </c>
    </row>
    <row r="62" spans="1:69" ht="15.75" x14ac:dyDescent="0.25">
      <c r="A62" s="65" t="s">
        <v>68</v>
      </c>
      <c r="B62" s="39" t="s">
        <v>777</v>
      </c>
      <c r="C62" s="39" t="s">
        <v>104</v>
      </c>
      <c r="D62" s="39" t="s">
        <v>118</v>
      </c>
      <c r="E62" s="39" t="s">
        <v>791</v>
      </c>
      <c r="F62" s="66" t="str">
        <f t="shared" si="0"/>
        <v>http://twiplomacy.com/info/africa/Djibouti</v>
      </c>
      <c r="G62" s="41" t="s">
        <v>792</v>
      </c>
      <c r="H62" s="48" t="s">
        <v>793</v>
      </c>
      <c r="I62" s="41" t="s">
        <v>794</v>
      </c>
      <c r="J62" s="43">
        <v>1604</v>
      </c>
      <c r="K62" s="43">
        <v>42</v>
      </c>
      <c r="L62" s="41" t="s">
        <v>795</v>
      </c>
      <c r="M62" s="41" t="s">
        <v>796</v>
      </c>
      <c r="N62" s="41" t="s">
        <v>777</v>
      </c>
      <c r="O62" s="43">
        <v>137</v>
      </c>
      <c r="P62" s="43">
        <v>204</v>
      </c>
      <c r="Q62" s="41" t="s">
        <v>78</v>
      </c>
      <c r="R62" s="41" t="s">
        <v>79</v>
      </c>
      <c r="S62" s="43">
        <v>14</v>
      </c>
      <c r="T62" s="44" t="s">
        <v>97</v>
      </c>
      <c r="U62" s="43">
        <v>0.2387878787878788</v>
      </c>
      <c r="V62" s="43">
        <v>2.8848920863309351</v>
      </c>
      <c r="W62" s="43">
        <v>10.841726618705041</v>
      </c>
      <c r="X62" s="45">
        <v>0</v>
      </c>
      <c r="Y62" s="45">
        <v>197</v>
      </c>
      <c r="Z62" s="46">
        <v>0</v>
      </c>
      <c r="AA62" s="41" t="s">
        <v>792</v>
      </c>
      <c r="AB62" s="41" t="s">
        <v>794</v>
      </c>
      <c r="AC62" s="41" t="s">
        <v>797</v>
      </c>
      <c r="AD62" s="41" t="s">
        <v>793</v>
      </c>
      <c r="AE62" s="43">
        <v>1879</v>
      </c>
      <c r="AF62" s="43">
        <v>3.2564102564102564</v>
      </c>
      <c r="AG62" s="43">
        <v>381</v>
      </c>
      <c r="AH62" s="43">
        <v>1498</v>
      </c>
      <c r="AI62" s="47">
        <v>1.772E-2</v>
      </c>
      <c r="AJ62" s="47">
        <v>1.3849999999999999E-2</v>
      </c>
      <c r="AK62" s="47">
        <v>1.193E-2</v>
      </c>
      <c r="AL62" s="47">
        <v>1.329E-2</v>
      </c>
      <c r="AM62" s="47">
        <v>1.481E-2</v>
      </c>
      <c r="AN62" s="43">
        <v>117</v>
      </c>
      <c r="AO62" s="43">
        <v>113</v>
      </c>
      <c r="AP62" s="43">
        <v>1</v>
      </c>
      <c r="AQ62" s="43">
        <v>1</v>
      </c>
      <c r="AR62" s="43">
        <v>2</v>
      </c>
      <c r="AS62" s="41">
        <v>0.32</v>
      </c>
      <c r="AT62" s="43">
        <v>1601</v>
      </c>
      <c r="AU62" s="43">
        <v>1027</v>
      </c>
      <c r="AV62" s="47">
        <v>1.7891999999999999</v>
      </c>
      <c r="AW62" s="48" t="s">
        <v>798</v>
      </c>
      <c r="AX62" s="39">
        <v>0</v>
      </c>
      <c r="AY62" s="39">
        <v>0</v>
      </c>
      <c r="AZ62" s="39" t="s">
        <v>85</v>
      </c>
      <c r="BA62" s="83"/>
      <c r="BB62" s="48" t="s">
        <v>799</v>
      </c>
      <c r="BC62" s="39">
        <v>0</v>
      </c>
      <c r="BD62" s="41" t="s">
        <v>792</v>
      </c>
      <c r="BE62" s="50">
        <v>2</v>
      </c>
      <c r="BF62" s="50">
        <v>3</v>
      </c>
      <c r="BG62" s="50">
        <v>2</v>
      </c>
      <c r="BH62" s="50">
        <v>7</v>
      </c>
      <c r="BI62" s="50" t="s">
        <v>800</v>
      </c>
      <c r="BJ62" s="50" t="s">
        <v>801</v>
      </c>
      <c r="BK62" s="50" t="s">
        <v>802</v>
      </c>
      <c r="BL62" s="51" t="s">
        <v>803</v>
      </c>
      <c r="BM62" s="52" t="s">
        <v>90</v>
      </c>
      <c r="BN62" s="57"/>
      <c r="BO62" s="57"/>
      <c r="BP62" s="57"/>
      <c r="BQ62" s="58"/>
    </row>
    <row r="63" spans="1:69" ht="15.75" x14ac:dyDescent="0.25">
      <c r="A63" s="65" t="s">
        <v>68</v>
      </c>
      <c r="B63" s="39" t="s">
        <v>777</v>
      </c>
      <c r="C63" s="39" t="s">
        <v>211</v>
      </c>
      <c r="D63" s="39" t="s">
        <v>71</v>
      </c>
      <c r="E63" s="39" t="s">
        <v>211</v>
      </c>
      <c r="F63" s="40" t="str">
        <f t="shared" si="0"/>
        <v>http://twiplomacy.com/info/africa/Djibouti</v>
      </c>
      <c r="G63" s="41" t="s">
        <v>804</v>
      </c>
      <c r="H63" s="48" t="s">
        <v>805</v>
      </c>
      <c r="I63" s="41" t="s">
        <v>806</v>
      </c>
      <c r="J63" s="43">
        <v>347</v>
      </c>
      <c r="K63" s="43">
        <v>34</v>
      </c>
      <c r="L63" s="41" t="s">
        <v>807</v>
      </c>
      <c r="M63" s="41" t="s">
        <v>808</v>
      </c>
      <c r="N63" s="41" t="s">
        <v>809</v>
      </c>
      <c r="O63" s="43">
        <v>12</v>
      </c>
      <c r="P63" s="43">
        <v>50</v>
      </c>
      <c r="Q63" s="41" t="s">
        <v>78</v>
      </c>
      <c r="R63" s="41" t="s">
        <v>79</v>
      </c>
      <c r="S63" s="43">
        <v>1</v>
      </c>
      <c r="T63" s="44" t="s">
        <v>97</v>
      </c>
      <c r="U63" s="43">
        <v>2.9335071707953062E-2</v>
      </c>
      <c r="V63" s="43">
        <v>1.6444444444444439</v>
      </c>
      <c r="W63" s="43">
        <v>1.822222222222222</v>
      </c>
      <c r="X63" s="45">
        <v>0</v>
      </c>
      <c r="Y63" s="45">
        <v>45</v>
      </c>
      <c r="Z63" s="46">
        <v>0</v>
      </c>
      <c r="AA63" s="41" t="s">
        <v>804</v>
      </c>
      <c r="AB63" s="41" t="s">
        <v>806</v>
      </c>
      <c r="AC63" s="41" t="s">
        <v>810</v>
      </c>
      <c r="AD63" s="41" t="s">
        <v>805</v>
      </c>
      <c r="AE63" s="43">
        <v>141</v>
      </c>
      <c r="AF63" s="43">
        <v>1.4571428571428571</v>
      </c>
      <c r="AG63" s="43">
        <v>51</v>
      </c>
      <c r="AH63" s="43">
        <v>90</v>
      </c>
      <c r="AI63" s="47">
        <v>1.5779999999999999E-2</v>
      </c>
      <c r="AJ63" s="47">
        <v>2.632E-2</v>
      </c>
      <c r="AK63" s="47">
        <v>3.16E-3</v>
      </c>
      <c r="AL63" s="41" t="s">
        <v>82</v>
      </c>
      <c r="AM63" s="41" t="s">
        <v>82</v>
      </c>
      <c r="AN63" s="43">
        <v>35</v>
      </c>
      <c r="AO63" s="43">
        <v>15</v>
      </c>
      <c r="AP63" s="43">
        <v>0</v>
      </c>
      <c r="AQ63" s="43">
        <v>20</v>
      </c>
      <c r="AR63" s="43">
        <v>0</v>
      </c>
      <c r="AS63" s="41">
        <v>0.1</v>
      </c>
      <c r="AT63" s="43">
        <v>346</v>
      </c>
      <c r="AU63" s="43">
        <v>115</v>
      </c>
      <c r="AV63" s="47">
        <v>0.49780000000000002</v>
      </c>
      <c r="AW63" s="48" t="str">
        <f>HYPERLINK("https://twitter.com/DjibPrimature/lists","https://twitter.com/DjibPrimature/lists")</f>
        <v>https://twitter.com/DjibPrimature/lists</v>
      </c>
      <c r="AX63" s="39">
        <v>0</v>
      </c>
      <c r="AY63" s="39">
        <v>0</v>
      </c>
      <c r="AZ63" s="39" t="s">
        <v>85</v>
      </c>
      <c r="BA63" s="39"/>
      <c r="BB63" s="48" t="s">
        <v>811</v>
      </c>
      <c r="BC63" s="64">
        <v>0</v>
      </c>
      <c r="BD63" s="41" t="s">
        <v>804</v>
      </c>
      <c r="BE63" s="50">
        <v>1</v>
      </c>
      <c r="BF63" s="50">
        <v>0</v>
      </c>
      <c r="BG63" s="50">
        <v>2</v>
      </c>
      <c r="BH63" s="50">
        <v>3</v>
      </c>
      <c r="BI63" s="50" t="s">
        <v>779</v>
      </c>
      <c r="BJ63" s="50"/>
      <c r="BK63" s="50" t="s">
        <v>812</v>
      </c>
      <c r="BL63" s="51" t="s">
        <v>813</v>
      </c>
      <c r="BM63" s="52" t="s">
        <v>90</v>
      </c>
      <c r="BN63" s="57"/>
      <c r="BO63" s="57"/>
      <c r="BP63" s="57"/>
      <c r="BQ63" s="58"/>
    </row>
    <row r="64" spans="1:69" ht="15.75" x14ac:dyDescent="0.25">
      <c r="A64" s="70" t="s">
        <v>68</v>
      </c>
      <c r="B64" s="83" t="s">
        <v>777</v>
      </c>
      <c r="C64" s="83" t="s">
        <v>211</v>
      </c>
      <c r="D64" s="83" t="s">
        <v>71</v>
      </c>
      <c r="E64" s="83" t="s">
        <v>211</v>
      </c>
      <c r="F64" s="66" t="str">
        <f t="shared" si="0"/>
        <v>http://twiplomacy.com/info/africa/Djibouti</v>
      </c>
      <c r="G64" s="41" t="s">
        <v>814</v>
      </c>
      <c r="H64" s="48" t="s">
        <v>815</v>
      </c>
      <c r="I64" s="41" t="s">
        <v>816</v>
      </c>
      <c r="J64" s="43">
        <v>5</v>
      </c>
      <c r="K64" s="43">
        <v>25</v>
      </c>
      <c r="L64" s="41" t="s">
        <v>817</v>
      </c>
      <c r="M64" s="41" t="s">
        <v>818</v>
      </c>
      <c r="N64" s="41"/>
      <c r="O64" s="43">
        <v>0</v>
      </c>
      <c r="P64" s="43">
        <v>19</v>
      </c>
      <c r="Q64" s="41" t="s">
        <v>164</v>
      </c>
      <c r="R64" s="41" t="s">
        <v>79</v>
      </c>
      <c r="S64" s="43">
        <v>0</v>
      </c>
      <c r="T64" s="83" t="s">
        <v>228</v>
      </c>
      <c r="U64" s="43"/>
      <c r="V64" s="43"/>
      <c r="W64" s="43"/>
      <c r="X64" s="45"/>
      <c r="Y64" s="45"/>
      <c r="Z64" s="46"/>
      <c r="AA64" s="41" t="s">
        <v>814</v>
      </c>
      <c r="AB64" s="41" t="s">
        <v>816</v>
      </c>
      <c r="AC64" s="41" t="s">
        <v>819</v>
      </c>
      <c r="AD64" s="41" t="s">
        <v>815</v>
      </c>
      <c r="AE64" s="43">
        <v>0</v>
      </c>
      <c r="AF64" s="43" t="e">
        <v>#VALUE!</v>
      </c>
      <c r="AG64" s="43">
        <v>0</v>
      </c>
      <c r="AH64" s="43">
        <v>0</v>
      </c>
      <c r="AI64" s="41" t="s">
        <v>82</v>
      </c>
      <c r="AJ64" s="41" t="s">
        <v>82</v>
      </c>
      <c r="AK64" s="41" t="s">
        <v>82</v>
      </c>
      <c r="AL64" s="41" t="s">
        <v>82</v>
      </c>
      <c r="AM64" s="41" t="s">
        <v>82</v>
      </c>
      <c r="AN64" s="43" t="s">
        <v>83</v>
      </c>
      <c r="AO64" s="43">
        <v>0</v>
      </c>
      <c r="AP64" s="43">
        <v>0</v>
      </c>
      <c r="AQ64" s="43">
        <v>0</v>
      </c>
      <c r="AR64" s="43">
        <v>0</v>
      </c>
      <c r="AS64" s="41">
        <v>0</v>
      </c>
      <c r="AT64" s="43">
        <v>5</v>
      </c>
      <c r="AU64" s="43">
        <v>0</v>
      </c>
      <c r="AV64" s="55">
        <v>0</v>
      </c>
      <c r="AW64" s="48" t="str">
        <f>HYPERLINK("https://twitter.com/Secradjib/lists","https://twitter.com/Secradjib/lists")</f>
        <v>https://twitter.com/Secradjib/lists</v>
      </c>
      <c r="AX64" s="39">
        <v>0</v>
      </c>
      <c r="AY64" s="39">
        <v>0</v>
      </c>
      <c r="AZ64" s="39" t="s">
        <v>85</v>
      </c>
      <c r="BA64" s="83"/>
      <c r="BB64" s="48" t="s">
        <v>820</v>
      </c>
      <c r="BC64" s="64">
        <v>0</v>
      </c>
      <c r="BD64" s="41" t="s">
        <v>814</v>
      </c>
      <c r="BE64" s="50">
        <v>0</v>
      </c>
      <c r="BF64" s="50">
        <v>0</v>
      </c>
      <c r="BG64" s="50">
        <v>0</v>
      </c>
      <c r="BH64" s="50">
        <v>0</v>
      </c>
      <c r="BI64" s="50"/>
      <c r="BJ64" s="50"/>
      <c r="BK64" s="50"/>
      <c r="BL64" s="51" t="s">
        <v>821</v>
      </c>
      <c r="BM64" s="52" t="s">
        <v>90</v>
      </c>
      <c r="BN64" s="57"/>
      <c r="BO64" s="57"/>
      <c r="BP64" s="57"/>
      <c r="BQ64" s="58"/>
    </row>
    <row r="65" spans="1:69" ht="15.75" x14ac:dyDescent="0.25">
      <c r="A65" s="65" t="s">
        <v>68</v>
      </c>
      <c r="B65" s="39" t="s">
        <v>777</v>
      </c>
      <c r="C65" s="39" t="s">
        <v>117</v>
      </c>
      <c r="D65" s="39" t="s">
        <v>118</v>
      </c>
      <c r="E65" s="39" t="s">
        <v>822</v>
      </c>
      <c r="F65" s="40" t="str">
        <f t="shared" si="0"/>
        <v>http://twiplomacy.com/info/africa/Djibouti</v>
      </c>
      <c r="G65" s="41" t="s">
        <v>823</v>
      </c>
      <c r="H65" s="48" t="s">
        <v>824</v>
      </c>
      <c r="I65" s="41" t="s">
        <v>825</v>
      </c>
      <c r="J65" s="43">
        <v>2776</v>
      </c>
      <c r="K65" s="43">
        <v>56</v>
      </c>
      <c r="L65" s="41"/>
      <c r="M65" s="41" t="s">
        <v>826</v>
      </c>
      <c r="N65" s="41" t="s">
        <v>777</v>
      </c>
      <c r="O65" s="43">
        <v>45</v>
      </c>
      <c r="P65" s="43">
        <v>907</v>
      </c>
      <c r="Q65" s="41" t="s">
        <v>164</v>
      </c>
      <c r="R65" s="41" t="s">
        <v>79</v>
      </c>
      <c r="S65" s="43">
        <v>8</v>
      </c>
      <c r="T65" s="44" t="s">
        <v>97</v>
      </c>
      <c r="U65" s="43">
        <v>0.32432432432432429</v>
      </c>
      <c r="V65" s="43">
        <v>4.4355758266818697</v>
      </c>
      <c r="W65" s="43">
        <v>14.641961231470921</v>
      </c>
      <c r="X65" s="45">
        <v>12</v>
      </c>
      <c r="Y65" s="45">
        <v>888</v>
      </c>
      <c r="Z65" s="46">
        <v>1.35135135135135E-2</v>
      </c>
      <c r="AA65" s="41" t="s">
        <v>823</v>
      </c>
      <c r="AB65" s="41" t="s">
        <v>825</v>
      </c>
      <c r="AC65" s="41" t="s">
        <v>827</v>
      </c>
      <c r="AD65" s="41" t="s">
        <v>824</v>
      </c>
      <c r="AE65" s="43">
        <v>15311</v>
      </c>
      <c r="AF65" s="43">
        <v>5.109144542772861</v>
      </c>
      <c r="AG65" s="43">
        <v>3464</v>
      </c>
      <c r="AH65" s="43">
        <v>11847</v>
      </c>
      <c r="AI65" s="47">
        <v>1.5689999999999999E-2</v>
      </c>
      <c r="AJ65" s="47">
        <v>1.4239999999999999E-2</v>
      </c>
      <c r="AK65" s="41" t="s">
        <v>82</v>
      </c>
      <c r="AL65" s="41" t="s">
        <v>82</v>
      </c>
      <c r="AM65" s="47">
        <v>1.2800000000000001E-2</v>
      </c>
      <c r="AN65" s="43">
        <v>678</v>
      </c>
      <c r="AO65" s="43">
        <v>383</v>
      </c>
      <c r="AP65" s="43">
        <v>0</v>
      </c>
      <c r="AQ65" s="43">
        <v>0</v>
      </c>
      <c r="AR65" s="43">
        <v>295</v>
      </c>
      <c r="AS65" s="41">
        <v>1.86</v>
      </c>
      <c r="AT65" s="43">
        <v>2774</v>
      </c>
      <c r="AU65" s="43">
        <v>2276</v>
      </c>
      <c r="AV65" s="47">
        <v>4.5702999999999996</v>
      </c>
      <c r="AW65" s="48" t="s">
        <v>828</v>
      </c>
      <c r="AX65" s="39">
        <v>0</v>
      </c>
      <c r="AY65" s="39">
        <v>0</v>
      </c>
      <c r="AZ65" s="39" t="s">
        <v>85</v>
      </c>
      <c r="BA65" s="83"/>
      <c r="BB65" s="48" t="s">
        <v>829</v>
      </c>
      <c r="BC65" s="39">
        <v>0</v>
      </c>
      <c r="BD65" s="41" t="s">
        <v>823</v>
      </c>
      <c r="BE65" s="50">
        <v>2</v>
      </c>
      <c r="BF65" s="50">
        <v>2</v>
      </c>
      <c r="BG65" s="50">
        <v>3</v>
      </c>
      <c r="BH65" s="50">
        <v>7</v>
      </c>
      <c r="BI65" s="50" t="s">
        <v>830</v>
      </c>
      <c r="BJ65" s="50" t="s">
        <v>831</v>
      </c>
      <c r="BK65" s="50" t="s">
        <v>832</v>
      </c>
      <c r="BL65" s="51" t="s">
        <v>833</v>
      </c>
      <c r="BM65" s="52" t="s">
        <v>90</v>
      </c>
      <c r="BN65" s="57"/>
      <c r="BO65" s="57"/>
      <c r="BP65" s="57"/>
      <c r="BQ65" s="58"/>
    </row>
    <row r="66" spans="1:69" ht="15.75" x14ac:dyDescent="0.25">
      <c r="A66" s="65" t="s">
        <v>68</v>
      </c>
      <c r="B66" s="39" t="s">
        <v>777</v>
      </c>
      <c r="C66" s="39" t="s">
        <v>132</v>
      </c>
      <c r="D66" s="39" t="s">
        <v>71</v>
      </c>
      <c r="E66" s="39" t="s">
        <v>132</v>
      </c>
      <c r="F66" s="40" t="str">
        <f t="shared" si="0"/>
        <v>http://twiplomacy.com/info/africa/Djibouti</v>
      </c>
      <c r="G66" s="41" t="s">
        <v>834</v>
      </c>
      <c r="H66" s="48" t="s">
        <v>835</v>
      </c>
      <c r="I66" s="41" t="s">
        <v>836</v>
      </c>
      <c r="J66" s="43">
        <v>2786</v>
      </c>
      <c r="K66" s="43">
        <v>1943</v>
      </c>
      <c r="L66" s="41"/>
      <c r="M66" s="41" t="s">
        <v>837</v>
      </c>
      <c r="N66" s="41" t="s">
        <v>777</v>
      </c>
      <c r="O66" s="43">
        <v>0</v>
      </c>
      <c r="P66" s="43">
        <v>1439</v>
      </c>
      <c r="Q66" s="41" t="s">
        <v>78</v>
      </c>
      <c r="R66" s="41" t="s">
        <v>79</v>
      </c>
      <c r="S66" s="43">
        <v>22</v>
      </c>
      <c r="T66" s="39" t="s">
        <v>97</v>
      </c>
      <c r="U66" s="43">
        <v>1.0667160859896221</v>
      </c>
      <c r="V66" s="43">
        <v>0.31450488145048822</v>
      </c>
      <c r="W66" s="43">
        <v>0.31520223152022309</v>
      </c>
      <c r="X66" s="45">
        <v>4</v>
      </c>
      <c r="Y66" s="45">
        <v>1439</v>
      </c>
      <c r="Z66" s="46">
        <v>2.7797081306462799E-3</v>
      </c>
      <c r="AA66" s="41" t="s">
        <v>834</v>
      </c>
      <c r="AB66" s="41" t="s">
        <v>836</v>
      </c>
      <c r="AC66" s="41" t="s">
        <v>838</v>
      </c>
      <c r="AD66" s="41" t="s">
        <v>835</v>
      </c>
      <c r="AE66" s="43">
        <v>98</v>
      </c>
      <c r="AF66" s="43">
        <v>5.845181674565561E-2</v>
      </c>
      <c r="AG66" s="43">
        <v>37</v>
      </c>
      <c r="AH66" s="43">
        <v>61</v>
      </c>
      <c r="AI66" s="47">
        <v>0</v>
      </c>
      <c r="AJ66" s="41" t="s">
        <v>82</v>
      </c>
      <c r="AK66" s="47">
        <v>0</v>
      </c>
      <c r="AL66" s="41" t="s">
        <v>82</v>
      </c>
      <c r="AM66" s="41" t="s">
        <v>82</v>
      </c>
      <c r="AN66" s="43">
        <v>633</v>
      </c>
      <c r="AO66" s="43">
        <v>0</v>
      </c>
      <c r="AP66" s="43">
        <v>0</v>
      </c>
      <c r="AQ66" s="43">
        <v>633</v>
      </c>
      <c r="AR66" s="43">
        <v>0</v>
      </c>
      <c r="AS66" s="41">
        <v>1.73</v>
      </c>
      <c r="AT66" s="43">
        <v>2786</v>
      </c>
      <c r="AU66" s="43">
        <v>701</v>
      </c>
      <c r="AV66" s="47">
        <v>0.3362</v>
      </c>
      <c r="AW66" s="48" t="str">
        <f>HYPERLINK("https://twitter.com/djiboutidiplo/lists","https://twitter.com/djiboutidiplo/lists")</f>
        <v>https://twitter.com/djiboutidiplo/lists</v>
      </c>
      <c r="AX66" s="39">
        <v>0</v>
      </c>
      <c r="AY66" s="39">
        <v>0</v>
      </c>
      <c r="AZ66" s="39" t="s">
        <v>85</v>
      </c>
      <c r="BA66" s="39"/>
      <c r="BB66" s="48" t="s">
        <v>839</v>
      </c>
      <c r="BC66" s="64">
        <v>0</v>
      </c>
      <c r="BD66" s="41" t="s">
        <v>834</v>
      </c>
      <c r="BE66" s="50">
        <v>18</v>
      </c>
      <c r="BF66" s="50">
        <v>13</v>
      </c>
      <c r="BG66" s="50">
        <v>3</v>
      </c>
      <c r="BH66" s="50">
        <v>34</v>
      </c>
      <c r="BI66" s="50" t="s">
        <v>840</v>
      </c>
      <c r="BJ66" s="50" t="s">
        <v>841</v>
      </c>
      <c r="BK66" s="50" t="s">
        <v>842</v>
      </c>
      <c r="BL66" s="51" t="s">
        <v>843</v>
      </c>
      <c r="BM66" s="52" t="s">
        <v>90</v>
      </c>
      <c r="BN66" s="57"/>
      <c r="BO66" s="57"/>
      <c r="BP66" s="57"/>
      <c r="BQ66" s="58"/>
    </row>
    <row r="67" spans="1:69" ht="15.75" x14ac:dyDescent="0.25">
      <c r="A67" s="38" t="s">
        <v>68</v>
      </c>
      <c r="B67" s="39" t="s">
        <v>844</v>
      </c>
      <c r="C67" s="39" t="s">
        <v>146</v>
      </c>
      <c r="D67" s="39" t="s">
        <v>118</v>
      </c>
      <c r="E67" s="39" t="s">
        <v>845</v>
      </c>
      <c r="F67" s="40" t="str">
        <f>HYPERLINK("http://twiplomacy.com/info/africa/Egypt","http://twiplomacy.com/info/africa/Egypt")</f>
        <v>http://twiplomacy.com/info/africa/Egypt</v>
      </c>
      <c r="G67" s="41" t="s">
        <v>846</v>
      </c>
      <c r="H67" s="48" t="s">
        <v>847</v>
      </c>
      <c r="I67" s="41" t="s">
        <v>848</v>
      </c>
      <c r="J67" s="43">
        <v>1847939</v>
      </c>
      <c r="K67" s="43">
        <v>0</v>
      </c>
      <c r="L67" s="41" t="s">
        <v>849</v>
      </c>
      <c r="M67" s="41" t="s">
        <v>850</v>
      </c>
      <c r="N67" s="41" t="s">
        <v>851</v>
      </c>
      <c r="O67" s="43">
        <v>0</v>
      </c>
      <c r="P67" s="43">
        <v>2444</v>
      </c>
      <c r="Q67" s="41" t="s">
        <v>164</v>
      </c>
      <c r="R67" s="41" t="s">
        <v>124</v>
      </c>
      <c r="S67" s="43">
        <v>1591</v>
      </c>
      <c r="T67" s="44" t="s">
        <v>97</v>
      </c>
      <c r="U67" s="43">
        <v>1.662328767123288</v>
      </c>
      <c r="V67" s="43">
        <v>232.45879828326181</v>
      </c>
      <c r="W67" s="43">
        <v>704.22618025751069</v>
      </c>
      <c r="X67" s="45">
        <v>0</v>
      </c>
      <c r="Y67" s="45">
        <v>2427</v>
      </c>
      <c r="Z67" s="46">
        <v>0</v>
      </c>
      <c r="AA67" s="41" t="s">
        <v>846</v>
      </c>
      <c r="AB67" s="41" t="s">
        <v>848</v>
      </c>
      <c r="AC67" s="41" t="s">
        <v>852</v>
      </c>
      <c r="AD67" s="41" t="s">
        <v>847</v>
      </c>
      <c r="AE67" s="43">
        <v>961124</v>
      </c>
      <c r="AF67" s="43">
        <v>554.16422287390026</v>
      </c>
      <c r="AG67" s="43">
        <v>188970</v>
      </c>
      <c r="AH67" s="43">
        <v>772154</v>
      </c>
      <c r="AI67" s="47">
        <v>1.75E-3</v>
      </c>
      <c r="AJ67" s="47">
        <v>2.7699999999999999E-3</v>
      </c>
      <c r="AK67" s="47">
        <v>1.4E-3</v>
      </c>
      <c r="AL67" s="47">
        <v>3.0599999999999998E-3</v>
      </c>
      <c r="AM67" s="47">
        <v>1.4300000000000001E-3</v>
      </c>
      <c r="AN67" s="43">
        <v>341</v>
      </c>
      <c r="AO67" s="43">
        <v>64</v>
      </c>
      <c r="AP67" s="43">
        <v>6</v>
      </c>
      <c r="AQ67" s="43">
        <v>5</v>
      </c>
      <c r="AR67" s="43">
        <v>266</v>
      </c>
      <c r="AS67" s="41">
        <v>0.93</v>
      </c>
      <c r="AT67" s="43">
        <v>1846468</v>
      </c>
      <c r="AU67" s="43">
        <v>422790</v>
      </c>
      <c r="AV67" s="47">
        <v>0.29699999999999999</v>
      </c>
      <c r="AW67" s="48" t="s">
        <v>853</v>
      </c>
      <c r="AX67" s="39">
        <v>0</v>
      </c>
      <c r="AY67" s="39">
        <v>0</v>
      </c>
      <c r="AZ67" s="39" t="s">
        <v>85</v>
      </c>
      <c r="BA67" s="39"/>
      <c r="BB67" s="48" t="s">
        <v>854</v>
      </c>
      <c r="BC67" s="39">
        <v>12</v>
      </c>
      <c r="BD67" s="41" t="s">
        <v>846</v>
      </c>
      <c r="BE67" s="50">
        <v>0</v>
      </c>
      <c r="BF67" s="50">
        <v>16</v>
      </c>
      <c r="BG67" s="50">
        <v>0</v>
      </c>
      <c r="BH67" s="50">
        <v>16</v>
      </c>
      <c r="BI67" s="50"/>
      <c r="BJ67" s="50" t="s">
        <v>855</v>
      </c>
      <c r="BK67" s="50"/>
      <c r="BL67" s="56" t="s">
        <v>856</v>
      </c>
      <c r="BM67" s="52">
        <v>23124</v>
      </c>
      <c r="BN67" s="57">
        <v>7</v>
      </c>
      <c r="BO67" s="57">
        <v>1949</v>
      </c>
      <c r="BP67" s="57">
        <v>0</v>
      </c>
      <c r="BQ67" s="58">
        <f>SUM(BM67)/BN67/BO67</f>
        <v>1.6949351315693031</v>
      </c>
    </row>
    <row r="68" spans="1:69" ht="15.75" x14ac:dyDescent="0.25">
      <c r="A68" s="38" t="s">
        <v>68</v>
      </c>
      <c r="B68" s="39" t="s">
        <v>844</v>
      </c>
      <c r="C68" s="39" t="s">
        <v>70</v>
      </c>
      <c r="D68" s="39" t="s">
        <v>71</v>
      </c>
      <c r="E68" s="39" t="s">
        <v>70</v>
      </c>
      <c r="F68" s="40" t="str">
        <f>HYPERLINK("http://twiplomacy.com/info/africa/Egypt","http://twiplomacy.com/info/africa/Egypt")</f>
        <v>http://twiplomacy.com/info/africa/Egypt</v>
      </c>
      <c r="G68" s="41" t="s">
        <v>857</v>
      </c>
      <c r="H68" s="48" t="s">
        <v>858</v>
      </c>
      <c r="I68" s="41" t="s">
        <v>859</v>
      </c>
      <c r="J68" s="43">
        <v>35675</v>
      </c>
      <c r="K68" s="43">
        <v>0</v>
      </c>
      <c r="L68" s="41" t="s">
        <v>860</v>
      </c>
      <c r="M68" s="41" t="s">
        <v>861</v>
      </c>
      <c r="N68" s="41" t="s">
        <v>851</v>
      </c>
      <c r="O68" s="43">
        <v>6</v>
      </c>
      <c r="P68" s="43">
        <v>0</v>
      </c>
      <c r="Q68" s="41" t="s">
        <v>164</v>
      </c>
      <c r="R68" s="41" t="s">
        <v>79</v>
      </c>
      <c r="S68" s="43">
        <v>510</v>
      </c>
      <c r="T68" s="44" t="s">
        <v>564</v>
      </c>
      <c r="U68" s="43"/>
      <c r="V68" s="43"/>
      <c r="W68" s="43"/>
      <c r="X68" s="45"/>
      <c r="Y68" s="45"/>
      <c r="Z68" s="46"/>
      <c r="AA68" s="41" t="s">
        <v>857</v>
      </c>
      <c r="AB68" s="41" t="s">
        <v>859</v>
      </c>
      <c r="AC68" s="41" t="s">
        <v>862</v>
      </c>
      <c r="AD68" s="41" t="s">
        <v>858</v>
      </c>
      <c r="AE68" s="43">
        <v>0</v>
      </c>
      <c r="AF68" s="43" t="e">
        <v>#VALUE!</v>
      </c>
      <c r="AG68" s="43">
        <v>0</v>
      </c>
      <c r="AH68" s="43">
        <v>0</v>
      </c>
      <c r="AI68" s="41" t="s">
        <v>82</v>
      </c>
      <c r="AJ68" s="41" t="s">
        <v>82</v>
      </c>
      <c r="AK68" s="41" t="s">
        <v>82</v>
      </c>
      <c r="AL68" s="41" t="s">
        <v>82</v>
      </c>
      <c r="AM68" s="41" t="s">
        <v>82</v>
      </c>
      <c r="AN68" s="43" t="s">
        <v>83</v>
      </c>
      <c r="AO68" s="43">
        <v>0</v>
      </c>
      <c r="AP68" s="43">
        <v>0</v>
      </c>
      <c r="AQ68" s="43">
        <v>0</v>
      </c>
      <c r="AR68" s="43">
        <v>0</v>
      </c>
      <c r="AS68" s="41">
        <v>0</v>
      </c>
      <c r="AT68" s="43">
        <v>35678</v>
      </c>
      <c r="AU68" s="43">
        <v>-606</v>
      </c>
      <c r="AV68" s="47">
        <v>-1.67E-2</v>
      </c>
      <c r="AW68" s="48" t="s">
        <v>863</v>
      </c>
      <c r="AX68" s="39">
        <v>0</v>
      </c>
      <c r="AY68" s="39">
        <v>0</v>
      </c>
      <c r="AZ68" s="39" t="s">
        <v>85</v>
      </c>
      <c r="BA68" s="39"/>
      <c r="BB68" s="48" t="s">
        <v>864</v>
      </c>
      <c r="BC68" s="64">
        <v>0</v>
      </c>
      <c r="BD68" s="41" t="s">
        <v>857</v>
      </c>
      <c r="BE68" s="50">
        <v>0</v>
      </c>
      <c r="BF68" s="50">
        <v>6</v>
      </c>
      <c r="BG68" s="50">
        <v>0</v>
      </c>
      <c r="BH68" s="50">
        <v>6</v>
      </c>
      <c r="BI68" s="50"/>
      <c r="BJ68" s="50" t="s">
        <v>865</v>
      </c>
      <c r="BK68" s="50"/>
      <c r="BL68" s="51" t="s">
        <v>866</v>
      </c>
      <c r="BM68" s="52" t="s">
        <v>90</v>
      </c>
      <c r="BN68" s="57"/>
      <c r="BO68" s="57"/>
      <c r="BP68" s="57"/>
      <c r="BQ68" s="58"/>
    </row>
    <row r="69" spans="1:69" ht="15.75" x14ac:dyDescent="0.25">
      <c r="A69" s="38" t="s">
        <v>68</v>
      </c>
      <c r="B69" s="39" t="s">
        <v>844</v>
      </c>
      <c r="C69" s="39" t="s">
        <v>211</v>
      </c>
      <c r="D69" s="39" t="s">
        <v>71</v>
      </c>
      <c r="E69" s="39" t="s">
        <v>211</v>
      </c>
      <c r="F69" s="66" t="str">
        <f>HYPERLINK("http://twiplomacy.com/info/africa/Egypt","http://twiplomacy.com/info/africa/Egypt")</f>
        <v>http://twiplomacy.com/info/africa/Egypt</v>
      </c>
      <c r="G69" s="41" t="s">
        <v>867</v>
      </c>
      <c r="H69" s="48" t="s">
        <v>868</v>
      </c>
      <c r="I69" s="41" t="s">
        <v>869</v>
      </c>
      <c r="J69" s="43">
        <v>46755</v>
      </c>
      <c r="K69" s="43">
        <v>344</v>
      </c>
      <c r="L69" s="41" t="s">
        <v>870</v>
      </c>
      <c r="M69" s="41" t="s">
        <v>871</v>
      </c>
      <c r="N69" s="41" t="s">
        <v>844</v>
      </c>
      <c r="O69" s="43">
        <v>1</v>
      </c>
      <c r="P69" s="43">
        <v>753</v>
      </c>
      <c r="Q69" s="41" t="s">
        <v>164</v>
      </c>
      <c r="R69" s="41" t="s">
        <v>79</v>
      </c>
      <c r="S69" s="43">
        <v>469</v>
      </c>
      <c r="T69" s="44" t="s">
        <v>872</v>
      </c>
      <c r="U69" s="43">
        <v>0.28850574712643678</v>
      </c>
      <c r="V69" s="43">
        <v>0.99325236167341435</v>
      </c>
      <c r="W69" s="43">
        <v>0.66531713900134948</v>
      </c>
      <c r="X69" s="45">
        <v>136</v>
      </c>
      <c r="Y69" s="45">
        <v>753</v>
      </c>
      <c r="Z69" s="46">
        <v>0.18061088977423601</v>
      </c>
      <c r="AA69" s="41" t="s">
        <v>867</v>
      </c>
      <c r="AB69" s="41" t="s">
        <v>869</v>
      </c>
      <c r="AC69" s="41" t="s">
        <v>873</v>
      </c>
      <c r="AD69" s="41" t="s">
        <v>868</v>
      </c>
      <c r="AE69" s="43">
        <v>0</v>
      </c>
      <c r="AF69" s="43" t="e">
        <v>#VALUE!</v>
      </c>
      <c r="AG69" s="43">
        <v>0</v>
      </c>
      <c r="AH69" s="43">
        <v>0</v>
      </c>
      <c r="AI69" s="41" t="s">
        <v>82</v>
      </c>
      <c r="AJ69" s="41" t="s">
        <v>82</v>
      </c>
      <c r="AK69" s="41" t="s">
        <v>82</v>
      </c>
      <c r="AL69" s="41" t="s">
        <v>82</v>
      </c>
      <c r="AM69" s="41" t="s">
        <v>82</v>
      </c>
      <c r="AN69" s="43" t="s">
        <v>83</v>
      </c>
      <c r="AO69" s="43">
        <v>0</v>
      </c>
      <c r="AP69" s="43">
        <v>0</v>
      </c>
      <c r="AQ69" s="43">
        <v>0</v>
      </c>
      <c r="AR69" s="43">
        <v>0</v>
      </c>
      <c r="AS69" s="41">
        <v>0</v>
      </c>
      <c r="AT69" s="43">
        <v>46759</v>
      </c>
      <c r="AU69" s="43">
        <v>-54</v>
      </c>
      <c r="AV69" s="47">
        <v>-1.1999999999999999E-3</v>
      </c>
      <c r="AW69" s="48" t="str">
        <f>HYPERLINK("https://twitter.com/egyptgovportal/lists","https://twitter.com/egyptgovportal/lists")</f>
        <v>https://twitter.com/egyptgovportal/lists</v>
      </c>
      <c r="AX69" s="39">
        <v>2</v>
      </c>
      <c r="AY69" s="39">
        <v>0</v>
      </c>
      <c r="AZ69" s="39" t="s">
        <v>85</v>
      </c>
      <c r="BA69" s="39"/>
      <c r="BB69" s="48" t="s">
        <v>874</v>
      </c>
      <c r="BC69" s="64">
        <v>0</v>
      </c>
      <c r="BD69" s="41" t="s">
        <v>867</v>
      </c>
      <c r="BE69" s="50">
        <v>4</v>
      </c>
      <c r="BF69" s="50">
        <v>4</v>
      </c>
      <c r="BG69" s="50">
        <v>0</v>
      </c>
      <c r="BH69" s="50">
        <v>8</v>
      </c>
      <c r="BI69" s="50" t="s">
        <v>875</v>
      </c>
      <c r="BJ69" s="50" t="s">
        <v>876</v>
      </c>
      <c r="BK69" s="50"/>
      <c r="BL69" s="51" t="s">
        <v>877</v>
      </c>
      <c r="BM69" s="52" t="s">
        <v>90</v>
      </c>
      <c r="BN69" s="57"/>
      <c r="BO69" s="57"/>
      <c r="BP69" s="57"/>
      <c r="BQ69" s="58"/>
    </row>
    <row r="70" spans="1:69" ht="15.75" x14ac:dyDescent="0.25">
      <c r="A70" s="38" t="s">
        <v>68</v>
      </c>
      <c r="B70" s="39" t="s">
        <v>844</v>
      </c>
      <c r="C70" s="39" t="s">
        <v>132</v>
      </c>
      <c r="D70" s="39" t="s">
        <v>71</v>
      </c>
      <c r="E70" s="39" t="s">
        <v>132</v>
      </c>
      <c r="F70" s="40" t="str">
        <f>HYPERLINK("http://twiplomacy.com/info/africa/Egypt","http://twiplomacy.com/info/africa/Egypt")</f>
        <v>http://twiplomacy.com/info/africa/Egypt</v>
      </c>
      <c r="G70" s="41" t="s">
        <v>878</v>
      </c>
      <c r="H70" s="48" t="s">
        <v>879</v>
      </c>
      <c r="I70" s="41" t="s">
        <v>880</v>
      </c>
      <c r="J70" s="43">
        <v>120095</v>
      </c>
      <c r="K70" s="43">
        <v>95</v>
      </c>
      <c r="L70" s="41" t="s">
        <v>881</v>
      </c>
      <c r="M70" s="41" t="s">
        <v>882</v>
      </c>
      <c r="N70" s="41" t="s">
        <v>851</v>
      </c>
      <c r="O70" s="43">
        <v>51</v>
      </c>
      <c r="P70" s="43">
        <v>2695</v>
      </c>
      <c r="Q70" s="41" t="s">
        <v>164</v>
      </c>
      <c r="R70" s="41" t="s">
        <v>124</v>
      </c>
      <c r="S70" s="43">
        <v>430</v>
      </c>
      <c r="T70" s="44" t="s">
        <v>97</v>
      </c>
      <c r="U70" s="43">
        <v>2.2021364009860309</v>
      </c>
      <c r="V70" s="43">
        <v>30.720633693972179</v>
      </c>
      <c r="W70" s="43">
        <v>60.32727975270479</v>
      </c>
      <c r="X70" s="45">
        <v>34</v>
      </c>
      <c r="Y70" s="45">
        <v>2680</v>
      </c>
      <c r="Z70" s="46">
        <v>1.2686567164179102E-2</v>
      </c>
      <c r="AA70" s="41" t="s">
        <v>878</v>
      </c>
      <c r="AB70" s="41" t="s">
        <v>880</v>
      </c>
      <c r="AC70" s="41" t="s">
        <v>883</v>
      </c>
      <c r="AD70" s="41" t="s">
        <v>879</v>
      </c>
      <c r="AE70" s="43">
        <v>179883</v>
      </c>
      <c r="AF70" s="43">
        <v>59.232861806311206</v>
      </c>
      <c r="AG70" s="43">
        <v>54435</v>
      </c>
      <c r="AH70" s="43">
        <v>125448</v>
      </c>
      <c r="AI70" s="47">
        <v>2.7699999999999999E-3</v>
      </c>
      <c r="AJ70" s="47">
        <v>2.0699999999999998E-3</v>
      </c>
      <c r="AK70" s="47">
        <v>1.9499999999999999E-3</v>
      </c>
      <c r="AL70" s="47">
        <v>2.3600000000000001E-3</v>
      </c>
      <c r="AM70" s="47">
        <v>4.5300000000000002E-3</v>
      </c>
      <c r="AN70" s="43">
        <v>919</v>
      </c>
      <c r="AO70" s="43">
        <v>469</v>
      </c>
      <c r="AP70" s="43">
        <v>154</v>
      </c>
      <c r="AQ70" s="43">
        <v>70</v>
      </c>
      <c r="AR70" s="43">
        <v>159</v>
      </c>
      <c r="AS70" s="41">
        <v>2.52</v>
      </c>
      <c r="AT70" s="43">
        <v>119412</v>
      </c>
      <c r="AU70" s="43">
        <v>71444</v>
      </c>
      <c r="AV70" s="47">
        <v>1.4894000000000001</v>
      </c>
      <c r="AW70" s="48" t="s">
        <v>884</v>
      </c>
      <c r="AX70" s="39">
        <v>0</v>
      </c>
      <c r="AY70" s="39">
        <v>0</v>
      </c>
      <c r="AZ70" s="39" t="s">
        <v>85</v>
      </c>
      <c r="BA70" s="39"/>
      <c r="BB70" s="48" t="s">
        <v>885</v>
      </c>
      <c r="BC70" s="64">
        <v>0</v>
      </c>
      <c r="BD70" s="41" t="s">
        <v>878</v>
      </c>
      <c r="BE70" s="50">
        <v>20</v>
      </c>
      <c r="BF70" s="50">
        <v>37</v>
      </c>
      <c r="BG70" s="50">
        <v>14</v>
      </c>
      <c r="BH70" s="50">
        <v>71</v>
      </c>
      <c r="BI70" s="50" t="s">
        <v>886</v>
      </c>
      <c r="BJ70" s="50" t="s">
        <v>887</v>
      </c>
      <c r="BK70" s="50" t="s">
        <v>888</v>
      </c>
      <c r="BL70" s="56" t="s">
        <v>889</v>
      </c>
      <c r="BM70" s="52">
        <v>1719</v>
      </c>
      <c r="BN70" s="57">
        <v>19</v>
      </c>
      <c r="BO70" s="57">
        <v>261</v>
      </c>
      <c r="BP70" s="57">
        <v>16</v>
      </c>
      <c r="BQ70" s="58">
        <f>SUM(BM70)/BN70/BO70</f>
        <v>0.34664246823956441</v>
      </c>
    </row>
    <row r="71" spans="1:69" ht="15.75" x14ac:dyDescent="0.25">
      <c r="A71" s="38" t="s">
        <v>68</v>
      </c>
      <c r="B71" s="39" t="s">
        <v>844</v>
      </c>
      <c r="C71" s="39" t="s">
        <v>132</v>
      </c>
      <c r="D71" s="39" t="s">
        <v>71</v>
      </c>
      <c r="E71" s="39" t="s">
        <v>132</v>
      </c>
      <c r="F71" s="40" t="str">
        <f>HYPERLINK("http://twiplomacy.com/info/africa/Egypt","http://twiplomacy.com/info/africa/Egypt")</f>
        <v>http://twiplomacy.com/info/africa/Egypt</v>
      </c>
      <c r="G71" s="41" t="s">
        <v>890</v>
      </c>
      <c r="H71" s="48" t="s">
        <v>891</v>
      </c>
      <c r="I71" s="41" t="s">
        <v>892</v>
      </c>
      <c r="J71" s="43">
        <v>16279</v>
      </c>
      <c r="K71" s="43">
        <v>0</v>
      </c>
      <c r="L71" s="41" t="s">
        <v>893</v>
      </c>
      <c r="M71" s="41" t="s">
        <v>894</v>
      </c>
      <c r="N71" s="41" t="s">
        <v>844</v>
      </c>
      <c r="O71" s="43">
        <v>0</v>
      </c>
      <c r="P71" s="43">
        <v>7729</v>
      </c>
      <c r="Q71" s="41" t="s">
        <v>164</v>
      </c>
      <c r="R71" s="41" t="s">
        <v>79</v>
      </c>
      <c r="S71" s="43">
        <v>347</v>
      </c>
      <c r="T71" s="44" t="s">
        <v>895</v>
      </c>
      <c r="U71" s="43">
        <v>6.2291262135922327</v>
      </c>
      <c r="V71" s="43">
        <v>0.59663341645885282</v>
      </c>
      <c r="W71" s="43">
        <v>0.29519950124688282</v>
      </c>
      <c r="X71" s="45">
        <v>0</v>
      </c>
      <c r="Y71" s="45">
        <v>3208</v>
      </c>
      <c r="Z71" s="46">
        <v>0</v>
      </c>
      <c r="AA71" s="41" t="s">
        <v>890</v>
      </c>
      <c r="AB71" s="41" t="s">
        <v>892</v>
      </c>
      <c r="AC71" s="41" t="s">
        <v>896</v>
      </c>
      <c r="AD71" s="41" t="s">
        <v>891</v>
      </c>
      <c r="AE71" s="43">
        <v>0</v>
      </c>
      <c r="AF71" s="43" t="e">
        <v>#VALUE!</v>
      </c>
      <c r="AG71" s="43">
        <v>0</v>
      </c>
      <c r="AH71" s="43">
        <v>0</v>
      </c>
      <c r="AI71" s="41" t="s">
        <v>82</v>
      </c>
      <c r="AJ71" s="41" t="s">
        <v>82</v>
      </c>
      <c r="AK71" s="41" t="s">
        <v>82</v>
      </c>
      <c r="AL71" s="41" t="s">
        <v>82</v>
      </c>
      <c r="AM71" s="41" t="s">
        <v>82</v>
      </c>
      <c r="AN71" s="43" t="s">
        <v>83</v>
      </c>
      <c r="AO71" s="43">
        <v>0</v>
      </c>
      <c r="AP71" s="43">
        <v>0</v>
      </c>
      <c r="AQ71" s="43">
        <v>0</v>
      </c>
      <c r="AR71" s="43">
        <v>0</v>
      </c>
      <c r="AS71" s="41">
        <v>0</v>
      </c>
      <c r="AT71" s="43">
        <v>16285</v>
      </c>
      <c r="AU71" s="43">
        <v>19</v>
      </c>
      <c r="AV71" s="47">
        <v>1.1999999999999999E-3</v>
      </c>
      <c r="AW71" s="48" t="s">
        <v>897</v>
      </c>
      <c r="AX71" s="39">
        <v>0</v>
      </c>
      <c r="AY71" s="39">
        <v>0</v>
      </c>
      <c r="AZ71" s="39" t="s">
        <v>85</v>
      </c>
      <c r="BA71" s="39"/>
      <c r="BB71" s="48" t="s">
        <v>898</v>
      </c>
      <c r="BC71" s="64">
        <v>0</v>
      </c>
      <c r="BD71" s="41" t="s">
        <v>890</v>
      </c>
      <c r="BE71" s="50">
        <v>0</v>
      </c>
      <c r="BF71" s="50">
        <v>47</v>
      </c>
      <c r="BG71" s="50">
        <v>0</v>
      </c>
      <c r="BH71" s="50">
        <v>47</v>
      </c>
      <c r="BI71" s="50"/>
      <c r="BJ71" s="50" t="s">
        <v>899</v>
      </c>
      <c r="BK71" s="50"/>
      <c r="BL71" s="51" t="s">
        <v>900</v>
      </c>
      <c r="BM71" s="52" t="s">
        <v>90</v>
      </c>
      <c r="BN71" s="57"/>
      <c r="BO71" s="57"/>
      <c r="BP71" s="57"/>
      <c r="BQ71" s="58"/>
    </row>
    <row r="72" spans="1:69" ht="15.75" x14ac:dyDescent="0.25">
      <c r="A72" s="38" t="s">
        <v>68</v>
      </c>
      <c r="B72" s="49" t="s">
        <v>901</v>
      </c>
      <c r="C72" s="39" t="s">
        <v>117</v>
      </c>
      <c r="D72" s="39" t="s">
        <v>118</v>
      </c>
      <c r="E72" s="39" t="s">
        <v>902</v>
      </c>
      <c r="F72" s="72" t="s">
        <v>903</v>
      </c>
      <c r="G72" s="41" t="s">
        <v>904</v>
      </c>
      <c r="H72" s="48" t="s">
        <v>905</v>
      </c>
      <c r="I72" s="41" t="s">
        <v>906</v>
      </c>
      <c r="J72" s="43">
        <v>101</v>
      </c>
      <c r="K72" s="43">
        <v>53</v>
      </c>
      <c r="L72" s="41" t="s">
        <v>907</v>
      </c>
      <c r="M72" s="41" t="s">
        <v>908</v>
      </c>
      <c r="N72" s="41" t="s">
        <v>909</v>
      </c>
      <c r="O72" s="43">
        <v>1</v>
      </c>
      <c r="P72" s="43">
        <v>105</v>
      </c>
      <c r="Q72" s="41" t="s">
        <v>164</v>
      </c>
      <c r="R72" s="41" t="s">
        <v>79</v>
      </c>
      <c r="S72" s="43">
        <v>7</v>
      </c>
      <c r="T72" s="39" t="s">
        <v>910</v>
      </c>
      <c r="U72" s="43">
        <v>3.0882352941176472</v>
      </c>
      <c r="V72" s="43">
        <v>1.5348837209302331</v>
      </c>
      <c r="W72" s="43">
        <v>1.1744186046511631</v>
      </c>
      <c r="X72" s="45">
        <v>5</v>
      </c>
      <c r="Y72" s="45">
        <v>105</v>
      </c>
      <c r="Z72" s="46">
        <v>4.7619047619047603E-2</v>
      </c>
      <c r="AA72" s="41" t="s">
        <v>904</v>
      </c>
      <c r="AB72" s="41" t="s">
        <v>906</v>
      </c>
      <c r="AC72" s="41" t="s">
        <v>911</v>
      </c>
      <c r="AD72" s="41" t="s">
        <v>912</v>
      </c>
      <c r="AE72" s="43">
        <v>0</v>
      </c>
      <c r="AF72" s="43" t="e">
        <v>#VALUE!</v>
      </c>
      <c r="AG72" s="43">
        <v>0</v>
      </c>
      <c r="AH72" s="43">
        <v>0</v>
      </c>
      <c r="AI72" s="41" t="s">
        <v>82</v>
      </c>
      <c r="AJ72" s="41" t="s">
        <v>82</v>
      </c>
      <c r="AK72" s="41" t="s">
        <v>82</v>
      </c>
      <c r="AL72" s="41" t="s">
        <v>82</v>
      </c>
      <c r="AM72" s="41" t="s">
        <v>82</v>
      </c>
      <c r="AN72" s="43" t="s">
        <v>83</v>
      </c>
      <c r="AO72" s="43">
        <v>0</v>
      </c>
      <c r="AP72" s="43">
        <v>0</v>
      </c>
      <c r="AQ72" s="43">
        <v>0</v>
      </c>
      <c r="AR72" s="43">
        <v>0</v>
      </c>
      <c r="AS72" s="41">
        <v>0</v>
      </c>
      <c r="AT72" s="43">
        <v>101</v>
      </c>
      <c r="AU72" s="43">
        <v>8</v>
      </c>
      <c r="AV72" s="47">
        <v>8.5999999999999993E-2</v>
      </c>
      <c r="AW72" s="48" t="s">
        <v>913</v>
      </c>
      <c r="AX72" s="39">
        <v>0</v>
      </c>
      <c r="AY72" s="39">
        <v>0</v>
      </c>
      <c r="AZ72" s="39" t="s">
        <v>85</v>
      </c>
      <c r="BA72" s="39"/>
      <c r="BB72" s="48" t="s">
        <v>914</v>
      </c>
      <c r="BC72" s="39">
        <v>0</v>
      </c>
      <c r="BD72" s="41" t="s">
        <v>904</v>
      </c>
      <c r="BE72" s="50">
        <v>13</v>
      </c>
      <c r="BF72" s="50">
        <v>1</v>
      </c>
      <c r="BG72" s="50">
        <v>0</v>
      </c>
      <c r="BH72" s="50">
        <v>14</v>
      </c>
      <c r="BI72" s="50" t="s">
        <v>915</v>
      </c>
      <c r="BJ72" s="50" t="s">
        <v>262</v>
      </c>
      <c r="BK72" s="50"/>
      <c r="BL72" s="51" t="s">
        <v>916</v>
      </c>
      <c r="BM72" s="52" t="s">
        <v>90</v>
      </c>
      <c r="BN72" s="57"/>
      <c r="BO72" s="57"/>
      <c r="BP72" s="57"/>
      <c r="BQ72" s="58"/>
    </row>
    <row r="73" spans="1:69" ht="15.75" x14ac:dyDescent="0.25">
      <c r="A73" s="38" t="s">
        <v>68</v>
      </c>
      <c r="B73" s="49" t="s">
        <v>917</v>
      </c>
      <c r="C73" s="39" t="s">
        <v>117</v>
      </c>
      <c r="D73" s="39" t="s">
        <v>118</v>
      </c>
      <c r="E73" s="39" t="s">
        <v>918</v>
      </c>
      <c r="F73" s="72" t="s">
        <v>919</v>
      </c>
      <c r="G73" s="41" t="s">
        <v>920</v>
      </c>
      <c r="H73" s="42" t="s">
        <v>921</v>
      </c>
      <c r="I73" s="41" t="s">
        <v>922</v>
      </c>
      <c r="J73" s="43">
        <v>676</v>
      </c>
      <c r="K73" s="43">
        <v>87</v>
      </c>
      <c r="L73" s="41" t="s">
        <v>923</v>
      </c>
      <c r="M73" s="41" t="s">
        <v>924</v>
      </c>
      <c r="N73" s="41" t="s">
        <v>925</v>
      </c>
      <c r="O73" s="43">
        <v>3</v>
      </c>
      <c r="P73" s="43">
        <v>12</v>
      </c>
      <c r="Q73" s="41" t="s">
        <v>164</v>
      </c>
      <c r="R73" s="41" t="s">
        <v>79</v>
      </c>
      <c r="S73" s="43">
        <v>4</v>
      </c>
      <c r="T73" s="39" t="s">
        <v>926</v>
      </c>
      <c r="U73" s="43">
        <v>0.2</v>
      </c>
      <c r="V73" s="43">
        <v>29.5</v>
      </c>
      <c r="W73" s="43">
        <v>24.5</v>
      </c>
      <c r="X73" s="45">
        <v>3</v>
      </c>
      <c r="Y73" s="45">
        <v>12</v>
      </c>
      <c r="Z73" s="46">
        <v>0.25</v>
      </c>
      <c r="AA73" s="41" t="s">
        <v>920</v>
      </c>
      <c r="AB73" s="41" t="s">
        <v>922</v>
      </c>
      <c r="AC73" s="41" t="s">
        <v>927</v>
      </c>
      <c r="AD73" s="41" t="s">
        <v>921</v>
      </c>
      <c r="AE73" s="43">
        <v>0</v>
      </c>
      <c r="AF73" s="43" t="e">
        <v>#VALUE!</v>
      </c>
      <c r="AG73" s="43">
        <v>0</v>
      </c>
      <c r="AH73" s="43">
        <v>0</v>
      </c>
      <c r="AI73" s="41" t="s">
        <v>82</v>
      </c>
      <c r="AJ73" s="41" t="s">
        <v>82</v>
      </c>
      <c r="AK73" s="41" t="s">
        <v>82</v>
      </c>
      <c r="AL73" s="41" t="s">
        <v>82</v>
      </c>
      <c r="AM73" s="41" t="s">
        <v>82</v>
      </c>
      <c r="AN73" s="43" t="s">
        <v>83</v>
      </c>
      <c r="AO73" s="43">
        <v>0</v>
      </c>
      <c r="AP73" s="43">
        <v>0</v>
      </c>
      <c r="AQ73" s="43">
        <v>0</v>
      </c>
      <c r="AR73" s="43">
        <v>0</v>
      </c>
      <c r="AS73" s="41">
        <v>0</v>
      </c>
      <c r="AT73" s="43">
        <v>676</v>
      </c>
      <c r="AU73" s="43">
        <v>0</v>
      </c>
      <c r="AV73" s="55">
        <v>0</v>
      </c>
      <c r="AW73" s="48" t="s">
        <v>928</v>
      </c>
      <c r="AX73" s="39">
        <v>0</v>
      </c>
      <c r="AY73" s="39">
        <v>0</v>
      </c>
      <c r="AZ73" s="39" t="s">
        <v>85</v>
      </c>
      <c r="BA73" s="39"/>
      <c r="BB73" s="48" t="s">
        <v>929</v>
      </c>
      <c r="BC73" s="39">
        <v>0</v>
      </c>
      <c r="BD73" s="41" t="s">
        <v>920</v>
      </c>
      <c r="BE73" s="50">
        <v>0</v>
      </c>
      <c r="BF73" s="50">
        <v>0</v>
      </c>
      <c r="BG73" s="50">
        <v>0</v>
      </c>
      <c r="BH73" s="50">
        <v>0</v>
      </c>
      <c r="BI73" s="50"/>
      <c r="BJ73" s="50"/>
      <c r="BK73" s="50"/>
      <c r="BL73" s="51" t="s">
        <v>930</v>
      </c>
      <c r="BM73" s="52" t="s">
        <v>90</v>
      </c>
      <c r="BN73" s="57"/>
      <c r="BO73" s="57"/>
      <c r="BP73" s="57"/>
      <c r="BQ73" s="58"/>
    </row>
    <row r="74" spans="1:69" ht="15.75" x14ac:dyDescent="0.25">
      <c r="A74" s="38" t="s">
        <v>68</v>
      </c>
      <c r="B74" s="49" t="s">
        <v>917</v>
      </c>
      <c r="C74" s="39" t="s">
        <v>132</v>
      </c>
      <c r="D74" s="39" t="s">
        <v>71</v>
      </c>
      <c r="E74" s="39" t="s">
        <v>132</v>
      </c>
      <c r="F74" s="72" t="s">
        <v>919</v>
      </c>
      <c r="G74" s="41" t="s">
        <v>931</v>
      </c>
      <c r="H74" s="42" t="s">
        <v>932</v>
      </c>
      <c r="I74" s="41" t="s">
        <v>933</v>
      </c>
      <c r="J74" s="43">
        <v>1721</v>
      </c>
      <c r="K74" s="43">
        <v>267</v>
      </c>
      <c r="L74" s="41" t="s">
        <v>934</v>
      </c>
      <c r="M74" s="41" t="s">
        <v>935</v>
      </c>
      <c r="N74" s="41" t="s">
        <v>925</v>
      </c>
      <c r="O74" s="43">
        <v>13</v>
      </c>
      <c r="P74" s="43">
        <v>565</v>
      </c>
      <c r="Q74" s="41" t="s">
        <v>164</v>
      </c>
      <c r="R74" s="41" t="s">
        <v>79</v>
      </c>
      <c r="S74" s="43">
        <v>14</v>
      </c>
      <c r="T74" s="44" t="s">
        <v>97</v>
      </c>
      <c r="U74" s="43">
        <v>0.21522411128284391</v>
      </c>
      <c r="V74" s="43">
        <v>7.2727272727272716</v>
      </c>
      <c r="W74" s="43">
        <v>4.4128787878787881</v>
      </c>
      <c r="X74" s="45">
        <v>67</v>
      </c>
      <c r="Y74" s="45">
        <v>557</v>
      </c>
      <c r="Z74" s="46">
        <v>0.120287253141831</v>
      </c>
      <c r="AA74" s="41" t="s">
        <v>931</v>
      </c>
      <c r="AB74" s="41" t="s">
        <v>933</v>
      </c>
      <c r="AC74" s="41" t="s">
        <v>936</v>
      </c>
      <c r="AD74" s="41" t="s">
        <v>932</v>
      </c>
      <c r="AE74" s="43">
        <v>692</v>
      </c>
      <c r="AF74" s="43">
        <v>22.6875</v>
      </c>
      <c r="AG74" s="43">
        <v>363</v>
      </c>
      <c r="AH74" s="43">
        <v>329</v>
      </c>
      <c r="AI74" s="47">
        <v>2.5100000000000001E-2</v>
      </c>
      <c r="AJ74" s="47">
        <v>0</v>
      </c>
      <c r="AK74" s="41" t="s">
        <v>82</v>
      </c>
      <c r="AL74" s="41" t="s">
        <v>82</v>
      </c>
      <c r="AM74" s="47">
        <v>2.1090000000000001E-2</v>
      </c>
      <c r="AN74" s="43">
        <v>16</v>
      </c>
      <c r="AO74" s="43">
        <v>1</v>
      </c>
      <c r="AP74" s="43">
        <v>0</v>
      </c>
      <c r="AQ74" s="43">
        <v>0</v>
      </c>
      <c r="AR74" s="43">
        <v>15</v>
      </c>
      <c r="AS74" s="41">
        <v>0.04</v>
      </c>
      <c r="AT74" s="43">
        <v>1721</v>
      </c>
      <c r="AU74" s="43">
        <v>0</v>
      </c>
      <c r="AV74" s="55">
        <v>0</v>
      </c>
      <c r="AW74" s="48" t="s">
        <v>937</v>
      </c>
      <c r="AX74" s="39">
        <v>0</v>
      </c>
      <c r="AY74" s="39">
        <v>0</v>
      </c>
      <c r="AZ74" s="39" t="s">
        <v>85</v>
      </c>
      <c r="BA74" s="39"/>
      <c r="BB74" s="48" t="s">
        <v>938</v>
      </c>
      <c r="BC74" s="39">
        <v>0</v>
      </c>
      <c r="BD74" s="41" t="s">
        <v>931</v>
      </c>
      <c r="BE74" s="50">
        <v>1</v>
      </c>
      <c r="BF74" s="50">
        <v>0</v>
      </c>
      <c r="BG74" s="50">
        <v>0</v>
      </c>
      <c r="BH74" s="50">
        <v>1</v>
      </c>
      <c r="BI74" s="50" t="s">
        <v>939</v>
      </c>
      <c r="BJ74" s="50"/>
      <c r="BK74" s="50"/>
      <c r="BL74" s="51" t="s">
        <v>940</v>
      </c>
      <c r="BM74" s="52" t="s">
        <v>276</v>
      </c>
      <c r="BN74" s="57"/>
      <c r="BO74" s="57"/>
      <c r="BP74" s="57"/>
      <c r="BQ74" s="58"/>
    </row>
    <row r="75" spans="1:69" ht="15.75" x14ac:dyDescent="0.25">
      <c r="A75" s="70" t="s">
        <v>68</v>
      </c>
      <c r="B75" s="68" t="s">
        <v>941</v>
      </c>
      <c r="C75" s="39" t="s">
        <v>146</v>
      </c>
      <c r="D75" s="39" t="s">
        <v>118</v>
      </c>
      <c r="E75" s="39" t="s">
        <v>942</v>
      </c>
      <c r="F75" s="40" t="str">
        <f t="shared" ref="F75:F80" si="1">HYPERLINK("http://twiplomacy.com/info/africa/Ethiopia","http://twiplomacy.com/info/africa/Ethiopia")</f>
        <v>http://twiplomacy.com/info/africa/Ethiopia</v>
      </c>
      <c r="G75" s="41" t="s">
        <v>943</v>
      </c>
      <c r="H75" s="79" t="s">
        <v>944</v>
      </c>
      <c r="I75" s="41" t="s">
        <v>945</v>
      </c>
      <c r="J75" s="43">
        <v>16</v>
      </c>
      <c r="K75" s="43">
        <v>62</v>
      </c>
      <c r="L75" s="41"/>
      <c r="M75" s="41" t="s">
        <v>946</v>
      </c>
      <c r="N75" s="41" t="s">
        <v>941</v>
      </c>
      <c r="O75" s="43">
        <v>0</v>
      </c>
      <c r="P75" s="43">
        <v>1</v>
      </c>
      <c r="Q75" s="41" t="s">
        <v>164</v>
      </c>
      <c r="R75" s="41" t="s">
        <v>79</v>
      </c>
      <c r="S75" s="43">
        <v>3</v>
      </c>
      <c r="T75" s="44" t="s">
        <v>97</v>
      </c>
      <c r="U75" s="43">
        <v>1</v>
      </c>
      <c r="V75" s="43">
        <v>0</v>
      </c>
      <c r="W75" s="43">
        <v>0</v>
      </c>
      <c r="X75" s="45">
        <v>0</v>
      </c>
      <c r="Y75" s="45">
        <v>1</v>
      </c>
      <c r="Z75" s="46">
        <v>0</v>
      </c>
      <c r="AA75" s="41" t="s">
        <v>943</v>
      </c>
      <c r="AB75" s="41" t="s">
        <v>945</v>
      </c>
      <c r="AC75" s="41" t="s">
        <v>947</v>
      </c>
      <c r="AD75" s="41" t="s">
        <v>944</v>
      </c>
      <c r="AE75" s="43">
        <v>0</v>
      </c>
      <c r="AF75" s="43">
        <v>0</v>
      </c>
      <c r="AG75" s="43">
        <v>0</v>
      </c>
      <c r="AH75" s="43">
        <v>0</v>
      </c>
      <c r="AI75" s="47">
        <v>0</v>
      </c>
      <c r="AJ75" s="41" t="s">
        <v>82</v>
      </c>
      <c r="AK75" s="47">
        <v>0</v>
      </c>
      <c r="AL75" s="41" t="s">
        <v>82</v>
      </c>
      <c r="AM75" s="41" t="s">
        <v>82</v>
      </c>
      <c r="AN75" s="43">
        <v>1</v>
      </c>
      <c r="AO75" s="43">
        <v>0</v>
      </c>
      <c r="AP75" s="43">
        <v>0</v>
      </c>
      <c r="AQ75" s="43">
        <v>1</v>
      </c>
      <c r="AR75" s="43">
        <v>0</v>
      </c>
      <c r="AS75" s="41">
        <v>0</v>
      </c>
      <c r="AT75" s="43">
        <v>16</v>
      </c>
      <c r="AU75" s="43">
        <v>0</v>
      </c>
      <c r="AV75" s="55">
        <v>0</v>
      </c>
      <c r="AW75" s="63" t="s">
        <v>948</v>
      </c>
      <c r="AX75" s="39">
        <v>0</v>
      </c>
      <c r="AY75" s="39">
        <v>0</v>
      </c>
      <c r="AZ75" s="39" t="s">
        <v>85</v>
      </c>
      <c r="BA75" s="61"/>
      <c r="BB75" s="63" t="s">
        <v>949</v>
      </c>
      <c r="BC75" s="39">
        <v>0</v>
      </c>
      <c r="BD75" s="41" t="s">
        <v>943</v>
      </c>
      <c r="BE75" s="50">
        <v>6</v>
      </c>
      <c r="BF75" s="50">
        <v>0</v>
      </c>
      <c r="BG75" s="50">
        <v>0</v>
      </c>
      <c r="BH75" s="50">
        <v>6</v>
      </c>
      <c r="BI75" s="50" t="s">
        <v>950</v>
      </c>
      <c r="BJ75" s="50"/>
      <c r="BK75" s="50"/>
      <c r="BL75" s="56" t="s">
        <v>951</v>
      </c>
      <c r="BM75" s="77" t="s">
        <v>90</v>
      </c>
      <c r="BN75" s="77"/>
      <c r="BO75" s="77"/>
      <c r="BP75" s="77"/>
      <c r="BQ75" s="78"/>
    </row>
    <row r="76" spans="1:69" ht="15.75" x14ac:dyDescent="0.25">
      <c r="A76" s="38" t="s">
        <v>68</v>
      </c>
      <c r="B76" s="39" t="s">
        <v>941</v>
      </c>
      <c r="C76" s="39" t="s">
        <v>104</v>
      </c>
      <c r="D76" s="39" t="s">
        <v>71</v>
      </c>
      <c r="E76" s="39" t="s">
        <v>952</v>
      </c>
      <c r="F76" s="40" t="str">
        <f t="shared" si="1"/>
        <v>http://twiplomacy.com/info/africa/Ethiopia</v>
      </c>
      <c r="G76" s="41" t="s">
        <v>953</v>
      </c>
      <c r="H76" s="56" t="s">
        <v>954</v>
      </c>
      <c r="I76" s="41" t="s">
        <v>955</v>
      </c>
      <c r="J76" s="43">
        <v>3303</v>
      </c>
      <c r="K76" s="43">
        <v>86</v>
      </c>
      <c r="L76" s="41" t="s">
        <v>956</v>
      </c>
      <c r="M76" s="41" t="s">
        <v>957</v>
      </c>
      <c r="N76" s="41" t="s">
        <v>941</v>
      </c>
      <c r="O76" s="43">
        <v>0</v>
      </c>
      <c r="P76" s="43">
        <v>237</v>
      </c>
      <c r="Q76" s="41" t="s">
        <v>164</v>
      </c>
      <c r="R76" s="41" t="s">
        <v>79</v>
      </c>
      <c r="S76" s="43">
        <v>9</v>
      </c>
      <c r="T76" s="44" t="s">
        <v>97</v>
      </c>
      <c r="U76" s="43">
        <v>0.51501154734411081</v>
      </c>
      <c r="V76" s="43">
        <v>1.7459459459459461</v>
      </c>
      <c r="W76" s="43">
        <v>4.3891891891891888</v>
      </c>
      <c r="X76" s="45">
        <v>0</v>
      </c>
      <c r="Y76" s="45">
        <v>223</v>
      </c>
      <c r="Z76" s="46">
        <v>0</v>
      </c>
      <c r="AA76" s="41" t="s">
        <v>953</v>
      </c>
      <c r="AB76" s="41" t="s">
        <v>955</v>
      </c>
      <c r="AC76" s="41" t="s">
        <v>958</v>
      </c>
      <c r="AD76" s="41" t="s">
        <v>954</v>
      </c>
      <c r="AE76" s="43">
        <v>1275</v>
      </c>
      <c r="AF76" s="43">
        <v>1.7765957446808511</v>
      </c>
      <c r="AG76" s="43">
        <v>334</v>
      </c>
      <c r="AH76" s="43">
        <v>941</v>
      </c>
      <c r="AI76" s="47">
        <v>2.2000000000000001E-3</v>
      </c>
      <c r="AJ76" s="47">
        <v>0</v>
      </c>
      <c r="AK76" s="47">
        <v>1.4400000000000001E-3</v>
      </c>
      <c r="AL76" s="41" t="s">
        <v>82</v>
      </c>
      <c r="AM76" s="47">
        <v>4.6899999999999997E-3</v>
      </c>
      <c r="AN76" s="43">
        <v>188</v>
      </c>
      <c r="AO76" s="43">
        <v>36</v>
      </c>
      <c r="AP76" s="43">
        <v>0</v>
      </c>
      <c r="AQ76" s="43">
        <v>94</v>
      </c>
      <c r="AR76" s="43">
        <v>50</v>
      </c>
      <c r="AS76" s="41">
        <v>0.52</v>
      </c>
      <c r="AT76" s="43">
        <v>3196</v>
      </c>
      <c r="AU76" s="43">
        <v>0</v>
      </c>
      <c r="AV76" s="55">
        <v>0</v>
      </c>
      <c r="AW76" s="48" t="s">
        <v>959</v>
      </c>
      <c r="AX76" s="39">
        <v>0</v>
      </c>
      <c r="AY76" s="39">
        <v>0</v>
      </c>
      <c r="AZ76" s="39" t="s">
        <v>85</v>
      </c>
      <c r="BA76" s="39"/>
      <c r="BB76" s="48" t="s">
        <v>960</v>
      </c>
      <c r="BC76" s="39">
        <v>0</v>
      </c>
      <c r="BD76" s="41" t="s">
        <v>953</v>
      </c>
      <c r="BE76" s="50">
        <v>20</v>
      </c>
      <c r="BF76" s="50">
        <v>1</v>
      </c>
      <c r="BG76" s="50">
        <v>1</v>
      </c>
      <c r="BH76" s="50">
        <v>22</v>
      </c>
      <c r="BI76" s="50" t="s">
        <v>961</v>
      </c>
      <c r="BJ76" s="50" t="s">
        <v>962</v>
      </c>
      <c r="BK76" s="50" t="s">
        <v>963</v>
      </c>
      <c r="BL76" s="51" t="s">
        <v>964</v>
      </c>
      <c r="BM76" s="52" t="s">
        <v>90</v>
      </c>
      <c r="BN76" s="57"/>
      <c r="BO76" s="57"/>
      <c r="BP76" s="57"/>
      <c r="BQ76" s="58"/>
    </row>
    <row r="77" spans="1:69" ht="15.75" x14ac:dyDescent="0.25">
      <c r="A77" s="38" t="s">
        <v>68</v>
      </c>
      <c r="B77" s="39" t="s">
        <v>941</v>
      </c>
      <c r="C77" s="39" t="s">
        <v>104</v>
      </c>
      <c r="D77" s="39" t="s">
        <v>118</v>
      </c>
      <c r="E77" s="39" t="s">
        <v>952</v>
      </c>
      <c r="F77" s="40" t="str">
        <f t="shared" si="1"/>
        <v>http://twiplomacy.com/info/africa/Ethiopia</v>
      </c>
      <c r="G77" s="41" t="s">
        <v>962</v>
      </c>
      <c r="H77" s="48" t="s">
        <v>965</v>
      </c>
      <c r="I77" s="41" t="s">
        <v>966</v>
      </c>
      <c r="J77" s="43">
        <v>9013</v>
      </c>
      <c r="K77" s="43">
        <v>104</v>
      </c>
      <c r="L77" s="41" t="s">
        <v>967</v>
      </c>
      <c r="M77" s="41" t="s">
        <v>968</v>
      </c>
      <c r="N77" s="41" t="s">
        <v>969</v>
      </c>
      <c r="O77" s="43">
        <v>20</v>
      </c>
      <c r="P77" s="43">
        <v>114</v>
      </c>
      <c r="Q77" s="41" t="s">
        <v>164</v>
      </c>
      <c r="R77" s="41" t="s">
        <v>79</v>
      </c>
      <c r="S77" s="43">
        <v>12</v>
      </c>
      <c r="T77" s="44" t="s">
        <v>97</v>
      </c>
      <c r="U77" s="43">
        <v>1.75609756097561</v>
      </c>
      <c r="V77" s="43">
        <v>33.108108108108112</v>
      </c>
      <c r="W77" s="43">
        <v>150.08108108108109</v>
      </c>
      <c r="X77" s="45">
        <v>0</v>
      </c>
      <c r="Y77" s="45">
        <v>72</v>
      </c>
      <c r="Z77" s="46">
        <v>0</v>
      </c>
      <c r="AA77" s="41" t="s">
        <v>962</v>
      </c>
      <c r="AB77" s="41" t="s">
        <v>966</v>
      </c>
      <c r="AC77" s="41" t="s">
        <v>970</v>
      </c>
      <c r="AD77" s="41" t="s">
        <v>965</v>
      </c>
      <c r="AE77" s="43">
        <v>7530</v>
      </c>
      <c r="AF77" s="43">
        <v>30.326086956521738</v>
      </c>
      <c r="AG77" s="43">
        <v>1395</v>
      </c>
      <c r="AH77" s="43">
        <v>6135</v>
      </c>
      <c r="AI77" s="47">
        <v>1.9800000000000002E-2</v>
      </c>
      <c r="AJ77" s="47">
        <v>2.4250000000000001E-2</v>
      </c>
      <c r="AK77" s="47">
        <v>1.174E-2</v>
      </c>
      <c r="AL77" s="41" t="s">
        <v>82</v>
      </c>
      <c r="AM77" s="47">
        <v>2.1329999999999998E-2</v>
      </c>
      <c r="AN77" s="43">
        <v>46</v>
      </c>
      <c r="AO77" s="43">
        <v>3</v>
      </c>
      <c r="AP77" s="43">
        <v>0</v>
      </c>
      <c r="AQ77" s="43">
        <v>8</v>
      </c>
      <c r="AR77" s="43">
        <v>33</v>
      </c>
      <c r="AS77" s="41">
        <v>0.13</v>
      </c>
      <c r="AT77" s="43">
        <v>9001</v>
      </c>
      <c r="AU77" s="43">
        <v>0</v>
      </c>
      <c r="AV77" s="55">
        <v>0</v>
      </c>
      <c r="AW77" s="48" t="s">
        <v>971</v>
      </c>
      <c r="AX77" s="39">
        <v>0</v>
      </c>
      <c r="AY77" s="39">
        <v>0</v>
      </c>
      <c r="AZ77" s="39" t="s">
        <v>85</v>
      </c>
      <c r="BA77" s="39"/>
      <c r="BB77" s="48" t="s">
        <v>972</v>
      </c>
      <c r="BC77" s="39">
        <v>0</v>
      </c>
      <c r="BD77" s="41" t="s">
        <v>962</v>
      </c>
      <c r="BE77" s="50">
        <v>11</v>
      </c>
      <c r="BF77" s="50">
        <v>2</v>
      </c>
      <c r="BG77" s="50">
        <v>0</v>
      </c>
      <c r="BH77" s="50">
        <v>13</v>
      </c>
      <c r="BI77" s="50" t="s">
        <v>973</v>
      </c>
      <c r="BJ77" s="50" t="s">
        <v>974</v>
      </c>
      <c r="BK77" s="50"/>
      <c r="BL77" s="51" t="s">
        <v>975</v>
      </c>
      <c r="BM77" s="52" t="s">
        <v>90</v>
      </c>
      <c r="BN77" s="57"/>
      <c r="BO77" s="57"/>
      <c r="BP77" s="57"/>
      <c r="BQ77" s="58"/>
    </row>
    <row r="78" spans="1:69" ht="15.75" x14ac:dyDescent="0.25">
      <c r="A78" s="38" t="s">
        <v>68</v>
      </c>
      <c r="B78" s="39" t="s">
        <v>941</v>
      </c>
      <c r="C78" s="39" t="s">
        <v>211</v>
      </c>
      <c r="D78" s="39" t="s">
        <v>71</v>
      </c>
      <c r="E78" s="39" t="s">
        <v>211</v>
      </c>
      <c r="F78" s="40" t="str">
        <f t="shared" si="1"/>
        <v>http://twiplomacy.com/info/africa/Ethiopia</v>
      </c>
      <c r="G78" s="41" t="s">
        <v>976</v>
      </c>
      <c r="H78" s="48" t="s">
        <v>977</v>
      </c>
      <c r="I78" s="41" t="s">
        <v>978</v>
      </c>
      <c r="J78" s="43">
        <v>7375</v>
      </c>
      <c r="K78" s="43">
        <v>683</v>
      </c>
      <c r="L78" s="41" t="s">
        <v>979</v>
      </c>
      <c r="M78" s="41" t="s">
        <v>980</v>
      </c>
      <c r="N78" s="41" t="s">
        <v>981</v>
      </c>
      <c r="O78" s="43">
        <v>16</v>
      </c>
      <c r="P78" s="43">
        <v>19746</v>
      </c>
      <c r="Q78" s="41" t="s">
        <v>164</v>
      </c>
      <c r="R78" s="41" t="s">
        <v>124</v>
      </c>
      <c r="S78" s="43">
        <v>0</v>
      </c>
      <c r="T78" s="44" t="s">
        <v>97</v>
      </c>
      <c r="U78" s="43">
        <v>17.235294117647062</v>
      </c>
      <c r="V78" s="43">
        <v>0.15030380556443881</v>
      </c>
      <c r="W78" s="43">
        <v>0.36328749600255839</v>
      </c>
      <c r="X78" s="45">
        <v>1</v>
      </c>
      <c r="Y78" s="45">
        <v>3223</v>
      </c>
      <c r="Z78" s="46">
        <v>3.1026993484331399E-4</v>
      </c>
      <c r="AA78" s="41" t="s">
        <v>976</v>
      </c>
      <c r="AB78" s="41" t="s">
        <v>978</v>
      </c>
      <c r="AC78" s="41" t="s">
        <v>982</v>
      </c>
      <c r="AD78" s="41" t="s">
        <v>977</v>
      </c>
      <c r="AE78" s="43">
        <v>0</v>
      </c>
      <c r="AF78" s="43" t="e">
        <v>#VALUE!</v>
      </c>
      <c r="AG78" s="43">
        <v>0</v>
      </c>
      <c r="AH78" s="43">
        <v>0</v>
      </c>
      <c r="AI78" s="41" t="s">
        <v>82</v>
      </c>
      <c r="AJ78" s="41" t="s">
        <v>82</v>
      </c>
      <c r="AK78" s="41" t="s">
        <v>82</v>
      </c>
      <c r="AL78" s="41" t="s">
        <v>82</v>
      </c>
      <c r="AM78" s="41" t="s">
        <v>82</v>
      </c>
      <c r="AN78" s="43" t="s">
        <v>83</v>
      </c>
      <c r="AO78" s="43">
        <v>0</v>
      </c>
      <c r="AP78" s="43">
        <v>0</v>
      </c>
      <c r="AQ78" s="43">
        <v>0</v>
      </c>
      <c r="AR78" s="43">
        <v>0</v>
      </c>
      <c r="AS78" s="41">
        <v>0</v>
      </c>
      <c r="AT78" s="43">
        <v>7375</v>
      </c>
      <c r="AU78" s="43">
        <v>183</v>
      </c>
      <c r="AV78" s="47">
        <v>2.5399999999999999E-2</v>
      </c>
      <c r="AW78" s="48" t="s">
        <v>983</v>
      </c>
      <c r="AX78" s="39">
        <v>0</v>
      </c>
      <c r="AY78" s="39">
        <v>0</v>
      </c>
      <c r="AZ78" s="39" t="s">
        <v>85</v>
      </c>
      <c r="BA78" s="39"/>
      <c r="BB78" s="48" t="s">
        <v>984</v>
      </c>
      <c r="BC78" s="64">
        <v>0</v>
      </c>
      <c r="BD78" s="41" t="s">
        <v>976</v>
      </c>
      <c r="BE78" s="50">
        <v>20</v>
      </c>
      <c r="BF78" s="50">
        <v>3</v>
      </c>
      <c r="BG78" s="50">
        <v>1</v>
      </c>
      <c r="BH78" s="50">
        <v>24</v>
      </c>
      <c r="BI78" s="50" t="s">
        <v>985</v>
      </c>
      <c r="BJ78" s="50" t="s">
        <v>986</v>
      </c>
      <c r="BK78" s="50" t="s">
        <v>963</v>
      </c>
      <c r="BL78" s="51" t="s">
        <v>987</v>
      </c>
      <c r="BM78" s="52" t="s">
        <v>90</v>
      </c>
      <c r="BN78" s="57"/>
      <c r="BO78" s="57"/>
      <c r="BP78" s="57"/>
      <c r="BQ78" s="58"/>
    </row>
    <row r="79" spans="1:69" ht="15.75" x14ac:dyDescent="0.25">
      <c r="A79" s="38" t="s">
        <v>68</v>
      </c>
      <c r="B79" s="39" t="s">
        <v>941</v>
      </c>
      <c r="C79" s="39" t="s">
        <v>117</v>
      </c>
      <c r="D79" s="39" t="s">
        <v>118</v>
      </c>
      <c r="E79" s="39" t="s">
        <v>988</v>
      </c>
      <c r="F79" s="40" t="str">
        <f t="shared" si="1"/>
        <v>http://twiplomacy.com/info/africa/Ethiopia</v>
      </c>
      <c r="G79" s="41" t="s">
        <v>989</v>
      </c>
      <c r="H79" s="48" t="s">
        <v>990</v>
      </c>
      <c r="I79" s="41" t="s">
        <v>991</v>
      </c>
      <c r="J79" s="43">
        <v>212</v>
      </c>
      <c r="K79" s="43">
        <v>8</v>
      </c>
      <c r="L79" s="41" t="s">
        <v>992</v>
      </c>
      <c r="M79" s="41" t="s">
        <v>993</v>
      </c>
      <c r="N79" s="41" t="s">
        <v>941</v>
      </c>
      <c r="O79" s="43">
        <v>0</v>
      </c>
      <c r="P79" s="43">
        <v>0</v>
      </c>
      <c r="Q79" s="41" t="s">
        <v>164</v>
      </c>
      <c r="R79" s="41" t="s">
        <v>79</v>
      </c>
      <c r="S79" s="43">
        <v>2</v>
      </c>
      <c r="T79" s="49" t="s">
        <v>564</v>
      </c>
      <c r="U79" s="43"/>
      <c r="V79" s="43"/>
      <c r="W79" s="43"/>
      <c r="X79" s="45"/>
      <c r="Y79" s="45"/>
      <c r="Z79" s="46"/>
      <c r="AA79" s="41" t="s">
        <v>989</v>
      </c>
      <c r="AB79" s="41" t="s">
        <v>991</v>
      </c>
      <c r="AC79" s="41" t="s">
        <v>994</v>
      </c>
      <c r="AD79" s="41" t="s">
        <v>990</v>
      </c>
      <c r="AE79" s="43">
        <v>0</v>
      </c>
      <c r="AF79" s="43" t="e">
        <v>#VALUE!</v>
      </c>
      <c r="AG79" s="43">
        <v>0</v>
      </c>
      <c r="AH79" s="43">
        <v>0</v>
      </c>
      <c r="AI79" s="41" t="s">
        <v>82</v>
      </c>
      <c r="AJ79" s="41" t="s">
        <v>82</v>
      </c>
      <c r="AK79" s="41" t="s">
        <v>82</v>
      </c>
      <c r="AL79" s="41" t="s">
        <v>82</v>
      </c>
      <c r="AM79" s="41" t="s">
        <v>82</v>
      </c>
      <c r="AN79" s="43" t="s">
        <v>83</v>
      </c>
      <c r="AO79" s="43">
        <v>0</v>
      </c>
      <c r="AP79" s="43">
        <v>0</v>
      </c>
      <c r="AQ79" s="43">
        <v>0</v>
      </c>
      <c r="AR79" s="43">
        <v>0</v>
      </c>
      <c r="AS79" s="41">
        <v>0</v>
      </c>
      <c r="AT79" s="43">
        <v>211</v>
      </c>
      <c r="AU79" s="43">
        <v>151</v>
      </c>
      <c r="AV79" s="47">
        <v>2.5167000000000002</v>
      </c>
      <c r="AW79" s="48" t="s">
        <v>995</v>
      </c>
      <c r="AX79" s="39">
        <v>0</v>
      </c>
      <c r="AY79" s="39">
        <v>0</v>
      </c>
      <c r="AZ79" s="39" t="s">
        <v>85</v>
      </c>
      <c r="BA79" s="49"/>
      <c r="BB79" s="48" t="s">
        <v>996</v>
      </c>
      <c r="BC79" s="64">
        <v>0</v>
      </c>
      <c r="BD79" s="41" t="s">
        <v>989</v>
      </c>
      <c r="BE79" s="50">
        <v>4</v>
      </c>
      <c r="BF79" s="50">
        <v>3</v>
      </c>
      <c r="BG79" s="50">
        <v>0</v>
      </c>
      <c r="BH79" s="50">
        <v>7</v>
      </c>
      <c r="BI79" s="50" t="s">
        <v>997</v>
      </c>
      <c r="BJ79" s="50" t="s">
        <v>998</v>
      </c>
      <c r="BK79" s="50"/>
      <c r="BL79" s="56" t="s">
        <v>999</v>
      </c>
      <c r="BM79" s="52" t="s">
        <v>90</v>
      </c>
      <c r="BN79" s="57"/>
      <c r="BO79" s="57"/>
      <c r="BP79" s="57"/>
      <c r="BQ79" s="58"/>
    </row>
    <row r="80" spans="1:69" ht="15.75" x14ac:dyDescent="0.25">
      <c r="A80" s="38" t="s">
        <v>68</v>
      </c>
      <c r="B80" s="39" t="s">
        <v>941</v>
      </c>
      <c r="C80" s="39" t="s">
        <v>132</v>
      </c>
      <c r="D80" s="39" t="s">
        <v>71</v>
      </c>
      <c r="E80" s="39" t="s">
        <v>132</v>
      </c>
      <c r="F80" s="40" t="str">
        <f t="shared" si="1"/>
        <v>http://twiplomacy.com/info/africa/Ethiopia</v>
      </c>
      <c r="G80" s="41" t="s">
        <v>963</v>
      </c>
      <c r="H80" s="48" t="s">
        <v>1000</v>
      </c>
      <c r="I80" s="41" t="s">
        <v>1001</v>
      </c>
      <c r="J80" s="43">
        <v>137126</v>
      </c>
      <c r="K80" s="43">
        <v>1063</v>
      </c>
      <c r="L80" s="41" t="s">
        <v>1002</v>
      </c>
      <c r="M80" s="41" t="s">
        <v>1003</v>
      </c>
      <c r="N80" s="41" t="s">
        <v>1004</v>
      </c>
      <c r="O80" s="43">
        <v>135</v>
      </c>
      <c r="P80" s="43">
        <v>15067</v>
      </c>
      <c r="Q80" s="41" t="s">
        <v>164</v>
      </c>
      <c r="R80" s="41" t="s">
        <v>79</v>
      </c>
      <c r="S80" s="43">
        <v>301</v>
      </c>
      <c r="T80" s="39" t="s">
        <v>97</v>
      </c>
      <c r="U80" s="43">
        <v>4.3603238866396774</v>
      </c>
      <c r="V80" s="43">
        <v>5.2020440251572326</v>
      </c>
      <c r="W80" s="43">
        <v>6.3168238993710686</v>
      </c>
      <c r="X80" s="45">
        <v>280</v>
      </c>
      <c r="Y80" s="45">
        <v>3231</v>
      </c>
      <c r="Z80" s="46">
        <v>8.6660476632621497E-2</v>
      </c>
      <c r="AA80" s="41" t="s">
        <v>963</v>
      </c>
      <c r="AB80" s="41" t="s">
        <v>1001</v>
      </c>
      <c r="AC80" s="41" t="s">
        <v>1005</v>
      </c>
      <c r="AD80" s="41" t="s">
        <v>1000</v>
      </c>
      <c r="AE80" s="43">
        <v>11661</v>
      </c>
      <c r="AF80" s="43">
        <v>5.8115384615384613</v>
      </c>
      <c r="AG80" s="43">
        <v>4533</v>
      </c>
      <c r="AH80" s="43">
        <v>7128</v>
      </c>
      <c r="AI80" s="47">
        <v>1.2E-4</v>
      </c>
      <c r="AJ80" s="47">
        <v>1.9000000000000001E-4</v>
      </c>
      <c r="AK80" s="47">
        <v>1.1E-4</v>
      </c>
      <c r="AL80" s="47">
        <v>1.4999999999999999E-4</v>
      </c>
      <c r="AM80" s="47">
        <v>3.0000000000000001E-5</v>
      </c>
      <c r="AN80" s="43">
        <v>780</v>
      </c>
      <c r="AO80" s="43">
        <v>105</v>
      </c>
      <c r="AP80" s="43">
        <v>8</v>
      </c>
      <c r="AQ80" s="43">
        <v>648</v>
      </c>
      <c r="AR80" s="43">
        <v>2</v>
      </c>
      <c r="AS80" s="41">
        <v>2.14</v>
      </c>
      <c r="AT80" s="43">
        <v>137086</v>
      </c>
      <c r="AU80" s="43">
        <v>33069</v>
      </c>
      <c r="AV80" s="47">
        <v>0.31790000000000002</v>
      </c>
      <c r="AW80" s="48" t="s">
        <v>1006</v>
      </c>
      <c r="AX80" s="39">
        <v>0</v>
      </c>
      <c r="AY80" s="39">
        <v>1</v>
      </c>
      <c r="AZ80" s="39" t="s">
        <v>85</v>
      </c>
      <c r="BA80" s="39"/>
      <c r="BB80" s="48" t="s">
        <v>1007</v>
      </c>
      <c r="BC80" s="64">
        <v>0</v>
      </c>
      <c r="BD80" s="41" t="s">
        <v>963</v>
      </c>
      <c r="BE80" s="50">
        <v>83</v>
      </c>
      <c r="BF80" s="50">
        <v>43</v>
      </c>
      <c r="BG80" s="50">
        <v>44</v>
      </c>
      <c r="BH80" s="50">
        <v>170</v>
      </c>
      <c r="BI80" s="50" t="s">
        <v>1008</v>
      </c>
      <c r="BJ80" s="50" t="s">
        <v>1009</v>
      </c>
      <c r="BK80" s="50" t="s">
        <v>1010</v>
      </c>
      <c r="BL80" s="51" t="s">
        <v>1011</v>
      </c>
      <c r="BM80" s="52" t="s">
        <v>90</v>
      </c>
      <c r="BN80" s="57"/>
      <c r="BO80" s="57"/>
      <c r="BP80" s="57"/>
      <c r="BQ80" s="58"/>
    </row>
    <row r="81" spans="1:69" ht="15.75" x14ac:dyDescent="0.25">
      <c r="A81" s="38" t="s">
        <v>68</v>
      </c>
      <c r="B81" s="39" t="s">
        <v>1012</v>
      </c>
      <c r="C81" s="39" t="s">
        <v>146</v>
      </c>
      <c r="D81" s="39" t="s">
        <v>118</v>
      </c>
      <c r="E81" s="39" t="s">
        <v>1013</v>
      </c>
      <c r="F81" s="40" t="str">
        <f>HYPERLINK("http://twiplomacy.com/info/africa/Gabon","http://twiplomacy.com/info/africa/Gabon")</f>
        <v>http://twiplomacy.com/info/africa/Gabon</v>
      </c>
      <c r="G81" s="41" t="s">
        <v>1014</v>
      </c>
      <c r="H81" s="48" t="s">
        <v>1015</v>
      </c>
      <c r="I81" s="41" t="s">
        <v>1016</v>
      </c>
      <c r="J81" s="43">
        <v>90417</v>
      </c>
      <c r="K81" s="43">
        <v>4</v>
      </c>
      <c r="L81" s="41" t="s">
        <v>1017</v>
      </c>
      <c r="M81" s="41" t="s">
        <v>1018</v>
      </c>
      <c r="N81" s="41" t="s">
        <v>1012</v>
      </c>
      <c r="O81" s="43">
        <v>14</v>
      </c>
      <c r="P81" s="43">
        <v>1555</v>
      </c>
      <c r="Q81" s="41" t="s">
        <v>78</v>
      </c>
      <c r="R81" s="41" t="s">
        <v>124</v>
      </c>
      <c r="S81" s="43">
        <v>244</v>
      </c>
      <c r="T81" s="39" t="s">
        <v>97</v>
      </c>
      <c r="U81" s="43">
        <v>1.31748726655348</v>
      </c>
      <c r="V81" s="43">
        <v>45.548434085943192</v>
      </c>
      <c r="W81" s="43">
        <v>48.324836125273123</v>
      </c>
      <c r="X81" s="45">
        <v>0</v>
      </c>
      <c r="Y81" s="45">
        <v>1552</v>
      </c>
      <c r="Z81" s="46">
        <v>0</v>
      </c>
      <c r="AA81" s="41" t="s">
        <v>1014</v>
      </c>
      <c r="AB81" s="41" t="s">
        <v>1016</v>
      </c>
      <c r="AC81" s="41" t="s">
        <v>1019</v>
      </c>
      <c r="AD81" s="41" t="s">
        <v>1015</v>
      </c>
      <c r="AE81" s="43">
        <v>28204</v>
      </c>
      <c r="AF81" s="43">
        <v>97.6875</v>
      </c>
      <c r="AG81" s="43">
        <v>10941</v>
      </c>
      <c r="AH81" s="43">
        <v>17263</v>
      </c>
      <c r="AI81" s="47">
        <v>3.32E-3</v>
      </c>
      <c r="AJ81" s="47">
        <v>3.79E-3</v>
      </c>
      <c r="AK81" s="47">
        <v>2.0799999999999998E-3</v>
      </c>
      <c r="AL81" s="47">
        <v>3.6600000000000001E-3</v>
      </c>
      <c r="AM81" s="47">
        <v>2.31E-3</v>
      </c>
      <c r="AN81" s="43">
        <v>112</v>
      </c>
      <c r="AO81" s="43">
        <v>59</v>
      </c>
      <c r="AP81" s="43">
        <v>4</v>
      </c>
      <c r="AQ81" s="43">
        <v>5</v>
      </c>
      <c r="AR81" s="43">
        <v>44</v>
      </c>
      <c r="AS81" s="41">
        <v>0.31</v>
      </c>
      <c r="AT81" s="43">
        <v>90330</v>
      </c>
      <c r="AU81" s="43">
        <v>22163</v>
      </c>
      <c r="AV81" s="47">
        <v>0.3251</v>
      </c>
      <c r="AW81" s="48" t="str">
        <f>HYPERLINK("https://twitter.com/PresidentABO/lists","https://twitter.com/PresidentABO/lists")</f>
        <v>https://twitter.com/PresidentABO/lists</v>
      </c>
      <c r="AX81" s="39">
        <v>0</v>
      </c>
      <c r="AY81" s="39">
        <v>0</v>
      </c>
      <c r="AZ81" s="39" t="s">
        <v>85</v>
      </c>
      <c r="BA81" s="39"/>
      <c r="BB81" s="48" t="s">
        <v>1020</v>
      </c>
      <c r="BC81" s="64">
        <v>0</v>
      </c>
      <c r="BD81" s="41" t="s">
        <v>1014</v>
      </c>
      <c r="BE81" s="50">
        <v>0</v>
      </c>
      <c r="BF81" s="50">
        <v>36</v>
      </c>
      <c r="BG81" s="50">
        <v>1</v>
      </c>
      <c r="BH81" s="50">
        <v>37</v>
      </c>
      <c r="BI81" s="50"/>
      <c r="BJ81" s="50" t="s">
        <v>1021</v>
      </c>
      <c r="BK81" s="50" t="s">
        <v>1022</v>
      </c>
      <c r="BL81" s="51" t="s">
        <v>1023</v>
      </c>
      <c r="BM81" s="52" t="s">
        <v>90</v>
      </c>
      <c r="BN81" s="57"/>
      <c r="BO81" s="57"/>
      <c r="BP81" s="57"/>
      <c r="BQ81" s="58"/>
    </row>
    <row r="82" spans="1:69" ht="15.75" x14ac:dyDescent="0.25">
      <c r="A82" s="38" t="s">
        <v>68</v>
      </c>
      <c r="B82" s="39" t="s">
        <v>1012</v>
      </c>
      <c r="C82" s="39" t="s">
        <v>70</v>
      </c>
      <c r="D82" s="39" t="s">
        <v>71</v>
      </c>
      <c r="E82" s="39" t="s">
        <v>70</v>
      </c>
      <c r="F82" s="40" t="str">
        <f>HYPERLINK("http://twiplomacy.com/info/africa/Gabon","http://twiplomacy.com/info/africa/Gabon")</f>
        <v>http://twiplomacy.com/info/africa/Gabon</v>
      </c>
      <c r="G82" s="41" t="s">
        <v>1022</v>
      </c>
      <c r="H82" s="48" t="s">
        <v>1024</v>
      </c>
      <c r="I82" s="41" t="s">
        <v>1025</v>
      </c>
      <c r="J82" s="43">
        <v>46729</v>
      </c>
      <c r="K82" s="43">
        <v>28</v>
      </c>
      <c r="L82" s="41" t="s">
        <v>1026</v>
      </c>
      <c r="M82" s="41" t="s">
        <v>1027</v>
      </c>
      <c r="N82" s="41" t="s">
        <v>1012</v>
      </c>
      <c r="O82" s="43">
        <v>10</v>
      </c>
      <c r="P82" s="43">
        <v>3081</v>
      </c>
      <c r="Q82" s="41" t="s">
        <v>78</v>
      </c>
      <c r="R82" s="41" t="s">
        <v>124</v>
      </c>
      <c r="S82" s="43">
        <v>115</v>
      </c>
      <c r="T82" s="39" t="s">
        <v>97</v>
      </c>
      <c r="U82" s="43">
        <v>2.6089906700593719</v>
      </c>
      <c r="V82" s="43">
        <v>25.19344126193441</v>
      </c>
      <c r="W82" s="43">
        <v>10.27189705271897</v>
      </c>
      <c r="X82" s="45">
        <v>6</v>
      </c>
      <c r="Y82" s="45">
        <v>3076</v>
      </c>
      <c r="Z82" s="46">
        <v>1.95058517555267E-3</v>
      </c>
      <c r="AA82" s="41" t="s">
        <v>1022</v>
      </c>
      <c r="AB82" s="41" t="s">
        <v>1025</v>
      </c>
      <c r="AC82" s="41" t="s">
        <v>1028</v>
      </c>
      <c r="AD82" s="41" t="s">
        <v>1024</v>
      </c>
      <c r="AE82" s="43">
        <v>12417</v>
      </c>
      <c r="AF82" s="43">
        <v>21.93991416309013</v>
      </c>
      <c r="AG82" s="43">
        <v>5112</v>
      </c>
      <c r="AH82" s="43">
        <v>7305</v>
      </c>
      <c r="AI82" s="47">
        <v>1.2999999999999999E-3</v>
      </c>
      <c r="AJ82" s="47">
        <v>1.7600000000000001E-3</v>
      </c>
      <c r="AK82" s="47">
        <v>4.6999999999999999E-4</v>
      </c>
      <c r="AL82" s="47">
        <v>1.6199999999999999E-3</v>
      </c>
      <c r="AM82" s="47">
        <v>8.4999999999999995E-4</v>
      </c>
      <c r="AN82" s="43">
        <v>233</v>
      </c>
      <c r="AO82" s="43">
        <v>87</v>
      </c>
      <c r="AP82" s="43">
        <v>32</v>
      </c>
      <c r="AQ82" s="43">
        <v>23</v>
      </c>
      <c r="AR82" s="43">
        <v>91</v>
      </c>
      <c r="AS82" s="41">
        <v>0.64</v>
      </c>
      <c r="AT82" s="43">
        <v>46691</v>
      </c>
      <c r="AU82" s="43">
        <v>8623</v>
      </c>
      <c r="AV82" s="47">
        <v>0.22650000000000001</v>
      </c>
      <c r="AW82" s="48" t="str">
        <f>HYPERLINK("https://twitter.com/PresidenceGA/lists","https://twitter.com/PresidenceGA/lists")</f>
        <v>https://twitter.com/PresidenceGA/lists</v>
      </c>
      <c r="AX82" s="39">
        <v>0</v>
      </c>
      <c r="AY82" s="39">
        <v>0</v>
      </c>
      <c r="AZ82" s="39" t="s">
        <v>85</v>
      </c>
      <c r="BA82" s="39"/>
      <c r="BB82" s="48" t="s">
        <v>1029</v>
      </c>
      <c r="BC82" s="64">
        <v>0</v>
      </c>
      <c r="BD82" s="41" t="s">
        <v>1022</v>
      </c>
      <c r="BE82" s="50">
        <v>0</v>
      </c>
      <c r="BF82" s="50">
        <v>23</v>
      </c>
      <c r="BG82" s="50">
        <v>2</v>
      </c>
      <c r="BH82" s="50">
        <v>25</v>
      </c>
      <c r="BI82" s="50"/>
      <c r="BJ82" s="50" t="s">
        <v>1030</v>
      </c>
      <c r="BK82" s="50" t="s">
        <v>1031</v>
      </c>
      <c r="BL82" s="51" t="s">
        <v>1032</v>
      </c>
      <c r="BM82" s="52" t="s">
        <v>90</v>
      </c>
      <c r="BN82" s="57"/>
      <c r="BO82" s="57"/>
      <c r="BP82" s="57"/>
      <c r="BQ82" s="58"/>
    </row>
    <row r="83" spans="1:69" ht="15.75" x14ac:dyDescent="0.25">
      <c r="A83" s="38" t="s">
        <v>68</v>
      </c>
      <c r="B83" s="39" t="s">
        <v>1012</v>
      </c>
      <c r="C83" s="39" t="s">
        <v>104</v>
      </c>
      <c r="D83" s="39" t="s">
        <v>118</v>
      </c>
      <c r="E83" s="39" t="s">
        <v>1033</v>
      </c>
      <c r="F83" s="40" t="str">
        <f>HYPERLINK("http://twiplomacy.com/info/africa/Gabon","http://twiplomacy.com/info/africa/Gabon")</f>
        <v>http://twiplomacy.com/info/africa/Gabon</v>
      </c>
      <c r="G83" s="41" t="s">
        <v>1034</v>
      </c>
      <c r="H83" s="48" t="s">
        <v>1035</v>
      </c>
      <c r="I83" s="41" t="s">
        <v>1036</v>
      </c>
      <c r="J83" s="43">
        <v>508</v>
      </c>
      <c r="K83" s="43">
        <v>132</v>
      </c>
      <c r="L83" s="41"/>
      <c r="M83" s="41" t="s">
        <v>1037</v>
      </c>
      <c r="N83" s="41" t="s">
        <v>1038</v>
      </c>
      <c r="O83" s="43">
        <v>0</v>
      </c>
      <c r="P83" s="43">
        <v>236</v>
      </c>
      <c r="Q83" s="41" t="s">
        <v>164</v>
      </c>
      <c r="R83" s="41" t="s">
        <v>79</v>
      </c>
      <c r="S83" s="43">
        <v>11</v>
      </c>
      <c r="T83" s="44" t="s">
        <v>1039</v>
      </c>
      <c r="U83" s="43">
        <v>1.3038674033149169</v>
      </c>
      <c r="V83" s="43">
        <v>0.95614035087719296</v>
      </c>
      <c r="W83" s="43">
        <v>1.192982456140351</v>
      </c>
      <c r="X83" s="45">
        <v>8</v>
      </c>
      <c r="Y83" s="45">
        <v>236</v>
      </c>
      <c r="Z83" s="46">
        <v>3.3898305084745797E-2</v>
      </c>
      <c r="AA83" s="41" t="s">
        <v>1034</v>
      </c>
      <c r="AB83" s="41" t="s">
        <v>1036</v>
      </c>
      <c r="AC83" s="41" t="s">
        <v>1040</v>
      </c>
      <c r="AD83" s="41" t="s">
        <v>1035</v>
      </c>
      <c r="AE83" s="43">
        <v>0</v>
      </c>
      <c r="AF83" s="43" t="e">
        <v>#VALUE!</v>
      </c>
      <c r="AG83" s="43">
        <v>0</v>
      </c>
      <c r="AH83" s="43">
        <v>0</v>
      </c>
      <c r="AI83" s="41" t="s">
        <v>82</v>
      </c>
      <c r="AJ83" s="41" t="s">
        <v>82</v>
      </c>
      <c r="AK83" s="41" t="s">
        <v>82</v>
      </c>
      <c r="AL83" s="41" t="s">
        <v>82</v>
      </c>
      <c r="AM83" s="41" t="s">
        <v>82</v>
      </c>
      <c r="AN83" s="43" t="s">
        <v>83</v>
      </c>
      <c r="AO83" s="43">
        <v>0</v>
      </c>
      <c r="AP83" s="43">
        <v>0</v>
      </c>
      <c r="AQ83" s="43">
        <v>0</v>
      </c>
      <c r="AR83" s="43">
        <v>0</v>
      </c>
      <c r="AS83" s="41">
        <v>0</v>
      </c>
      <c r="AT83" s="43">
        <v>508</v>
      </c>
      <c r="AU83" s="43">
        <v>90</v>
      </c>
      <c r="AV83" s="47">
        <v>0.21529999999999999</v>
      </c>
      <c r="AW83" s="48" t="s">
        <v>1041</v>
      </c>
      <c r="AX83" s="39">
        <v>0</v>
      </c>
      <c r="AY83" s="39">
        <v>0</v>
      </c>
      <c r="AZ83" s="39" t="s">
        <v>85</v>
      </c>
      <c r="BA83" s="39"/>
      <c r="BB83" s="48" t="s">
        <v>1042</v>
      </c>
      <c r="BC83" s="64">
        <v>0</v>
      </c>
      <c r="BD83" s="41" t="s">
        <v>1034</v>
      </c>
      <c r="BE83" s="50">
        <v>12</v>
      </c>
      <c r="BF83" s="50">
        <v>1</v>
      </c>
      <c r="BG83" s="50">
        <v>1</v>
      </c>
      <c r="BH83" s="50">
        <v>14</v>
      </c>
      <c r="BI83" s="50" t="s">
        <v>1043</v>
      </c>
      <c r="BJ83" s="50" t="s">
        <v>1044</v>
      </c>
      <c r="BK83" s="50" t="s">
        <v>1022</v>
      </c>
      <c r="BL83" s="51" t="s">
        <v>1045</v>
      </c>
      <c r="BM83" s="52" t="s">
        <v>90</v>
      </c>
      <c r="BN83" s="57"/>
      <c r="BO83" s="57"/>
      <c r="BP83" s="57"/>
      <c r="BQ83" s="58"/>
    </row>
    <row r="84" spans="1:69" ht="15.75" x14ac:dyDescent="0.25">
      <c r="A84" s="38" t="s">
        <v>68</v>
      </c>
      <c r="B84" s="39" t="s">
        <v>1012</v>
      </c>
      <c r="C84" s="39" t="s">
        <v>211</v>
      </c>
      <c r="D84" s="39" t="s">
        <v>71</v>
      </c>
      <c r="E84" s="39" t="s">
        <v>211</v>
      </c>
      <c r="F84" s="40" t="str">
        <f>HYPERLINK("http://twiplomacy.com/info/africa/Gabon","http://twiplomacy.com/info/africa/Gabon")</f>
        <v>http://twiplomacy.com/info/africa/Gabon</v>
      </c>
      <c r="G84" s="41" t="s">
        <v>1046</v>
      </c>
      <c r="H84" s="48" t="s">
        <v>1047</v>
      </c>
      <c r="I84" s="41" t="s">
        <v>1048</v>
      </c>
      <c r="J84" s="43">
        <v>1009</v>
      </c>
      <c r="K84" s="43">
        <v>94</v>
      </c>
      <c r="L84" s="41" t="s">
        <v>1049</v>
      </c>
      <c r="M84" s="41" t="s">
        <v>1050</v>
      </c>
      <c r="N84" s="41" t="s">
        <v>1051</v>
      </c>
      <c r="O84" s="43">
        <v>3</v>
      </c>
      <c r="P84" s="43">
        <v>114</v>
      </c>
      <c r="Q84" s="41" t="s">
        <v>164</v>
      </c>
      <c r="R84" s="41" t="s">
        <v>79</v>
      </c>
      <c r="S84" s="43">
        <v>32</v>
      </c>
      <c r="T84" s="44" t="s">
        <v>1052</v>
      </c>
      <c r="U84" s="43">
        <v>0.6</v>
      </c>
      <c r="V84" s="43">
        <v>2.8613861386138608</v>
      </c>
      <c r="W84" s="43">
        <v>1.4059405940594061</v>
      </c>
      <c r="X84" s="45">
        <v>2</v>
      </c>
      <c r="Y84" s="45">
        <v>114</v>
      </c>
      <c r="Z84" s="46">
        <v>1.7543859649122799E-2</v>
      </c>
      <c r="AA84" s="41" t="s">
        <v>1046</v>
      </c>
      <c r="AB84" s="41" t="s">
        <v>1048</v>
      </c>
      <c r="AC84" s="41" t="s">
        <v>1053</v>
      </c>
      <c r="AD84" s="41" t="s">
        <v>1047</v>
      </c>
      <c r="AE84" s="43">
        <v>0</v>
      </c>
      <c r="AF84" s="43" t="e">
        <v>#VALUE!</v>
      </c>
      <c r="AG84" s="43">
        <v>0</v>
      </c>
      <c r="AH84" s="43">
        <v>0</v>
      </c>
      <c r="AI84" s="41" t="s">
        <v>82</v>
      </c>
      <c r="AJ84" s="41" t="s">
        <v>82</v>
      </c>
      <c r="AK84" s="41" t="s">
        <v>82</v>
      </c>
      <c r="AL84" s="41" t="s">
        <v>82</v>
      </c>
      <c r="AM84" s="41" t="s">
        <v>82</v>
      </c>
      <c r="AN84" s="43" t="s">
        <v>83</v>
      </c>
      <c r="AO84" s="43">
        <v>0</v>
      </c>
      <c r="AP84" s="43">
        <v>0</v>
      </c>
      <c r="AQ84" s="43">
        <v>0</v>
      </c>
      <c r="AR84" s="43">
        <v>0</v>
      </c>
      <c r="AS84" s="41">
        <v>0</v>
      </c>
      <c r="AT84" s="43">
        <v>1009</v>
      </c>
      <c r="AU84" s="43">
        <v>43</v>
      </c>
      <c r="AV84" s="47">
        <v>4.4499999999999998E-2</v>
      </c>
      <c r="AW84" s="48" t="str">
        <f>HYPERLINK("https://twitter.com/GouvGabon/lists","https://twitter.com/GouvGabon/lists")</f>
        <v>https://twitter.com/GouvGabon/lists</v>
      </c>
      <c r="AX84" s="39">
        <v>0</v>
      </c>
      <c r="AY84" s="39">
        <v>0</v>
      </c>
      <c r="AZ84" s="39" t="s">
        <v>85</v>
      </c>
      <c r="BA84" s="39"/>
      <c r="BB84" s="48" t="s">
        <v>1054</v>
      </c>
      <c r="BC84" s="64">
        <v>0</v>
      </c>
      <c r="BD84" s="41" t="s">
        <v>1046</v>
      </c>
      <c r="BE84" s="50">
        <v>51</v>
      </c>
      <c r="BF84" s="50">
        <v>1</v>
      </c>
      <c r="BG84" s="50">
        <v>1</v>
      </c>
      <c r="BH84" s="50">
        <v>53</v>
      </c>
      <c r="BI84" s="50" t="s">
        <v>1055</v>
      </c>
      <c r="BJ84" s="50" t="s">
        <v>1056</v>
      </c>
      <c r="BK84" s="50" t="s">
        <v>1057</v>
      </c>
      <c r="BL84" s="51" t="s">
        <v>1058</v>
      </c>
      <c r="BM84" s="52" t="s">
        <v>90</v>
      </c>
      <c r="BN84" s="57"/>
      <c r="BO84" s="57"/>
      <c r="BP84" s="57"/>
      <c r="BQ84" s="58"/>
    </row>
    <row r="85" spans="1:69" ht="15.75" x14ac:dyDescent="0.25">
      <c r="A85" s="38" t="s">
        <v>68</v>
      </c>
      <c r="B85" s="39" t="s">
        <v>1012</v>
      </c>
      <c r="C85" s="39" t="s">
        <v>211</v>
      </c>
      <c r="D85" s="39" t="s">
        <v>71</v>
      </c>
      <c r="E85" s="39" t="s">
        <v>211</v>
      </c>
      <c r="F85" s="66" t="str">
        <f>HYPERLINK("http://twiplomacy.com/info/africa/Gabon","http://twiplomacy.com/info/africa/Gabon")</f>
        <v>http://twiplomacy.com/info/africa/Gabon</v>
      </c>
      <c r="G85" s="41" t="s">
        <v>1044</v>
      </c>
      <c r="H85" s="86" t="s">
        <v>1059</v>
      </c>
      <c r="I85" s="41" t="s">
        <v>1060</v>
      </c>
      <c r="J85" s="43">
        <v>34</v>
      </c>
      <c r="K85" s="43">
        <v>124</v>
      </c>
      <c r="L85" s="41" t="s">
        <v>1061</v>
      </c>
      <c r="M85" s="41" t="s">
        <v>1062</v>
      </c>
      <c r="N85" s="41" t="s">
        <v>1038</v>
      </c>
      <c r="O85" s="43">
        <v>2</v>
      </c>
      <c r="P85" s="43">
        <v>10</v>
      </c>
      <c r="Q85" s="41" t="s">
        <v>78</v>
      </c>
      <c r="R85" s="41" t="s">
        <v>79</v>
      </c>
      <c r="S85" s="43">
        <v>4</v>
      </c>
      <c r="T85" s="49" t="s">
        <v>97</v>
      </c>
      <c r="U85" s="43">
        <v>0.15094339622641509</v>
      </c>
      <c r="V85" s="43">
        <v>0.2</v>
      </c>
      <c r="W85" s="43">
        <v>1.8</v>
      </c>
      <c r="X85" s="45">
        <v>0</v>
      </c>
      <c r="Y85" s="45">
        <v>8</v>
      </c>
      <c r="Z85" s="46">
        <v>0</v>
      </c>
      <c r="AA85" s="41" t="s">
        <v>1044</v>
      </c>
      <c r="AB85" s="41" t="s">
        <v>1060</v>
      </c>
      <c r="AC85" s="41" t="s">
        <v>1063</v>
      </c>
      <c r="AD85" s="41" t="s">
        <v>1059</v>
      </c>
      <c r="AE85" s="43">
        <v>21</v>
      </c>
      <c r="AF85" s="43">
        <v>0.2857142857142857</v>
      </c>
      <c r="AG85" s="43">
        <v>2</v>
      </c>
      <c r="AH85" s="43">
        <v>19</v>
      </c>
      <c r="AI85" s="47">
        <v>0.10169</v>
      </c>
      <c r="AJ85" s="47">
        <v>0</v>
      </c>
      <c r="AK85" s="47">
        <v>6.8970000000000004E-2</v>
      </c>
      <c r="AL85" s="41" t="s">
        <v>82</v>
      </c>
      <c r="AM85" s="41" t="s">
        <v>82</v>
      </c>
      <c r="AN85" s="43">
        <v>7</v>
      </c>
      <c r="AO85" s="43">
        <v>1</v>
      </c>
      <c r="AP85" s="43">
        <v>0</v>
      </c>
      <c r="AQ85" s="43">
        <v>6</v>
      </c>
      <c r="AR85" s="43">
        <v>0</v>
      </c>
      <c r="AS85" s="41">
        <v>0.02</v>
      </c>
      <c r="AT85" s="43">
        <v>32</v>
      </c>
      <c r="AU85" s="43">
        <v>0</v>
      </c>
      <c r="AV85" s="55">
        <v>0</v>
      </c>
      <c r="AW85" s="48" t="s">
        <v>1064</v>
      </c>
      <c r="AX85" s="39">
        <v>0</v>
      </c>
      <c r="AY85" s="39">
        <v>0</v>
      </c>
      <c r="AZ85" s="39" t="s">
        <v>85</v>
      </c>
      <c r="BA85" s="39"/>
      <c r="BB85" s="48" t="s">
        <v>1065</v>
      </c>
      <c r="BC85" s="64">
        <v>0</v>
      </c>
      <c r="BD85" s="41" t="s">
        <v>1044</v>
      </c>
      <c r="BE85" s="50">
        <v>13</v>
      </c>
      <c r="BF85" s="50">
        <v>0</v>
      </c>
      <c r="BG85" s="50">
        <v>0</v>
      </c>
      <c r="BH85" s="50">
        <v>13</v>
      </c>
      <c r="BI85" s="50" t="s">
        <v>1066</v>
      </c>
      <c r="BJ85" s="50"/>
      <c r="BK85" s="50"/>
      <c r="BL85" s="51" t="s">
        <v>1067</v>
      </c>
      <c r="BM85" s="52" t="s">
        <v>276</v>
      </c>
      <c r="BN85" s="57"/>
      <c r="BO85" s="57"/>
      <c r="BP85" s="57"/>
      <c r="BQ85" s="58"/>
    </row>
    <row r="86" spans="1:69" ht="15.75" x14ac:dyDescent="0.25">
      <c r="A86" s="38" t="s">
        <v>68</v>
      </c>
      <c r="B86" s="39" t="s">
        <v>1068</v>
      </c>
      <c r="C86" s="39" t="s">
        <v>146</v>
      </c>
      <c r="D86" s="39" t="s">
        <v>118</v>
      </c>
      <c r="E86" s="39" t="s">
        <v>1069</v>
      </c>
      <c r="F86" s="40" t="str">
        <f>HYPERLINK("http://twiplomacy.com/info/africa/Gambia","http://twiplomacy.com/info/africa/Gambia")</f>
        <v>http://twiplomacy.com/info/africa/Gambia</v>
      </c>
      <c r="G86" s="41" t="s">
        <v>1070</v>
      </c>
      <c r="H86" s="48" t="s">
        <v>1071</v>
      </c>
      <c r="I86" s="41" t="s">
        <v>1072</v>
      </c>
      <c r="J86" s="43">
        <v>4550</v>
      </c>
      <c r="K86" s="43">
        <v>78</v>
      </c>
      <c r="L86" s="41" t="s">
        <v>1073</v>
      </c>
      <c r="M86" s="41" t="s">
        <v>1074</v>
      </c>
      <c r="N86" s="41" t="s">
        <v>1075</v>
      </c>
      <c r="O86" s="43">
        <v>61</v>
      </c>
      <c r="P86" s="43">
        <v>153</v>
      </c>
      <c r="Q86" s="41" t="s">
        <v>164</v>
      </c>
      <c r="R86" s="41" t="s">
        <v>124</v>
      </c>
      <c r="S86" s="43">
        <v>27</v>
      </c>
      <c r="T86" s="44" t="s">
        <v>97</v>
      </c>
      <c r="U86" s="43">
        <v>0.38734177215189869</v>
      </c>
      <c r="V86" s="43">
        <v>16.928000000000001</v>
      </c>
      <c r="W86" s="43">
        <v>39.200000000000003</v>
      </c>
      <c r="X86" s="45">
        <v>17</v>
      </c>
      <c r="Y86" s="45">
        <v>153</v>
      </c>
      <c r="Z86" s="46">
        <v>0.11111111111111099</v>
      </c>
      <c r="AA86" s="41" t="s">
        <v>1070</v>
      </c>
      <c r="AB86" s="41" t="s">
        <v>1072</v>
      </c>
      <c r="AC86" s="41" t="s">
        <v>1076</v>
      </c>
      <c r="AD86" s="41" t="s">
        <v>1071</v>
      </c>
      <c r="AE86" s="43">
        <v>6864</v>
      </c>
      <c r="AF86" s="43">
        <v>26.894736842105264</v>
      </c>
      <c r="AG86" s="43">
        <v>2044</v>
      </c>
      <c r="AH86" s="43">
        <v>4820</v>
      </c>
      <c r="AI86" s="47">
        <v>2.9049999999999999E-2</v>
      </c>
      <c r="AJ86" s="47">
        <v>3.1629999999999998E-2</v>
      </c>
      <c r="AK86" s="47">
        <v>2.6970000000000001E-2</v>
      </c>
      <c r="AL86" s="41" t="s">
        <v>82</v>
      </c>
      <c r="AM86" s="47">
        <v>2.7699999999999999E-2</v>
      </c>
      <c r="AN86" s="43">
        <v>76</v>
      </c>
      <c r="AO86" s="43">
        <v>38</v>
      </c>
      <c r="AP86" s="43">
        <v>0</v>
      </c>
      <c r="AQ86" s="43">
        <v>3</v>
      </c>
      <c r="AR86" s="43">
        <v>35</v>
      </c>
      <c r="AS86" s="41">
        <v>0.21</v>
      </c>
      <c r="AT86" s="43">
        <v>4525</v>
      </c>
      <c r="AU86" s="43">
        <v>0</v>
      </c>
      <c r="AV86" s="55">
        <v>0</v>
      </c>
      <c r="AW86" s="48" t="s">
        <v>1077</v>
      </c>
      <c r="AX86" s="39">
        <v>0</v>
      </c>
      <c r="AY86" s="39">
        <v>1</v>
      </c>
      <c r="AZ86" s="39" t="s">
        <v>85</v>
      </c>
      <c r="BA86" s="39"/>
      <c r="BB86" s="48" t="s">
        <v>1078</v>
      </c>
      <c r="BC86" s="39">
        <v>0</v>
      </c>
      <c r="BD86" s="41" t="s">
        <v>1070</v>
      </c>
      <c r="BE86" s="50">
        <v>7</v>
      </c>
      <c r="BF86" s="50">
        <v>4</v>
      </c>
      <c r="BG86" s="50">
        <v>3</v>
      </c>
      <c r="BH86" s="50">
        <v>14</v>
      </c>
      <c r="BI86" s="50" t="s">
        <v>1079</v>
      </c>
      <c r="BJ86" s="50" t="s">
        <v>1080</v>
      </c>
      <c r="BK86" s="50" t="s">
        <v>1081</v>
      </c>
      <c r="BL86" s="51" t="s">
        <v>1082</v>
      </c>
      <c r="BM86" s="52" t="s">
        <v>90</v>
      </c>
      <c r="BN86" s="57"/>
      <c r="BO86" s="57"/>
      <c r="BP86" s="57"/>
      <c r="BQ86" s="58"/>
    </row>
    <row r="87" spans="1:69" ht="15.75" x14ac:dyDescent="0.25">
      <c r="A87" s="38" t="s">
        <v>68</v>
      </c>
      <c r="B87" s="39" t="s">
        <v>1068</v>
      </c>
      <c r="C87" s="61" t="s">
        <v>132</v>
      </c>
      <c r="D87" s="61" t="s">
        <v>71</v>
      </c>
      <c r="E87" s="61" t="s">
        <v>132</v>
      </c>
      <c r="F87" s="40" t="str">
        <f>HYPERLINK("http://twiplomacy.com/info/africa/Gambia","http://twiplomacy.com/info/africa/Gambia")</f>
        <v>http://twiplomacy.com/info/africa/Gambia</v>
      </c>
      <c r="G87" s="41" t="s">
        <v>1083</v>
      </c>
      <c r="H87" s="48" t="s">
        <v>1084</v>
      </c>
      <c r="I87" s="41" t="s">
        <v>1085</v>
      </c>
      <c r="J87" s="43">
        <v>1226</v>
      </c>
      <c r="K87" s="43">
        <v>38</v>
      </c>
      <c r="L87" s="41" t="s">
        <v>1086</v>
      </c>
      <c r="M87" s="41" t="s">
        <v>1087</v>
      </c>
      <c r="N87" s="41" t="s">
        <v>1088</v>
      </c>
      <c r="O87" s="43">
        <v>56</v>
      </c>
      <c r="P87" s="43">
        <v>124</v>
      </c>
      <c r="Q87" s="41" t="s">
        <v>164</v>
      </c>
      <c r="R87" s="41" t="s">
        <v>79</v>
      </c>
      <c r="S87" s="43">
        <v>10</v>
      </c>
      <c r="T87" s="44" t="s">
        <v>97</v>
      </c>
      <c r="U87" s="43">
        <v>0.38291139240506328</v>
      </c>
      <c r="V87" s="43">
        <v>14.43010752688172</v>
      </c>
      <c r="W87" s="43">
        <v>17.741935483870972</v>
      </c>
      <c r="X87" s="45">
        <v>3</v>
      </c>
      <c r="Y87" s="45">
        <v>121</v>
      </c>
      <c r="Z87" s="46">
        <v>2.4793388429752105E-2</v>
      </c>
      <c r="AA87" s="41" t="s">
        <v>1083</v>
      </c>
      <c r="AB87" s="41" t="s">
        <v>1085</v>
      </c>
      <c r="AC87" s="41" t="s">
        <v>1089</v>
      </c>
      <c r="AD87" s="41" t="s">
        <v>1084</v>
      </c>
      <c r="AE87" s="43">
        <v>3086</v>
      </c>
      <c r="AF87" s="43">
        <v>13.83</v>
      </c>
      <c r="AG87" s="43">
        <v>1383</v>
      </c>
      <c r="AH87" s="43">
        <v>1703</v>
      </c>
      <c r="AI87" s="47">
        <v>5.2839999999999998E-2</v>
      </c>
      <c r="AJ87" s="47">
        <v>3.1850000000000003E-2</v>
      </c>
      <c r="AK87" s="47">
        <v>1.9290000000000002E-2</v>
      </c>
      <c r="AL87" s="41" t="s">
        <v>82</v>
      </c>
      <c r="AM87" s="47">
        <v>0.13830000000000001</v>
      </c>
      <c r="AN87" s="43">
        <v>100</v>
      </c>
      <c r="AO87" s="43">
        <v>55</v>
      </c>
      <c r="AP87" s="43">
        <v>0</v>
      </c>
      <c r="AQ87" s="43">
        <v>19</v>
      </c>
      <c r="AR87" s="43">
        <v>26</v>
      </c>
      <c r="AS87" s="41">
        <v>0.27</v>
      </c>
      <c r="AT87" s="43">
        <v>1213</v>
      </c>
      <c r="AU87" s="43">
        <v>0</v>
      </c>
      <c r="AV87" s="55">
        <v>0</v>
      </c>
      <c r="AW87" s="48" t="s">
        <v>1090</v>
      </c>
      <c r="AX87" s="39">
        <v>0</v>
      </c>
      <c r="AY87" s="39">
        <v>0</v>
      </c>
      <c r="AZ87" s="39" t="s">
        <v>85</v>
      </c>
      <c r="BA87" s="87"/>
      <c r="BB87" s="48" t="s">
        <v>1091</v>
      </c>
      <c r="BC87" s="39">
        <v>0</v>
      </c>
      <c r="BD87" s="41" t="s">
        <v>1083</v>
      </c>
      <c r="BE87" s="50">
        <v>3</v>
      </c>
      <c r="BF87" s="50">
        <v>4</v>
      </c>
      <c r="BG87" s="50">
        <v>2</v>
      </c>
      <c r="BH87" s="50">
        <v>9</v>
      </c>
      <c r="BI87" s="50" t="s">
        <v>1092</v>
      </c>
      <c r="BJ87" s="50" t="s">
        <v>1093</v>
      </c>
      <c r="BK87" s="50" t="s">
        <v>1094</v>
      </c>
      <c r="BL87" s="51" t="s">
        <v>1095</v>
      </c>
      <c r="BM87" s="52" t="s">
        <v>90</v>
      </c>
      <c r="BN87" s="57"/>
      <c r="BO87" s="57"/>
      <c r="BP87" s="57"/>
      <c r="BQ87" s="58"/>
    </row>
    <row r="88" spans="1:69" ht="15.75" x14ac:dyDescent="0.25">
      <c r="A88" s="38" t="s">
        <v>68</v>
      </c>
      <c r="B88" s="39" t="s">
        <v>1096</v>
      </c>
      <c r="C88" s="39" t="s">
        <v>146</v>
      </c>
      <c r="D88" s="39" t="s">
        <v>118</v>
      </c>
      <c r="E88" s="39" t="s">
        <v>1097</v>
      </c>
      <c r="F88" s="40" t="str">
        <f>HYPERLINK("http://twiplomacy.com/info/africa/Ghana","http://twiplomacy.com/info/africa/Ghana")</f>
        <v>http://twiplomacy.com/info/africa/Ghana</v>
      </c>
      <c r="G88" s="41" t="s">
        <v>1098</v>
      </c>
      <c r="H88" s="48" t="s">
        <v>1099</v>
      </c>
      <c r="I88" s="41" t="s">
        <v>1100</v>
      </c>
      <c r="J88" s="43">
        <v>673089</v>
      </c>
      <c r="K88" s="43">
        <v>337</v>
      </c>
      <c r="L88" s="41" t="s">
        <v>1101</v>
      </c>
      <c r="M88" s="41" t="s">
        <v>1102</v>
      </c>
      <c r="N88" s="41" t="s">
        <v>1096</v>
      </c>
      <c r="O88" s="43">
        <v>106</v>
      </c>
      <c r="P88" s="43">
        <v>6656</v>
      </c>
      <c r="Q88" s="41" t="s">
        <v>164</v>
      </c>
      <c r="R88" s="41" t="s">
        <v>124</v>
      </c>
      <c r="S88" s="43">
        <v>378</v>
      </c>
      <c r="T88" s="44" t="s">
        <v>97</v>
      </c>
      <c r="U88" s="43">
        <v>3.014218009478673</v>
      </c>
      <c r="V88" s="43">
        <v>188.56438865643889</v>
      </c>
      <c r="W88" s="43">
        <v>366.00697350069743</v>
      </c>
      <c r="X88" s="45">
        <v>64</v>
      </c>
      <c r="Y88" s="45">
        <v>3180</v>
      </c>
      <c r="Z88" s="46">
        <v>2.0125786163521998E-2</v>
      </c>
      <c r="AA88" s="41" t="s">
        <v>1098</v>
      </c>
      <c r="AB88" s="41" t="s">
        <v>1100</v>
      </c>
      <c r="AC88" s="41" t="s">
        <v>1103</v>
      </c>
      <c r="AD88" s="41" t="s">
        <v>1099</v>
      </c>
      <c r="AE88" s="43">
        <v>633549</v>
      </c>
      <c r="AF88" s="43">
        <v>333.26078028747435</v>
      </c>
      <c r="AG88" s="43">
        <v>162298</v>
      </c>
      <c r="AH88" s="43">
        <v>471251</v>
      </c>
      <c r="AI88" s="47">
        <v>2.9199999999999999E-3</v>
      </c>
      <c r="AJ88" s="47">
        <v>2.5600000000000002E-3</v>
      </c>
      <c r="AK88" s="47">
        <v>1.6999999999999999E-3</v>
      </c>
      <c r="AL88" s="47">
        <v>4.0200000000000001E-3</v>
      </c>
      <c r="AM88" s="47">
        <v>3.2100000000000002E-3</v>
      </c>
      <c r="AN88" s="43">
        <v>487</v>
      </c>
      <c r="AO88" s="43">
        <v>212</v>
      </c>
      <c r="AP88" s="43">
        <v>6</v>
      </c>
      <c r="AQ88" s="43">
        <v>23</v>
      </c>
      <c r="AR88" s="43">
        <v>246</v>
      </c>
      <c r="AS88" s="41">
        <v>1.33</v>
      </c>
      <c r="AT88" s="43">
        <v>672735</v>
      </c>
      <c r="AU88" s="43">
        <v>441105</v>
      </c>
      <c r="AV88" s="47">
        <v>1.9044000000000001</v>
      </c>
      <c r="AW88" s="72" t="s">
        <v>1104</v>
      </c>
      <c r="AX88" s="39">
        <v>0</v>
      </c>
      <c r="AY88" s="39">
        <v>1</v>
      </c>
      <c r="AZ88" s="39" t="s">
        <v>85</v>
      </c>
      <c r="BA88" s="39"/>
      <c r="BB88" s="48" t="s">
        <v>1105</v>
      </c>
      <c r="BC88" s="64">
        <v>0</v>
      </c>
      <c r="BD88" s="41" t="s">
        <v>1098</v>
      </c>
      <c r="BE88" s="50">
        <v>14</v>
      </c>
      <c r="BF88" s="50">
        <v>21</v>
      </c>
      <c r="BG88" s="50">
        <v>1</v>
      </c>
      <c r="BH88" s="50">
        <v>36</v>
      </c>
      <c r="BI88" s="50" t="s">
        <v>1106</v>
      </c>
      <c r="BJ88" s="50" t="s">
        <v>1107</v>
      </c>
      <c r="BK88" s="50" t="s">
        <v>1108</v>
      </c>
      <c r="BL88" s="56" t="s">
        <v>1109</v>
      </c>
      <c r="BM88" s="52">
        <v>1808</v>
      </c>
      <c r="BN88" s="57">
        <v>2</v>
      </c>
      <c r="BO88" s="57">
        <v>600</v>
      </c>
      <c r="BP88" s="57">
        <v>16</v>
      </c>
      <c r="BQ88" s="58">
        <f>SUM(BM88)/BN88/BO88</f>
        <v>1.5066666666666666</v>
      </c>
    </row>
    <row r="89" spans="1:69" ht="15.75" x14ac:dyDescent="0.25">
      <c r="A89" s="38" t="s">
        <v>68</v>
      </c>
      <c r="B89" s="39" t="s">
        <v>1096</v>
      </c>
      <c r="C89" s="39" t="s">
        <v>70</v>
      </c>
      <c r="D89" s="39" t="s">
        <v>71</v>
      </c>
      <c r="E89" s="39" t="s">
        <v>70</v>
      </c>
      <c r="F89" s="40" t="str">
        <f>HYPERLINK("http://twiplomacy.com/info/africa/Ghana","http://twiplomacy.com/info/africa/Ghana")</f>
        <v>http://twiplomacy.com/info/africa/Ghana</v>
      </c>
      <c r="G89" s="41" t="s">
        <v>1108</v>
      </c>
      <c r="H89" s="48" t="s">
        <v>1110</v>
      </c>
      <c r="I89" s="41" t="s">
        <v>1111</v>
      </c>
      <c r="J89" s="43">
        <v>20907</v>
      </c>
      <c r="K89" s="43">
        <v>216</v>
      </c>
      <c r="L89" s="41" t="s">
        <v>1112</v>
      </c>
      <c r="M89" s="41" t="s">
        <v>1113</v>
      </c>
      <c r="N89" s="41"/>
      <c r="O89" s="43">
        <v>17</v>
      </c>
      <c r="P89" s="43">
        <v>1117</v>
      </c>
      <c r="Q89" s="41" t="s">
        <v>164</v>
      </c>
      <c r="R89" s="41" t="s">
        <v>79</v>
      </c>
      <c r="S89" s="43">
        <v>32</v>
      </c>
      <c r="T89" s="49" t="s">
        <v>97</v>
      </c>
      <c r="U89" s="43">
        <v>0.67330917874396135</v>
      </c>
      <c r="V89" s="43">
        <v>9.3501513622603429</v>
      </c>
      <c r="W89" s="43">
        <v>14.34409687184662</v>
      </c>
      <c r="X89" s="45">
        <v>7</v>
      </c>
      <c r="Y89" s="45">
        <v>1115</v>
      </c>
      <c r="Z89" s="46">
        <v>6.2780269058296005E-3</v>
      </c>
      <c r="AA89" s="41" t="s">
        <v>1108</v>
      </c>
      <c r="AB89" s="41" t="s">
        <v>1111</v>
      </c>
      <c r="AC89" s="41" t="s">
        <v>1114</v>
      </c>
      <c r="AD89" s="41" t="s">
        <v>1110</v>
      </c>
      <c r="AE89" s="43">
        <v>11953</v>
      </c>
      <c r="AF89" s="43">
        <v>19.438356164383563</v>
      </c>
      <c r="AG89" s="43">
        <v>4257</v>
      </c>
      <c r="AH89" s="43">
        <v>7696</v>
      </c>
      <c r="AI89" s="47">
        <v>2.6199999999999999E-3</v>
      </c>
      <c r="AJ89" s="47">
        <v>2.5500000000000002E-3</v>
      </c>
      <c r="AK89" s="47">
        <v>0</v>
      </c>
      <c r="AL89" s="47">
        <v>3.15E-3</v>
      </c>
      <c r="AM89" s="47">
        <v>0</v>
      </c>
      <c r="AN89" s="43">
        <v>219</v>
      </c>
      <c r="AO89" s="43">
        <v>202</v>
      </c>
      <c r="AP89" s="43">
        <v>4</v>
      </c>
      <c r="AQ89" s="43">
        <v>6</v>
      </c>
      <c r="AR89" s="43">
        <v>7</v>
      </c>
      <c r="AS89" s="41">
        <v>0.6</v>
      </c>
      <c r="AT89" s="43">
        <v>20855</v>
      </c>
      <c r="AU89" s="43">
        <v>0</v>
      </c>
      <c r="AV89" s="55">
        <v>0</v>
      </c>
      <c r="AW89" s="42" t="s">
        <v>1115</v>
      </c>
      <c r="AX89" s="39">
        <v>0</v>
      </c>
      <c r="AY89" s="39">
        <v>0</v>
      </c>
      <c r="AZ89" s="39" t="s">
        <v>85</v>
      </c>
      <c r="BA89" s="49"/>
      <c r="BB89" s="42" t="s">
        <v>1116</v>
      </c>
      <c r="BC89" s="39">
        <v>0</v>
      </c>
      <c r="BD89" s="41" t="s">
        <v>1108</v>
      </c>
      <c r="BE89" s="50">
        <v>0</v>
      </c>
      <c r="BF89" s="50">
        <v>0</v>
      </c>
      <c r="BG89" s="50">
        <v>1</v>
      </c>
      <c r="BH89" s="50">
        <v>1</v>
      </c>
      <c r="BI89" s="50"/>
      <c r="BJ89" s="50"/>
      <c r="BK89" s="50" t="s">
        <v>1098</v>
      </c>
      <c r="BL89" s="51" t="s">
        <v>1117</v>
      </c>
      <c r="BM89" s="52" t="s">
        <v>90</v>
      </c>
      <c r="BN89" s="57"/>
      <c r="BO89" s="57"/>
      <c r="BP89" s="57"/>
      <c r="BQ89" s="58"/>
    </row>
    <row r="90" spans="1:69" ht="15.75" x14ac:dyDescent="0.25">
      <c r="A90" s="38" t="s">
        <v>68</v>
      </c>
      <c r="B90" s="83" t="s">
        <v>1096</v>
      </c>
      <c r="C90" s="83" t="s">
        <v>70</v>
      </c>
      <c r="D90" s="83" t="s">
        <v>71</v>
      </c>
      <c r="E90" s="83" t="s">
        <v>70</v>
      </c>
      <c r="F90" s="66" t="str">
        <f>HYPERLINK("http://twiplomacy.com/info/africa/Ghana","http://twiplomacy.com/info/africa/Ghana")</f>
        <v>http://twiplomacy.com/info/africa/Ghana</v>
      </c>
      <c r="G90" s="41" t="s">
        <v>1118</v>
      </c>
      <c r="H90" s="48" t="s">
        <v>1119</v>
      </c>
      <c r="I90" s="41" t="s">
        <v>1120</v>
      </c>
      <c r="J90" s="43">
        <v>2330</v>
      </c>
      <c r="K90" s="43">
        <v>90</v>
      </c>
      <c r="L90" s="41" t="s">
        <v>1121</v>
      </c>
      <c r="M90" s="41" t="s">
        <v>1122</v>
      </c>
      <c r="N90" s="41"/>
      <c r="O90" s="43">
        <v>1</v>
      </c>
      <c r="P90" s="43">
        <v>63</v>
      </c>
      <c r="Q90" s="41" t="s">
        <v>164</v>
      </c>
      <c r="R90" s="41" t="s">
        <v>79</v>
      </c>
      <c r="S90" s="43">
        <v>47</v>
      </c>
      <c r="T90" s="85" t="s">
        <v>1123</v>
      </c>
      <c r="U90" s="43">
        <v>4.3418332184700197E-2</v>
      </c>
      <c r="V90" s="43">
        <v>1.525423728813559</v>
      </c>
      <c r="W90" s="43">
        <v>0.22033898305084751</v>
      </c>
      <c r="X90" s="45">
        <v>2</v>
      </c>
      <c r="Y90" s="45">
        <v>63</v>
      </c>
      <c r="Z90" s="46">
        <v>3.1746031746031703E-2</v>
      </c>
      <c r="AA90" s="41" t="s">
        <v>1118</v>
      </c>
      <c r="AB90" s="41" t="s">
        <v>1120</v>
      </c>
      <c r="AC90" s="41" t="s">
        <v>1124</v>
      </c>
      <c r="AD90" s="41" t="s">
        <v>1119</v>
      </c>
      <c r="AE90" s="43">
        <v>0</v>
      </c>
      <c r="AF90" s="43" t="e">
        <v>#VALUE!</v>
      </c>
      <c r="AG90" s="43">
        <v>0</v>
      </c>
      <c r="AH90" s="43">
        <v>0</v>
      </c>
      <c r="AI90" s="41" t="s">
        <v>82</v>
      </c>
      <c r="AJ90" s="41" t="s">
        <v>82</v>
      </c>
      <c r="AK90" s="41" t="s">
        <v>82</v>
      </c>
      <c r="AL90" s="41" t="s">
        <v>82</v>
      </c>
      <c r="AM90" s="41" t="s">
        <v>82</v>
      </c>
      <c r="AN90" s="43" t="s">
        <v>83</v>
      </c>
      <c r="AO90" s="43">
        <v>0</v>
      </c>
      <c r="AP90" s="43">
        <v>0</v>
      </c>
      <c r="AQ90" s="43">
        <v>0</v>
      </c>
      <c r="AR90" s="43">
        <v>0</v>
      </c>
      <c r="AS90" s="41">
        <v>0</v>
      </c>
      <c r="AT90" s="43">
        <v>2330</v>
      </c>
      <c r="AU90" s="43">
        <v>30</v>
      </c>
      <c r="AV90" s="47">
        <v>1.2999999999999999E-2</v>
      </c>
      <c r="AW90" s="48" t="s">
        <v>1125</v>
      </c>
      <c r="AX90" s="39">
        <v>0</v>
      </c>
      <c r="AY90" s="39">
        <v>0</v>
      </c>
      <c r="AZ90" s="39" t="s">
        <v>85</v>
      </c>
      <c r="BA90" s="39"/>
      <c r="BB90" s="48" t="s">
        <v>1126</v>
      </c>
      <c r="BC90" s="64">
        <v>0</v>
      </c>
      <c r="BD90" s="41" t="s">
        <v>1118</v>
      </c>
      <c r="BE90" s="50">
        <v>2</v>
      </c>
      <c r="BF90" s="50">
        <v>2</v>
      </c>
      <c r="BG90" s="50">
        <v>0</v>
      </c>
      <c r="BH90" s="50">
        <v>4</v>
      </c>
      <c r="BI90" s="50" t="s">
        <v>1127</v>
      </c>
      <c r="BJ90" s="50" t="s">
        <v>1128</v>
      </c>
      <c r="BK90" s="50"/>
      <c r="BL90" s="51" t="s">
        <v>1129</v>
      </c>
      <c r="BM90" s="52" t="s">
        <v>90</v>
      </c>
      <c r="BN90" s="57"/>
      <c r="BO90" s="57"/>
      <c r="BP90" s="57"/>
      <c r="BQ90" s="58"/>
    </row>
    <row r="91" spans="1:69" ht="15.75" x14ac:dyDescent="0.25">
      <c r="A91" s="60" t="s">
        <v>68</v>
      </c>
      <c r="B91" s="61" t="s">
        <v>1096</v>
      </c>
      <c r="C91" s="61" t="s">
        <v>117</v>
      </c>
      <c r="D91" s="39" t="s">
        <v>118</v>
      </c>
      <c r="E91" s="61" t="s">
        <v>1130</v>
      </c>
      <c r="F91" s="66" t="str">
        <f>HYPERLINK("http://twiplomacy.com/info/africa/Ghana","http://twiplomacy.com/info/africa/Ghana")</f>
        <v>http://twiplomacy.com/info/africa/Ghana</v>
      </c>
      <c r="G91" s="41" t="s">
        <v>1131</v>
      </c>
      <c r="H91" s="48" t="s">
        <v>1132</v>
      </c>
      <c r="I91" s="41" t="s">
        <v>1133</v>
      </c>
      <c r="J91" s="43">
        <v>60</v>
      </c>
      <c r="K91" s="43">
        <v>10</v>
      </c>
      <c r="L91" s="41" t="s">
        <v>1134</v>
      </c>
      <c r="M91" s="41" t="s">
        <v>1135</v>
      </c>
      <c r="N91" s="41" t="s">
        <v>1136</v>
      </c>
      <c r="O91" s="43">
        <v>36</v>
      </c>
      <c r="P91" s="43">
        <v>16</v>
      </c>
      <c r="Q91" s="41" t="s">
        <v>164</v>
      </c>
      <c r="R91" s="41" t="s">
        <v>79</v>
      </c>
      <c r="S91" s="43">
        <v>4</v>
      </c>
      <c r="T91" s="44" t="s">
        <v>97</v>
      </c>
      <c r="U91" s="43">
        <v>0.3902439024390244</v>
      </c>
      <c r="V91" s="43">
        <v>0.7142857142857143</v>
      </c>
      <c r="W91" s="43">
        <v>4.2857142857142856</v>
      </c>
      <c r="X91" s="45">
        <v>0</v>
      </c>
      <c r="Y91" s="45">
        <v>16</v>
      </c>
      <c r="Z91" s="46">
        <v>0</v>
      </c>
      <c r="AA91" s="41" t="s">
        <v>1131</v>
      </c>
      <c r="AB91" s="41" t="s">
        <v>1133</v>
      </c>
      <c r="AC91" s="41" t="s">
        <v>1137</v>
      </c>
      <c r="AD91" s="41" t="s">
        <v>1132</v>
      </c>
      <c r="AE91" s="43">
        <v>0</v>
      </c>
      <c r="AF91" s="43" t="e">
        <v>#VALUE!</v>
      </c>
      <c r="AG91" s="43">
        <v>0</v>
      </c>
      <c r="AH91" s="43">
        <v>0</v>
      </c>
      <c r="AI91" s="41" t="s">
        <v>82</v>
      </c>
      <c r="AJ91" s="41" t="s">
        <v>82</v>
      </c>
      <c r="AK91" s="41" t="s">
        <v>82</v>
      </c>
      <c r="AL91" s="41" t="s">
        <v>82</v>
      </c>
      <c r="AM91" s="41" t="s">
        <v>82</v>
      </c>
      <c r="AN91" s="43" t="s">
        <v>83</v>
      </c>
      <c r="AO91" s="43">
        <v>0</v>
      </c>
      <c r="AP91" s="43">
        <v>0</v>
      </c>
      <c r="AQ91" s="43">
        <v>0</v>
      </c>
      <c r="AR91" s="43">
        <v>0</v>
      </c>
      <c r="AS91" s="41">
        <v>0</v>
      </c>
      <c r="AT91" s="43">
        <v>60</v>
      </c>
      <c r="AU91" s="43">
        <v>36</v>
      </c>
      <c r="AV91" s="47">
        <v>1.5</v>
      </c>
      <c r="AW91" s="63" t="s">
        <v>1138</v>
      </c>
      <c r="AX91" s="39">
        <v>0</v>
      </c>
      <c r="AY91" s="39">
        <v>0</v>
      </c>
      <c r="AZ91" s="83" t="s">
        <v>85</v>
      </c>
      <c r="BA91" s="39"/>
      <c r="BB91" s="63" t="s">
        <v>1139</v>
      </c>
      <c r="BC91" s="64">
        <v>0</v>
      </c>
      <c r="BD91" s="41" t="s">
        <v>1131</v>
      </c>
      <c r="BE91" s="50">
        <v>2</v>
      </c>
      <c r="BF91" s="50">
        <v>1</v>
      </c>
      <c r="BG91" s="50">
        <v>0</v>
      </c>
      <c r="BH91" s="50">
        <v>3</v>
      </c>
      <c r="BI91" s="50" t="s">
        <v>1140</v>
      </c>
      <c r="BJ91" s="50" t="s">
        <v>262</v>
      </c>
      <c r="BK91" s="50"/>
      <c r="BL91" s="56" t="s">
        <v>1141</v>
      </c>
      <c r="BM91" s="52" t="s">
        <v>90</v>
      </c>
      <c r="BN91" s="57"/>
      <c r="BO91" s="57"/>
      <c r="BP91" s="57"/>
      <c r="BQ91" s="58"/>
    </row>
    <row r="92" spans="1:69" ht="15.75" x14ac:dyDescent="0.25">
      <c r="A92" s="60" t="s">
        <v>68</v>
      </c>
      <c r="B92" s="61" t="s">
        <v>1096</v>
      </c>
      <c r="C92" s="61" t="s">
        <v>132</v>
      </c>
      <c r="D92" s="61" t="s">
        <v>71</v>
      </c>
      <c r="E92" s="61" t="s">
        <v>132</v>
      </c>
      <c r="F92" s="62" t="s">
        <v>1142</v>
      </c>
      <c r="G92" s="41" t="s">
        <v>1143</v>
      </c>
      <c r="H92" s="48" t="s">
        <v>1144</v>
      </c>
      <c r="I92" s="41" t="s">
        <v>1145</v>
      </c>
      <c r="J92" s="43">
        <v>316</v>
      </c>
      <c r="K92" s="43">
        <v>70</v>
      </c>
      <c r="L92" s="41" t="s">
        <v>1146</v>
      </c>
      <c r="M92" s="41" t="s">
        <v>1147</v>
      </c>
      <c r="N92" s="41"/>
      <c r="O92" s="43">
        <v>2</v>
      </c>
      <c r="P92" s="43">
        <v>53</v>
      </c>
      <c r="Q92" s="41" t="s">
        <v>164</v>
      </c>
      <c r="R92" s="41" t="s">
        <v>79</v>
      </c>
      <c r="S92" s="43">
        <v>15</v>
      </c>
      <c r="T92" s="44" t="s">
        <v>97</v>
      </c>
      <c r="U92" s="43">
        <v>6.5838509316770183E-2</v>
      </c>
      <c r="V92" s="43">
        <v>0.24</v>
      </c>
      <c r="W92" s="43">
        <v>0.8</v>
      </c>
      <c r="X92" s="45">
        <v>1</v>
      </c>
      <c r="Y92" s="45">
        <v>53</v>
      </c>
      <c r="Z92" s="46">
        <v>1.88679245283019E-2</v>
      </c>
      <c r="AA92" s="41" t="s">
        <v>1143</v>
      </c>
      <c r="AB92" s="41" t="s">
        <v>1145</v>
      </c>
      <c r="AC92" s="41" t="s">
        <v>1148</v>
      </c>
      <c r="AD92" s="41" t="s">
        <v>1144</v>
      </c>
      <c r="AE92" s="43">
        <v>13</v>
      </c>
      <c r="AF92" s="43">
        <v>2.5</v>
      </c>
      <c r="AG92" s="43">
        <v>5</v>
      </c>
      <c r="AH92" s="43">
        <v>8</v>
      </c>
      <c r="AI92" s="47">
        <v>2.2890000000000001E-2</v>
      </c>
      <c r="AJ92" s="47">
        <v>2.3439999999999999E-2</v>
      </c>
      <c r="AK92" s="41" t="s">
        <v>82</v>
      </c>
      <c r="AL92" s="41" t="s">
        <v>82</v>
      </c>
      <c r="AM92" s="41" t="s">
        <v>82</v>
      </c>
      <c r="AN92" s="43">
        <v>2</v>
      </c>
      <c r="AO92" s="43">
        <v>2</v>
      </c>
      <c r="AP92" s="43">
        <v>0</v>
      </c>
      <c r="AQ92" s="43">
        <v>0</v>
      </c>
      <c r="AR92" s="43">
        <v>0</v>
      </c>
      <c r="AS92" s="41">
        <v>0.01</v>
      </c>
      <c r="AT92" s="43">
        <v>316</v>
      </c>
      <c r="AU92" s="43">
        <v>101</v>
      </c>
      <c r="AV92" s="47">
        <v>0.4698</v>
      </c>
      <c r="AW92" s="63" t="s">
        <v>1149</v>
      </c>
      <c r="AX92" s="39">
        <v>0</v>
      </c>
      <c r="AY92" s="39">
        <v>0</v>
      </c>
      <c r="AZ92" s="83" t="s">
        <v>85</v>
      </c>
      <c r="BA92" s="61"/>
      <c r="BB92" s="63" t="s">
        <v>1150</v>
      </c>
      <c r="BC92" s="64">
        <v>0</v>
      </c>
      <c r="BD92" s="41" t="s">
        <v>1143</v>
      </c>
      <c r="BE92" s="50">
        <v>1</v>
      </c>
      <c r="BF92" s="50">
        <v>17</v>
      </c>
      <c r="BG92" s="50">
        <v>0</v>
      </c>
      <c r="BH92" s="50">
        <v>18</v>
      </c>
      <c r="BI92" s="50" t="s">
        <v>1098</v>
      </c>
      <c r="BJ92" s="50" t="s">
        <v>1151</v>
      </c>
      <c r="BK92" s="50"/>
      <c r="BL92" s="56" t="s">
        <v>1152</v>
      </c>
      <c r="BM92" s="52">
        <v>61</v>
      </c>
      <c r="BN92" s="57">
        <v>0</v>
      </c>
      <c r="BO92" s="57">
        <v>30</v>
      </c>
      <c r="BP92" s="57">
        <v>19</v>
      </c>
      <c r="BQ92" s="58" t="e">
        <f>SUM(BM92)/BN92/BO92</f>
        <v>#DIV/0!</v>
      </c>
    </row>
    <row r="93" spans="1:69" ht="15.75" x14ac:dyDescent="0.25">
      <c r="A93" s="38" t="s">
        <v>68</v>
      </c>
      <c r="B93" s="39" t="s">
        <v>1153</v>
      </c>
      <c r="C93" s="39" t="s">
        <v>146</v>
      </c>
      <c r="D93" s="39" t="s">
        <v>118</v>
      </c>
      <c r="E93" s="39" t="s">
        <v>1154</v>
      </c>
      <c r="F93" s="40" t="str">
        <f>HYPERLINK("http://twiplomacy.com/info/africa/Guinea","http://twiplomacy.com/info/africa/Guinea")</f>
        <v>http://twiplomacy.com/info/africa/Guinea</v>
      </c>
      <c r="G93" s="41" t="s">
        <v>1155</v>
      </c>
      <c r="H93" s="48" t="s">
        <v>1156</v>
      </c>
      <c r="I93" s="41" t="s">
        <v>1157</v>
      </c>
      <c r="J93" s="43">
        <v>11552</v>
      </c>
      <c r="K93" s="43">
        <v>17</v>
      </c>
      <c r="L93" s="41" t="s">
        <v>1158</v>
      </c>
      <c r="M93" s="41" t="s">
        <v>1159</v>
      </c>
      <c r="N93" s="41" t="s">
        <v>1153</v>
      </c>
      <c r="O93" s="43">
        <v>4</v>
      </c>
      <c r="P93" s="43">
        <v>189</v>
      </c>
      <c r="Q93" s="41" t="s">
        <v>164</v>
      </c>
      <c r="R93" s="41" t="s">
        <v>79</v>
      </c>
      <c r="S93" s="43">
        <v>51</v>
      </c>
      <c r="T93" s="44" t="s">
        <v>1160</v>
      </c>
      <c r="U93" s="43">
        <v>1</v>
      </c>
      <c r="V93" s="43">
        <v>5.5271739130434776</v>
      </c>
      <c r="W93" s="43">
        <v>15.255434782608701</v>
      </c>
      <c r="X93" s="45">
        <v>10</v>
      </c>
      <c r="Y93" s="45">
        <v>189</v>
      </c>
      <c r="Z93" s="46">
        <v>5.29100529100529E-2</v>
      </c>
      <c r="AA93" s="41" t="s">
        <v>1155</v>
      </c>
      <c r="AB93" s="41" t="s">
        <v>1157</v>
      </c>
      <c r="AC93" s="41" t="s">
        <v>1161</v>
      </c>
      <c r="AD93" s="41" t="s">
        <v>1156</v>
      </c>
      <c r="AE93" s="43">
        <v>0</v>
      </c>
      <c r="AF93" s="43" t="e">
        <v>#VALUE!</v>
      </c>
      <c r="AG93" s="43">
        <v>0</v>
      </c>
      <c r="AH93" s="43">
        <v>0</v>
      </c>
      <c r="AI93" s="41" t="s">
        <v>82</v>
      </c>
      <c r="AJ93" s="41" t="s">
        <v>82</v>
      </c>
      <c r="AK93" s="41" t="s">
        <v>82</v>
      </c>
      <c r="AL93" s="41" t="s">
        <v>82</v>
      </c>
      <c r="AM93" s="41" t="s">
        <v>82</v>
      </c>
      <c r="AN93" s="43" t="s">
        <v>83</v>
      </c>
      <c r="AO93" s="43">
        <v>0</v>
      </c>
      <c r="AP93" s="43">
        <v>0</v>
      </c>
      <c r="AQ93" s="43">
        <v>0</v>
      </c>
      <c r="AR93" s="43">
        <v>0</v>
      </c>
      <c r="AS93" s="41">
        <v>0</v>
      </c>
      <c r="AT93" s="43">
        <v>11537</v>
      </c>
      <c r="AU93" s="43">
        <v>4929</v>
      </c>
      <c r="AV93" s="47">
        <v>0.74590000000000001</v>
      </c>
      <c r="AW93" s="48" t="s">
        <v>1162</v>
      </c>
      <c r="AX93" s="39">
        <v>0</v>
      </c>
      <c r="AY93" s="39">
        <v>0</v>
      </c>
      <c r="AZ93" s="39" t="s">
        <v>85</v>
      </c>
      <c r="BA93" s="39"/>
      <c r="BB93" s="48" t="s">
        <v>1163</v>
      </c>
      <c r="BC93" s="64">
        <v>0</v>
      </c>
      <c r="BD93" s="41" t="s">
        <v>1155</v>
      </c>
      <c r="BE93" s="50">
        <v>7</v>
      </c>
      <c r="BF93" s="50">
        <v>10</v>
      </c>
      <c r="BG93" s="50">
        <v>1</v>
      </c>
      <c r="BH93" s="50">
        <v>18</v>
      </c>
      <c r="BI93" s="50" t="s">
        <v>1164</v>
      </c>
      <c r="BJ93" s="50" t="s">
        <v>1165</v>
      </c>
      <c r="BK93" s="50" t="s">
        <v>1166</v>
      </c>
      <c r="BL93" s="51" t="s">
        <v>1167</v>
      </c>
      <c r="BM93" s="52" t="s">
        <v>90</v>
      </c>
      <c r="BN93" s="57"/>
      <c r="BO93" s="57"/>
      <c r="BP93" s="57"/>
      <c r="BQ93" s="58"/>
    </row>
    <row r="94" spans="1:69" ht="15.75" x14ac:dyDescent="0.25">
      <c r="A94" s="38" t="s">
        <v>68</v>
      </c>
      <c r="B94" s="39" t="s">
        <v>1153</v>
      </c>
      <c r="C94" s="39" t="s">
        <v>146</v>
      </c>
      <c r="D94" s="39" t="s">
        <v>118</v>
      </c>
      <c r="E94" s="39" t="s">
        <v>1168</v>
      </c>
      <c r="F94" s="40" t="str">
        <f>HYPERLINK("http://twiplomacy.com/info/africa/Guinea","http://twiplomacy.com/info/africa/Guinea")</f>
        <v>http://twiplomacy.com/info/africa/Guinea</v>
      </c>
      <c r="G94" s="41" t="s">
        <v>1169</v>
      </c>
      <c r="H94" s="48" t="s">
        <v>1170</v>
      </c>
      <c r="I94" s="41" t="s">
        <v>1171</v>
      </c>
      <c r="J94" s="43">
        <v>1134</v>
      </c>
      <c r="K94" s="43">
        <v>7</v>
      </c>
      <c r="L94" s="41" t="s">
        <v>1172</v>
      </c>
      <c r="M94" s="41" t="s">
        <v>1173</v>
      </c>
      <c r="N94" s="41" t="s">
        <v>1153</v>
      </c>
      <c r="O94" s="43">
        <v>17</v>
      </c>
      <c r="P94" s="43">
        <v>589</v>
      </c>
      <c r="Q94" s="41" t="s">
        <v>78</v>
      </c>
      <c r="R94" s="41" t="s">
        <v>79</v>
      </c>
      <c r="S94" s="43">
        <v>18</v>
      </c>
      <c r="T94" s="44" t="s">
        <v>1174</v>
      </c>
      <c r="U94" s="43">
        <v>10.90740740740741</v>
      </c>
      <c r="V94" s="43">
        <v>0.53959484346224673</v>
      </c>
      <c r="W94" s="43">
        <v>0.60589318600368325</v>
      </c>
      <c r="X94" s="45">
        <v>6</v>
      </c>
      <c r="Y94" s="45">
        <v>589</v>
      </c>
      <c r="Z94" s="46">
        <v>1.01867572156197E-2</v>
      </c>
      <c r="AA94" s="41" t="s">
        <v>1169</v>
      </c>
      <c r="AB94" s="41" t="s">
        <v>1171</v>
      </c>
      <c r="AC94" s="41" t="s">
        <v>1175</v>
      </c>
      <c r="AD94" s="41" t="s">
        <v>1170</v>
      </c>
      <c r="AE94" s="43">
        <v>0</v>
      </c>
      <c r="AF94" s="43" t="e">
        <v>#VALUE!</v>
      </c>
      <c r="AG94" s="43">
        <v>0</v>
      </c>
      <c r="AH94" s="43">
        <v>0</v>
      </c>
      <c r="AI94" s="41" t="s">
        <v>82</v>
      </c>
      <c r="AJ94" s="41" t="s">
        <v>82</v>
      </c>
      <c r="AK94" s="41" t="s">
        <v>82</v>
      </c>
      <c r="AL94" s="41" t="s">
        <v>82</v>
      </c>
      <c r="AM94" s="41" t="s">
        <v>82</v>
      </c>
      <c r="AN94" s="43" t="s">
        <v>83</v>
      </c>
      <c r="AO94" s="43">
        <v>0</v>
      </c>
      <c r="AP94" s="43">
        <v>0</v>
      </c>
      <c r="AQ94" s="43">
        <v>0</v>
      </c>
      <c r="AR94" s="43">
        <v>0</v>
      </c>
      <c r="AS94" s="41">
        <v>0</v>
      </c>
      <c r="AT94" s="43">
        <v>1133</v>
      </c>
      <c r="AU94" s="43">
        <v>368</v>
      </c>
      <c r="AV94" s="47">
        <v>0.48099999999999998</v>
      </c>
      <c r="AW94" s="48" t="s">
        <v>1176</v>
      </c>
      <c r="AX94" s="39">
        <v>0</v>
      </c>
      <c r="AY94" s="39">
        <v>0</v>
      </c>
      <c r="AZ94" s="39" t="s">
        <v>85</v>
      </c>
      <c r="BA94" s="39"/>
      <c r="BB94" s="48" t="s">
        <v>1177</v>
      </c>
      <c r="BC94" s="64">
        <v>0</v>
      </c>
      <c r="BD94" s="41" t="s">
        <v>1169</v>
      </c>
      <c r="BE94" s="50">
        <v>3</v>
      </c>
      <c r="BF94" s="50">
        <v>0</v>
      </c>
      <c r="BG94" s="50">
        <v>0</v>
      </c>
      <c r="BH94" s="50">
        <v>3</v>
      </c>
      <c r="BI94" s="50" t="s">
        <v>1178</v>
      </c>
      <c r="BJ94" s="50"/>
      <c r="BK94" s="50"/>
      <c r="BL94" s="56" t="s">
        <v>1179</v>
      </c>
      <c r="BM94" s="52" t="s">
        <v>90</v>
      </c>
      <c r="BN94" s="57"/>
      <c r="BO94" s="57"/>
      <c r="BP94" s="57"/>
      <c r="BQ94" s="58"/>
    </row>
    <row r="95" spans="1:69" ht="15.75" x14ac:dyDescent="0.25">
      <c r="A95" s="65" t="s">
        <v>68</v>
      </c>
      <c r="B95" s="39" t="s">
        <v>1153</v>
      </c>
      <c r="C95" s="39" t="s">
        <v>70</v>
      </c>
      <c r="D95" s="39" t="s">
        <v>71</v>
      </c>
      <c r="E95" s="39" t="s">
        <v>70</v>
      </c>
      <c r="F95" s="40" t="s">
        <v>1180</v>
      </c>
      <c r="G95" s="41" t="s">
        <v>1181</v>
      </c>
      <c r="H95" s="48" t="s">
        <v>1182</v>
      </c>
      <c r="I95" s="41" t="s">
        <v>1183</v>
      </c>
      <c r="J95" s="43">
        <v>2983</v>
      </c>
      <c r="K95" s="43">
        <v>20</v>
      </c>
      <c r="L95" s="41"/>
      <c r="M95" s="41" t="s">
        <v>1184</v>
      </c>
      <c r="N95" s="41" t="s">
        <v>1185</v>
      </c>
      <c r="O95" s="43">
        <v>0</v>
      </c>
      <c r="P95" s="43">
        <v>163</v>
      </c>
      <c r="Q95" s="41" t="s">
        <v>164</v>
      </c>
      <c r="R95" s="41" t="s">
        <v>79</v>
      </c>
      <c r="S95" s="43">
        <v>29</v>
      </c>
      <c r="T95" s="44" t="s">
        <v>1186</v>
      </c>
      <c r="U95" s="43">
        <v>0.2820069204152249</v>
      </c>
      <c r="V95" s="43">
        <v>0.64779874213836475</v>
      </c>
      <c r="W95" s="43">
        <v>0.54716981132075471</v>
      </c>
      <c r="X95" s="45">
        <v>1</v>
      </c>
      <c r="Y95" s="45">
        <v>163</v>
      </c>
      <c r="Z95" s="46">
        <v>6.13496932515337E-3</v>
      </c>
      <c r="AA95" s="41" t="s">
        <v>1181</v>
      </c>
      <c r="AB95" s="41" t="s">
        <v>1183</v>
      </c>
      <c r="AC95" s="41" t="s">
        <v>1187</v>
      </c>
      <c r="AD95" s="41" t="s">
        <v>1182</v>
      </c>
      <c r="AE95" s="43">
        <v>0</v>
      </c>
      <c r="AF95" s="43" t="e">
        <v>#VALUE!</v>
      </c>
      <c r="AG95" s="43">
        <v>0</v>
      </c>
      <c r="AH95" s="43">
        <v>0</v>
      </c>
      <c r="AI95" s="41" t="s">
        <v>82</v>
      </c>
      <c r="AJ95" s="41" t="s">
        <v>82</v>
      </c>
      <c r="AK95" s="41" t="s">
        <v>82</v>
      </c>
      <c r="AL95" s="41" t="s">
        <v>82</v>
      </c>
      <c r="AM95" s="41" t="s">
        <v>82</v>
      </c>
      <c r="AN95" s="43" t="s">
        <v>83</v>
      </c>
      <c r="AO95" s="43">
        <v>0</v>
      </c>
      <c r="AP95" s="43">
        <v>0</v>
      </c>
      <c r="AQ95" s="43">
        <v>0</v>
      </c>
      <c r="AR95" s="43">
        <v>0</v>
      </c>
      <c r="AS95" s="41">
        <v>0</v>
      </c>
      <c r="AT95" s="43">
        <v>2983</v>
      </c>
      <c r="AU95" s="43">
        <v>98</v>
      </c>
      <c r="AV95" s="47">
        <v>3.4000000000000002E-2</v>
      </c>
      <c r="AW95" s="48" t="str">
        <f>HYPERLINK("https://twitter.com/Presidence_gn/lists","https://twitter.com/Presidence_gn/lists")</f>
        <v>https://twitter.com/Presidence_gn/lists</v>
      </c>
      <c r="AX95" s="39">
        <v>0</v>
      </c>
      <c r="AY95" s="39">
        <v>0</v>
      </c>
      <c r="AZ95" s="39" t="s">
        <v>85</v>
      </c>
      <c r="BA95" s="39"/>
      <c r="BB95" s="48" t="s">
        <v>1188</v>
      </c>
      <c r="BC95" s="64">
        <v>0</v>
      </c>
      <c r="BD95" s="41" t="s">
        <v>1181</v>
      </c>
      <c r="BE95" s="50">
        <v>1</v>
      </c>
      <c r="BF95" s="50">
        <v>2</v>
      </c>
      <c r="BG95" s="50">
        <v>1</v>
      </c>
      <c r="BH95" s="50">
        <v>4</v>
      </c>
      <c r="BI95" s="50" t="s">
        <v>1189</v>
      </c>
      <c r="BJ95" s="50" t="s">
        <v>1190</v>
      </c>
      <c r="BK95" s="50" t="s">
        <v>1166</v>
      </c>
      <c r="BL95" s="51" t="s">
        <v>1191</v>
      </c>
      <c r="BM95" s="52" t="s">
        <v>90</v>
      </c>
      <c r="BN95" s="57"/>
      <c r="BO95" s="57"/>
      <c r="BP95" s="57"/>
      <c r="BQ95" s="58"/>
    </row>
    <row r="96" spans="1:69" ht="15.75" x14ac:dyDescent="0.25">
      <c r="A96" s="38" t="s">
        <v>68</v>
      </c>
      <c r="B96" s="39" t="s">
        <v>1153</v>
      </c>
      <c r="C96" s="39" t="s">
        <v>146</v>
      </c>
      <c r="D96" s="39" t="s">
        <v>118</v>
      </c>
      <c r="E96" s="39" t="s">
        <v>1168</v>
      </c>
      <c r="F96" s="40" t="str">
        <f>HYPERLINK("http://twiplomacy.com/info/africa/Guinea","http://twiplomacy.com/info/africa/Guinea")</f>
        <v>http://twiplomacy.com/info/africa/Guinea</v>
      </c>
      <c r="G96" s="41" t="s">
        <v>1192</v>
      </c>
      <c r="H96" s="48" t="s">
        <v>1193</v>
      </c>
      <c r="I96" s="41" t="s">
        <v>1194</v>
      </c>
      <c r="J96" s="43">
        <v>3646</v>
      </c>
      <c r="K96" s="43">
        <v>6</v>
      </c>
      <c r="L96" s="41" t="s">
        <v>1195</v>
      </c>
      <c r="M96" s="41" t="s">
        <v>1196</v>
      </c>
      <c r="N96" s="41" t="s">
        <v>1185</v>
      </c>
      <c r="O96" s="43">
        <v>3</v>
      </c>
      <c r="P96" s="43">
        <v>24</v>
      </c>
      <c r="Q96" s="41" t="s">
        <v>78</v>
      </c>
      <c r="R96" s="41" t="s">
        <v>79</v>
      </c>
      <c r="S96" s="43">
        <v>100</v>
      </c>
      <c r="T96" s="44" t="s">
        <v>1197</v>
      </c>
      <c r="U96" s="43">
        <v>1.948051948051948E-2</v>
      </c>
      <c r="V96" s="43">
        <v>1.833333333333333</v>
      </c>
      <c r="W96" s="43">
        <v>7.458333333333333</v>
      </c>
      <c r="X96" s="45">
        <v>0</v>
      </c>
      <c r="Y96" s="45">
        <v>24</v>
      </c>
      <c r="Z96" s="46">
        <v>0</v>
      </c>
      <c r="AA96" s="41" t="s">
        <v>1192</v>
      </c>
      <c r="AB96" s="41" t="s">
        <v>1194</v>
      </c>
      <c r="AC96" s="41" t="s">
        <v>1198</v>
      </c>
      <c r="AD96" s="41" t="s">
        <v>1193</v>
      </c>
      <c r="AE96" s="43">
        <v>0</v>
      </c>
      <c r="AF96" s="43" t="e">
        <v>#VALUE!</v>
      </c>
      <c r="AG96" s="43">
        <v>0</v>
      </c>
      <c r="AH96" s="43">
        <v>0</v>
      </c>
      <c r="AI96" s="41" t="s">
        <v>82</v>
      </c>
      <c r="AJ96" s="41" t="s">
        <v>82</v>
      </c>
      <c r="AK96" s="41" t="s">
        <v>82</v>
      </c>
      <c r="AL96" s="41" t="s">
        <v>82</v>
      </c>
      <c r="AM96" s="41" t="s">
        <v>82</v>
      </c>
      <c r="AN96" s="43" t="s">
        <v>83</v>
      </c>
      <c r="AO96" s="43">
        <v>0</v>
      </c>
      <c r="AP96" s="43">
        <v>0</v>
      </c>
      <c r="AQ96" s="43">
        <v>0</v>
      </c>
      <c r="AR96" s="43">
        <v>0</v>
      </c>
      <c r="AS96" s="41">
        <v>0</v>
      </c>
      <c r="AT96" s="43">
        <v>3644</v>
      </c>
      <c r="AU96" s="43">
        <v>573</v>
      </c>
      <c r="AV96" s="47">
        <v>0.18659999999999999</v>
      </c>
      <c r="AW96" s="48" t="s">
        <v>1199</v>
      </c>
      <c r="AX96" s="39">
        <v>0</v>
      </c>
      <c r="AY96" s="39">
        <v>0</v>
      </c>
      <c r="AZ96" s="39" t="s">
        <v>85</v>
      </c>
      <c r="BA96" s="39"/>
      <c r="BB96" s="48" t="s">
        <v>1200</v>
      </c>
      <c r="BC96" s="64">
        <v>0</v>
      </c>
      <c r="BD96" s="41" t="s">
        <v>1192</v>
      </c>
      <c r="BE96" s="50">
        <v>1</v>
      </c>
      <c r="BF96" s="50">
        <v>6</v>
      </c>
      <c r="BG96" s="50">
        <v>0</v>
      </c>
      <c r="BH96" s="50">
        <v>7</v>
      </c>
      <c r="BI96" s="50" t="s">
        <v>1201</v>
      </c>
      <c r="BJ96" s="50" t="s">
        <v>1202</v>
      </c>
      <c r="BK96" s="50"/>
      <c r="BL96" s="51" t="s">
        <v>1203</v>
      </c>
      <c r="BM96" s="52" t="s">
        <v>90</v>
      </c>
      <c r="BN96" s="57"/>
      <c r="BO96" s="57"/>
      <c r="BP96" s="57"/>
      <c r="BQ96" s="58"/>
    </row>
    <row r="97" spans="1:69" ht="15.75" x14ac:dyDescent="0.25">
      <c r="A97" s="38" t="s">
        <v>68</v>
      </c>
      <c r="B97" s="39" t="s">
        <v>1153</v>
      </c>
      <c r="C97" s="39" t="s">
        <v>70</v>
      </c>
      <c r="D97" s="39" t="s">
        <v>71</v>
      </c>
      <c r="E97" s="39" t="s">
        <v>70</v>
      </c>
      <c r="F97" s="40" t="s">
        <v>1180</v>
      </c>
      <c r="G97" s="41" t="s">
        <v>1204</v>
      </c>
      <c r="H97" s="48" t="s">
        <v>1205</v>
      </c>
      <c r="I97" s="41" t="s">
        <v>1206</v>
      </c>
      <c r="J97" s="43">
        <v>1912</v>
      </c>
      <c r="K97" s="43">
        <v>268</v>
      </c>
      <c r="L97" s="41" t="s">
        <v>1207</v>
      </c>
      <c r="M97" s="41" t="s">
        <v>1208</v>
      </c>
      <c r="N97" s="41" t="s">
        <v>1209</v>
      </c>
      <c r="O97" s="43">
        <v>0</v>
      </c>
      <c r="P97" s="43">
        <v>148</v>
      </c>
      <c r="Q97" s="41" t="s">
        <v>78</v>
      </c>
      <c r="R97" s="41" t="s">
        <v>79</v>
      </c>
      <c r="S97" s="43">
        <v>91</v>
      </c>
      <c r="T97" s="44" t="s">
        <v>1210</v>
      </c>
      <c r="U97" s="43">
        <v>0.44984802431610937</v>
      </c>
      <c r="V97" s="43">
        <v>0.56462585034013602</v>
      </c>
      <c r="W97" s="43">
        <v>0.38775510204081631</v>
      </c>
      <c r="X97" s="45">
        <v>1</v>
      </c>
      <c r="Y97" s="45">
        <v>148</v>
      </c>
      <c r="Z97" s="46">
        <v>6.7567567567567597E-3</v>
      </c>
      <c r="AA97" s="41" t="s">
        <v>1204</v>
      </c>
      <c r="AB97" s="41" t="s">
        <v>1206</v>
      </c>
      <c r="AC97" s="41" t="s">
        <v>1211</v>
      </c>
      <c r="AD97" s="41" t="s">
        <v>1205</v>
      </c>
      <c r="AE97" s="43">
        <v>0</v>
      </c>
      <c r="AF97" s="43" t="e">
        <v>#VALUE!</v>
      </c>
      <c r="AG97" s="43">
        <v>0</v>
      </c>
      <c r="AH97" s="43">
        <v>0</v>
      </c>
      <c r="AI97" s="41" t="s">
        <v>82</v>
      </c>
      <c r="AJ97" s="41" t="s">
        <v>82</v>
      </c>
      <c r="AK97" s="41" t="s">
        <v>82</v>
      </c>
      <c r="AL97" s="41" t="s">
        <v>82</v>
      </c>
      <c r="AM97" s="41" t="s">
        <v>82</v>
      </c>
      <c r="AN97" s="43" t="s">
        <v>83</v>
      </c>
      <c r="AO97" s="43">
        <v>0</v>
      </c>
      <c r="AP97" s="43">
        <v>0</v>
      </c>
      <c r="AQ97" s="43">
        <v>0</v>
      </c>
      <c r="AR97" s="43">
        <v>0</v>
      </c>
      <c r="AS97" s="41">
        <v>0</v>
      </c>
      <c r="AT97" s="43">
        <v>1912</v>
      </c>
      <c r="AU97" s="43">
        <v>181</v>
      </c>
      <c r="AV97" s="47">
        <v>0.1046</v>
      </c>
      <c r="AW97" s="48" t="s">
        <v>1212</v>
      </c>
      <c r="AX97" s="39">
        <v>0</v>
      </c>
      <c r="AY97" s="39">
        <v>0</v>
      </c>
      <c r="AZ97" s="39" t="s">
        <v>85</v>
      </c>
      <c r="BA97" s="39"/>
      <c r="BB97" s="48" t="s">
        <v>1213</v>
      </c>
      <c r="BC97" s="64">
        <v>0</v>
      </c>
      <c r="BD97" s="41" t="s">
        <v>1204</v>
      </c>
      <c r="BE97" s="50">
        <v>7</v>
      </c>
      <c r="BF97" s="50">
        <v>7</v>
      </c>
      <c r="BG97" s="50">
        <v>1</v>
      </c>
      <c r="BH97" s="50">
        <v>15</v>
      </c>
      <c r="BI97" s="50" t="s">
        <v>1214</v>
      </c>
      <c r="BJ97" s="50" t="s">
        <v>1215</v>
      </c>
      <c r="BK97" s="50" t="s">
        <v>1216</v>
      </c>
      <c r="BL97" s="51" t="s">
        <v>1217</v>
      </c>
      <c r="BM97" s="52" t="s">
        <v>90</v>
      </c>
      <c r="BN97" s="57"/>
      <c r="BO97" s="57"/>
      <c r="BP97" s="57"/>
      <c r="BQ97" s="58"/>
    </row>
    <row r="98" spans="1:69" ht="15.75" x14ac:dyDescent="0.25">
      <c r="A98" s="70" t="s">
        <v>68</v>
      </c>
      <c r="B98" s="68" t="s">
        <v>1153</v>
      </c>
      <c r="C98" s="39" t="s">
        <v>104</v>
      </c>
      <c r="D98" s="39" t="s">
        <v>118</v>
      </c>
      <c r="E98" s="39" t="s">
        <v>1218</v>
      </c>
      <c r="F98" s="40" t="s">
        <v>1180</v>
      </c>
      <c r="G98" s="41" t="s">
        <v>1219</v>
      </c>
      <c r="H98" s="48" t="s">
        <v>1220</v>
      </c>
      <c r="I98" s="41" t="s">
        <v>1221</v>
      </c>
      <c r="J98" s="43">
        <v>3791</v>
      </c>
      <c r="K98" s="43">
        <v>71</v>
      </c>
      <c r="L98" s="41" t="s">
        <v>1222</v>
      </c>
      <c r="M98" s="41" t="s">
        <v>1223</v>
      </c>
      <c r="N98" s="41" t="s">
        <v>1153</v>
      </c>
      <c r="O98" s="43">
        <v>1</v>
      </c>
      <c r="P98" s="43">
        <v>80</v>
      </c>
      <c r="Q98" s="41" t="s">
        <v>78</v>
      </c>
      <c r="R98" s="41" t="s">
        <v>79</v>
      </c>
      <c r="S98" s="43">
        <v>12</v>
      </c>
      <c r="T98" s="44" t="s">
        <v>97</v>
      </c>
      <c r="U98" s="43">
        <v>0.1283333333333333</v>
      </c>
      <c r="V98" s="43">
        <v>4.2653061224489797</v>
      </c>
      <c r="W98" s="43">
        <v>17.285714285714281</v>
      </c>
      <c r="X98" s="45">
        <v>1</v>
      </c>
      <c r="Y98" s="45">
        <v>77</v>
      </c>
      <c r="Z98" s="46">
        <v>1.2987012987013E-2</v>
      </c>
      <c r="AA98" s="41" t="s">
        <v>1219</v>
      </c>
      <c r="AB98" s="41" t="s">
        <v>1221</v>
      </c>
      <c r="AC98" s="41" t="s">
        <v>1224</v>
      </c>
      <c r="AD98" s="41" t="s">
        <v>1220</v>
      </c>
      <c r="AE98" s="43">
        <v>1057</v>
      </c>
      <c r="AF98" s="43">
        <v>4.375</v>
      </c>
      <c r="AG98" s="43">
        <v>210</v>
      </c>
      <c r="AH98" s="43">
        <v>847</v>
      </c>
      <c r="AI98" s="47">
        <v>1.1140000000000001E-2</v>
      </c>
      <c r="AJ98" s="47">
        <v>1.3429999999999999E-2</v>
      </c>
      <c r="AK98" s="47">
        <v>2.2380000000000001E-2</v>
      </c>
      <c r="AL98" s="41" t="s">
        <v>82</v>
      </c>
      <c r="AM98" s="47">
        <v>1.3650000000000001E-2</v>
      </c>
      <c r="AN98" s="43">
        <v>48</v>
      </c>
      <c r="AO98" s="43">
        <v>38</v>
      </c>
      <c r="AP98" s="43">
        <v>0</v>
      </c>
      <c r="AQ98" s="43">
        <v>2</v>
      </c>
      <c r="AR98" s="43">
        <v>8</v>
      </c>
      <c r="AS98" s="41">
        <v>0.13</v>
      </c>
      <c r="AT98" s="43">
        <v>3746</v>
      </c>
      <c r="AU98" s="43">
        <v>2919</v>
      </c>
      <c r="AV98" s="47">
        <v>3.5295999999999998</v>
      </c>
      <c r="AW98" s="48" t="s">
        <v>1225</v>
      </c>
      <c r="AX98" s="39">
        <v>0</v>
      </c>
      <c r="AY98" s="39">
        <v>0</v>
      </c>
      <c r="AZ98" s="39" t="s">
        <v>85</v>
      </c>
      <c r="BA98" s="61"/>
      <c r="BB98" s="48" t="s">
        <v>1226</v>
      </c>
      <c r="BC98" s="39">
        <v>0</v>
      </c>
      <c r="BD98" s="41" t="s">
        <v>1219</v>
      </c>
      <c r="BE98" s="50">
        <v>4</v>
      </c>
      <c r="BF98" s="50">
        <v>2</v>
      </c>
      <c r="BG98" s="50">
        <v>1</v>
      </c>
      <c r="BH98" s="50">
        <v>7</v>
      </c>
      <c r="BI98" s="50" t="s">
        <v>1227</v>
      </c>
      <c r="BJ98" s="50" t="s">
        <v>1228</v>
      </c>
      <c r="BK98" s="50" t="s">
        <v>1166</v>
      </c>
      <c r="BL98" s="56" t="s">
        <v>1229</v>
      </c>
      <c r="BM98" s="77" t="s">
        <v>276</v>
      </c>
      <c r="BN98" s="77"/>
      <c r="BO98" s="77"/>
      <c r="BP98" s="77"/>
      <c r="BQ98" s="78"/>
    </row>
    <row r="99" spans="1:69" ht="15.75" x14ac:dyDescent="0.25">
      <c r="A99" s="65" t="s">
        <v>68</v>
      </c>
      <c r="B99" s="39" t="s">
        <v>1153</v>
      </c>
      <c r="C99" s="39" t="s">
        <v>211</v>
      </c>
      <c r="D99" s="39" t="s">
        <v>71</v>
      </c>
      <c r="E99" s="39" t="s">
        <v>211</v>
      </c>
      <c r="F99" s="40" t="s">
        <v>1180</v>
      </c>
      <c r="G99" s="41" t="s">
        <v>1166</v>
      </c>
      <c r="H99" s="48" t="s">
        <v>1230</v>
      </c>
      <c r="I99" s="41" t="s">
        <v>1231</v>
      </c>
      <c r="J99" s="43">
        <v>31806</v>
      </c>
      <c r="K99" s="43">
        <v>97</v>
      </c>
      <c r="L99" s="41" t="s">
        <v>1232</v>
      </c>
      <c r="M99" s="41" t="s">
        <v>1233</v>
      </c>
      <c r="N99" s="41" t="s">
        <v>1185</v>
      </c>
      <c r="O99" s="43">
        <v>4</v>
      </c>
      <c r="P99" s="43">
        <v>21484</v>
      </c>
      <c r="Q99" s="41" t="s">
        <v>78</v>
      </c>
      <c r="R99" s="41" t="s">
        <v>79</v>
      </c>
      <c r="S99" s="43">
        <v>114</v>
      </c>
      <c r="T99" s="39" t="s">
        <v>97</v>
      </c>
      <c r="U99" s="43">
        <v>18.70348837209302</v>
      </c>
      <c r="V99" s="43">
        <v>0.75634012928891103</v>
      </c>
      <c r="W99" s="43">
        <v>1.918945798110393</v>
      </c>
      <c r="X99" s="45">
        <v>1</v>
      </c>
      <c r="Y99" s="45">
        <v>3217</v>
      </c>
      <c r="Z99" s="46">
        <v>3.1084861672365599E-4</v>
      </c>
      <c r="AA99" s="41" t="s">
        <v>1166</v>
      </c>
      <c r="AB99" s="41" t="s">
        <v>1231</v>
      </c>
      <c r="AC99" s="41" t="s">
        <v>1234</v>
      </c>
      <c r="AD99" s="41" t="s">
        <v>1230</v>
      </c>
      <c r="AE99" s="43">
        <v>12682</v>
      </c>
      <c r="AF99" s="43">
        <v>0.70306700527446764</v>
      </c>
      <c r="AG99" s="43">
        <v>3599</v>
      </c>
      <c r="AH99" s="43">
        <v>9083</v>
      </c>
      <c r="AI99" s="47">
        <v>8.0000000000000007E-5</v>
      </c>
      <c r="AJ99" s="47">
        <v>9.8999999999999999E-4</v>
      </c>
      <c r="AK99" s="47">
        <v>8.0000000000000007E-5</v>
      </c>
      <c r="AL99" s="41" t="s">
        <v>82</v>
      </c>
      <c r="AM99" s="47">
        <v>1.2E-4</v>
      </c>
      <c r="AN99" s="43">
        <v>5119</v>
      </c>
      <c r="AO99" s="43">
        <v>13</v>
      </c>
      <c r="AP99" s="43">
        <v>0</v>
      </c>
      <c r="AQ99" s="43">
        <v>4919</v>
      </c>
      <c r="AR99" s="43">
        <v>109</v>
      </c>
      <c r="AS99" s="41">
        <v>14.02</v>
      </c>
      <c r="AT99" s="43">
        <v>31736</v>
      </c>
      <c r="AU99" s="43">
        <v>14920</v>
      </c>
      <c r="AV99" s="47">
        <v>0.88729999999999998</v>
      </c>
      <c r="AW99" s="48" t="str">
        <f>HYPERLINK("https://twitter.com/GouvGN/lists","https://twitter.com/GouvGN/lists")</f>
        <v>https://twitter.com/GouvGN/lists</v>
      </c>
      <c r="AX99" s="39">
        <v>0</v>
      </c>
      <c r="AY99" s="39">
        <v>0</v>
      </c>
      <c r="AZ99" s="39" t="s">
        <v>85</v>
      </c>
      <c r="BA99" s="39"/>
      <c r="BB99" s="48" t="s">
        <v>1235</v>
      </c>
      <c r="BC99" s="64">
        <v>0</v>
      </c>
      <c r="BD99" s="41" t="s">
        <v>1166</v>
      </c>
      <c r="BE99" s="50">
        <v>6</v>
      </c>
      <c r="BF99" s="50">
        <v>3</v>
      </c>
      <c r="BG99" s="50">
        <v>5</v>
      </c>
      <c r="BH99" s="50">
        <v>14</v>
      </c>
      <c r="BI99" s="50" t="s">
        <v>1236</v>
      </c>
      <c r="BJ99" s="50" t="s">
        <v>1237</v>
      </c>
      <c r="BK99" s="50" t="s">
        <v>1238</v>
      </c>
      <c r="BL99" s="56" t="s">
        <v>1239</v>
      </c>
      <c r="BM99" s="52">
        <v>479</v>
      </c>
      <c r="BN99" s="57">
        <v>16</v>
      </c>
      <c r="BO99" s="57">
        <v>386</v>
      </c>
      <c r="BP99" s="57">
        <v>0</v>
      </c>
      <c r="BQ99" s="58">
        <f>SUM(BM99)/BN99/BO99</f>
        <v>7.7558290155440412E-2</v>
      </c>
    </row>
    <row r="100" spans="1:69" ht="15.75" x14ac:dyDescent="0.25">
      <c r="A100" s="70" t="s">
        <v>68</v>
      </c>
      <c r="B100" s="68" t="s">
        <v>1240</v>
      </c>
      <c r="C100" s="39" t="s">
        <v>104</v>
      </c>
      <c r="D100" s="39" t="s">
        <v>118</v>
      </c>
      <c r="E100" s="39" t="s">
        <v>1241</v>
      </c>
      <c r="F100" s="62" t="s">
        <v>1242</v>
      </c>
      <c r="G100" s="41" t="s">
        <v>682</v>
      </c>
      <c r="H100" s="48" t="s">
        <v>1243</v>
      </c>
      <c r="I100" s="41" t="s">
        <v>1244</v>
      </c>
      <c r="J100" s="43">
        <v>412</v>
      </c>
      <c r="K100" s="43">
        <v>124</v>
      </c>
      <c r="L100" s="41" t="s">
        <v>1245</v>
      </c>
      <c r="M100" s="41" t="s">
        <v>1246</v>
      </c>
      <c r="N100" s="41" t="s">
        <v>1247</v>
      </c>
      <c r="O100" s="43">
        <v>3915</v>
      </c>
      <c r="P100" s="43">
        <v>278</v>
      </c>
      <c r="Q100" s="41" t="s">
        <v>78</v>
      </c>
      <c r="R100" s="41" t="s">
        <v>79</v>
      </c>
      <c r="S100" s="43">
        <v>18</v>
      </c>
      <c r="T100" s="44" t="s">
        <v>97</v>
      </c>
      <c r="U100" s="43"/>
      <c r="V100" s="43"/>
      <c r="W100" s="43"/>
      <c r="X100" s="45"/>
      <c r="Y100" s="45"/>
      <c r="Z100" s="46"/>
      <c r="AA100" s="41" t="s">
        <v>682</v>
      </c>
      <c r="AB100" s="41" t="s">
        <v>1244</v>
      </c>
      <c r="AC100" s="41" t="s">
        <v>1248</v>
      </c>
      <c r="AD100" s="41" t="s">
        <v>1243</v>
      </c>
      <c r="AE100" s="43">
        <v>651</v>
      </c>
      <c r="AF100" s="43">
        <v>0.71755725190839692</v>
      </c>
      <c r="AG100" s="43">
        <v>94</v>
      </c>
      <c r="AH100" s="43">
        <v>557</v>
      </c>
      <c r="AI100" s="47">
        <v>1.055E-2</v>
      </c>
      <c r="AJ100" s="47">
        <v>1.4250000000000001E-2</v>
      </c>
      <c r="AK100" s="47">
        <v>1.0749999999999999E-2</v>
      </c>
      <c r="AL100" s="47">
        <v>2.1090000000000001E-2</v>
      </c>
      <c r="AM100" s="47">
        <v>1.124E-2</v>
      </c>
      <c r="AN100" s="43">
        <v>131</v>
      </c>
      <c r="AO100" s="43">
        <v>76</v>
      </c>
      <c r="AP100" s="43">
        <v>1</v>
      </c>
      <c r="AQ100" s="43">
        <v>14</v>
      </c>
      <c r="AR100" s="43">
        <v>34</v>
      </c>
      <c r="AS100" s="41">
        <v>0.36</v>
      </c>
      <c r="AT100" s="43">
        <v>420</v>
      </c>
      <c r="AU100" s="43">
        <v>142</v>
      </c>
      <c r="AV100" s="47">
        <v>0.51080000000000003</v>
      </c>
      <c r="AW100" s="48" t="s">
        <v>1249</v>
      </c>
      <c r="AX100" s="39">
        <v>0</v>
      </c>
      <c r="AY100" s="39">
        <v>1</v>
      </c>
      <c r="AZ100" s="39" t="s">
        <v>85</v>
      </c>
      <c r="BA100" s="61"/>
      <c r="BB100" s="48" t="s">
        <v>1250</v>
      </c>
      <c r="BC100" s="39">
        <v>0</v>
      </c>
      <c r="BD100" s="41" t="s">
        <v>682</v>
      </c>
      <c r="BE100" s="50">
        <v>47</v>
      </c>
      <c r="BF100" s="50">
        <v>1</v>
      </c>
      <c r="BG100" s="50">
        <v>1</v>
      </c>
      <c r="BH100" s="50">
        <v>49</v>
      </c>
      <c r="BI100" s="50" t="s">
        <v>1251</v>
      </c>
      <c r="BJ100" s="50" t="s">
        <v>480</v>
      </c>
      <c r="BK100" s="50" t="s">
        <v>1216</v>
      </c>
      <c r="BL100" s="56" t="s">
        <v>1252</v>
      </c>
      <c r="BM100" s="77" t="s">
        <v>276</v>
      </c>
      <c r="BN100" s="77"/>
      <c r="BO100" s="77"/>
      <c r="BP100" s="77"/>
      <c r="BQ100" s="78"/>
    </row>
    <row r="101" spans="1:69" ht="15.75" x14ac:dyDescent="0.25">
      <c r="A101" s="38" t="s">
        <v>68</v>
      </c>
      <c r="B101" s="39" t="s">
        <v>1253</v>
      </c>
      <c r="C101" s="39" t="s">
        <v>146</v>
      </c>
      <c r="D101" s="39" t="s">
        <v>118</v>
      </c>
      <c r="E101" s="39" t="s">
        <v>1254</v>
      </c>
      <c r="F101" s="40" t="str">
        <f t="shared" ref="F101:F108" si="2">HYPERLINK("http://twiplomacy.com/info/africa/Ivory-Coast","http://twiplomacy.com/info/africa/Ivory-Coast")</f>
        <v>http://twiplomacy.com/info/africa/Ivory-Coast</v>
      </c>
      <c r="G101" s="41" t="s">
        <v>1255</v>
      </c>
      <c r="H101" s="48" t="s">
        <v>1256</v>
      </c>
      <c r="I101" s="41" t="s">
        <v>1257</v>
      </c>
      <c r="J101" s="43">
        <v>65007</v>
      </c>
      <c r="K101" s="43">
        <v>205</v>
      </c>
      <c r="L101" s="41" t="s">
        <v>1258</v>
      </c>
      <c r="M101" s="41" t="s">
        <v>1259</v>
      </c>
      <c r="N101" s="41" t="s">
        <v>1260</v>
      </c>
      <c r="O101" s="43">
        <v>3</v>
      </c>
      <c r="P101" s="43">
        <v>6178</v>
      </c>
      <c r="Q101" s="41" t="s">
        <v>78</v>
      </c>
      <c r="R101" s="41" t="s">
        <v>79</v>
      </c>
      <c r="S101" s="43">
        <v>137</v>
      </c>
      <c r="T101" s="44" t="s">
        <v>97</v>
      </c>
      <c r="U101" s="43">
        <v>1.300363342753331</v>
      </c>
      <c r="V101" s="43">
        <v>0.79844961240310075</v>
      </c>
      <c r="W101" s="43">
        <v>1.731782945736434</v>
      </c>
      <c r="X101" s="45">
        <v>3</v>
      </c>
      <c r="Y101" s="45">
        <v>3221</v>
      </c>
      <c r="Z101" s="46">
        <v>9.3138776777398305E-4</v>
      </c>
      <c r="AA101" s="41" t="s">
        <v>1255</v>
      </c>
      <c r="AB101" s="41" t="s">
        <v>1257</v>
      </c>
      <c r="AC101" s="41" t="s">
        <v>1261</v>
      </c>
      <c r="AD101" s="41" t="s">
        <v>1256</v>
      </c>
      <c r="AE101" s="43">
        <v>299</v>
      </c>
      <c r="AF101" s="43">
        <v>2.1538461538461537</v>
      </c>
      <c r="AG101" s="43">
        <v>56</v>
      </c>
      <c r="AH101" s="43">
        <v>243</v>
      </c>
      <c r="AI101" s="47">
        <v>1.9000000000000001E-4</v>
      </c>
      <c r="AJ101" s="47">
        <v>2.4000000000000001E-4</v>
      </c>
      <c r="AK101" s="47">
        <v>5.0000000000000002E-5</v>
      </c>
      <c r="AL101" s="47">
        <v>3.1E-4</v>
      </c>
      <c r="AM101" s="47">
        <v>1.6000000000000001E-4</v>
      </c>
      <c r="AN101" s="43">
        <v>26</v>
      </c>
      <c r="AO101" s="43">
        <v>14</v>
      </c>
      <c r="AP101" s="43">
        <v>2</v>
      </c>
      <c r="AQ101" s="43">
        <v>3</v>
      </c>
      <c r="AR101" s="43">
        <v>6</v>
      </c>
      <c r="AS101" s="41">
        <v>7.0000000000000007E-2</v>
      </c>
      <c r="AT101" s="43">
        <v>65010</v>
      </c>
      <c r="AU101" s="43">
        <v>16877</v>
      </c>
      <c r="AV101" s="47">
        <v>0.35060000000000002</v>
      </c>
      <c r="AW101" s="66" t="str">
        <f>HYPERLINK("https://twitter.com/ADO__Solutions/lists","https://twitter.com/ADO__Solutions/lists")</f>
        <v>https://twitter.com/ADO__Solutions/lists</v>
      </c>
      <c r="AX101" s="39">
        <v>0</v>
      </c>
      <c r="AY101" s="39">
        <v>0</v>
      </c>
      <c r="AZ101" s="39" t="s">
        <v>85</v>
      </c>
      <c r="BA101" s="39"/>
      <c r="BB101" s="48" t="s">
        <v>1262</v>
      </c>
      <c r="BC101" s="64">
        <v>0</v>
      </c>
      <c r="BD101" s="41" t="s">
        <v>1255</v>
      </c>
      <c r="BE101" s="50">
        <v>3</v>
      </c>
      <c r="BF101" s="50">
        <v>12</v>
      </c>
      <c r="BG101" s="50">
        <v>1</v>
      </c>
      <c r="BH101" s="50">
        <v>16</v>
      </c>
      <c r="BI101" s="50" t="s">
        <v>1263</v>
      </c>
      <c r="BJ101" s="50" t="s">
        <v>1264</v>
      </c>
      <c r="BK101" s="50" t="s">
        <v>1265</v>
      </c>
      <c r="BL101" s="56" t="s">
        <v>1266</v>
      </c>
      <c r="BM101" s="52" t="s">
        <v>90</v>
      </c>
      <c r="BN101" s="57"/>
      <c r="BO101" s="57"/>
      <c r="BP101" s="57"/>
      <c r="BQ101" s="58"/>
    </row>
    <row r="102" spans="1:69" ht="15.75" x14ac:dyDescent="0.25">
      <c r="A102" s="38" t="s">
        <v>68</v>
      </c>
      <c r="B102" s="39" t="s">
        <v>1253</v>
      </c>
      <c r="C102" s="39" t="s">
        <v>146</v>
      </c>
      <c r="D102" s="39" t="s">
        <v>118</v>
      </c>
      <c r="E102" s="39" t="s">
        <v>1254</v>
      </c>
      <c r="F102" s="40" t="str">
        <f t="shared" si="2"/>
        <v>http://twiplomacy.com/info/africa/Ivory-Coast</v>
      </c>
      <c r="G102" s="41" t="s">
        <v>1265</v>
      </c>
      <c r="H102" s="42" t="s">
        <v>1267</v>
      </c>
      <c r="I102" s="41" t="s">
        <v>1268</v>
      </c>
      <c r="J102" s="43">
        <v>338523</v>
      </c>
      <c r="K102" s="43">
        <v>40</v>
      </c>
      <c r="L102" s="41" t="s">
        <v>1269</v>
      </c>
      <c r="M102" s="41" t="s">
        <v>1270</v>
      </c>
      <c r="N102" s="41" t="s">
        <v>1253</v>
      </c>
      <c r="O102" s="43">
        <v>2</v>
      </c>
      <c r="P102" s="43">
        <v>5685</v>
      </c>
      <c r="Q102" s="41" t="s">
        <v>78</v>
      </c>
      <c r="R102" s="41" t="s">
        <v>79</v>
      </c>
      <c r="S102" s="43">
        <v>378</v>
      </c>
      <c r="T102" s="44" t="s">
        <v>97</v>
      </c>
      <c r="U102" s="43">
        <v>1.277449822904368</v>
      </c>
      <c r="V102" s="43">
        <v>4.0531561461794023</v>
      </c>
      <c r="W102" s="43">
        <v>13.934978642619839</v>
      </c>
      <c r="X102" s="45">
        <v>0</v>
      </c>
      <c r="Y102" s="45">
        <v>3246</v>
      </c>
      <c r="Z102" s="46">
        <v>0</v>
      </c>
      <c r="AA102" s="41" t="s">
        <v>1265</v>
      </c>
      <c r="AB102" s="41" t="s">
        <v>1268</v>
      </c>
      <c r="AC102" s="41" t="s">
        <v>1271</v>
      </c>
      <c r="AD102" s="41" t="s">
        <v>1267</v>
      </c>
      <c r="AE102" s="43">
        <v>23136</v>
      </c>
      <c r="AF102" s="43">
        <v>12.763239875389408</v>
      </c>
      <c r="AG102" s="43">
        <v>4097</v>
      </c>
      <c r="AH102" s="43">
        <v>19039</v>
      </c>
      <c r="AI102" s="47">
        <v>2.5999999999999998E-4</v>
      </c>
      <c r="AJ102" s="47">
        <v>2.7E-4</v>
      </c>
      <c r="AK102" s="47">
        <v>1.7000000000000001E-4</v>
      </c>
      <c r="AL102" s="47">
        <v>2.5999999999999998E-4</v>
      </c>
      <c r="AM102" s="47">
        <v>2.5999999999999998E-4</v>
      </c>
      <c r="AN102" s="43">
        <v>321</v>
      </c>
      <c r="AO102" s="43">
        <v>195</v>
      </c>
      <c r="AP102" s="43">
        <v>44</v>
      </c>
      <c r="AQ102" s="43">
        <v>24</v>
      </c>
      <c r="AR102" s="43">
        <v>54</v>
      </c>
      <c r="AS102" s="41">
        <v>0.88</v>
      </c>
      <c r="AT102" s="43">
        <v>338204</v>
      </c>
      <c r="AU102" s="43">
        <v>109795</v>
      </c>
      <c r="AV102" s="47">
        <v>0.48070000000000002</v>
      </c>
      <c r="AW102" s="42" t="s">
        <v>1272</v>
      </c>
      <c r="AX102" s="39">
        <v>0</v>
      </c>
      <c r="AY102" s="39">
        <v>0</v>
      </c>
      <c r="AZ102" s="39" t="s">
        <v>85</v>
      </c>
      <c r="BA102" s="49"/>
      <c r="BB102" s="42" t="s">
        <v>1273</v>
      </c>
      <c r="BC102" s="39">
        <v>0</v>
      </c>
      <c r="BD102" s="41" t="s">
        <v>1265</v>
      </c>
      <c r="BE102" s="50">
        <v>1</v>
      </c>
      <c r="BF102" s="50">
        <v>42</v>
      </c>
      <c r="BG102" s="50">
        <v>3</v>
      </c>
      <c r="BH102" s="50">
        <v>46</v>
      </c>
      <c r="BI102" s="50" t="s">
        <v>1014</v>
      </c>
      <c r="BJ102" s="50" t="s">
        <v>1274</v>
      </c>
      <c r="BK102" s="50" t="s">
        <v>1275</v>
      </c>
      <c r="BL102" s="56" t="s">
        <v>1276</v>
      </c>
      <c r="BM102" s="52" t="s">
        <v>90</v>
      </c>
      <c r="BN102" s="57"/>
      <c r="BO102" s="57"/>
      <c r="BP102" s="57"/>
      <c r="BQ102" s="58"/>
    </row>
    <row r="103" spans="1:69" ht="15.75" x14ac:dyDescent="0.25">
      <c r="A103" s="38" t="s">
        <v>68</v>
      </c>
      <c r="B103" s="39" t="s">
        <v>1253</v>
      </c>
      <c r="C103" s="39" t="s">
        <v>70</v>
      </c>
      <c r="D103" s="39" t="s">
        <v>71</v>
      </c>
      <c r="E103" s="39" t="s">
        <v>70</v>
      </c>
      <c r="F103" s="40" t="str">
        <f t="shared" si="2"/>
        <v>http://twiplomacy.com/info/africa/Ivory-Coast</v>
      </c>
      <c r="G103" s="41" t="s">
        <v>1277</v>
      </c>
      <c r="H103" s="48" t="s">
        <v>1278</v>
      </c>
      <c r="I103" s="41" t="s">
        <v>1277</v>
      </c>
      <c r="J103" s="43">
        <v>285010</v>
      </c>
      <c r="K103" s="43">
        <v>149</v>
      </c>
      <c r="L103" s="41" t="s">
        <v>1279</v>
      </c>
      <c r="M103" s="41" t="s">
        <v>1280</v>
      </c>
      <c r="N103" s="41" t="s">
        <v>1281</v>
      </c>
      <c r="O103" s="43">
        <v>14</v>
      </c>
      <c r="P103" s="43">
        <v>19422</v>
      </c>
      <c r="Q103" s="41" t="s">
        <v>78</v>
      </c>
      <c r="R103" s="41" t="s">
        <v>124</v>
      </c>
      <c r="S103" s="43">
        <v>221</v>
      </c>
      <c r="T103" s="44" t="s">
        <v>97</v>
      </c>
      <c r="U103" s="43">
        <v>5.5344827586206904</v>
      </c>
      <c r="V103" s="43">
        <v>5.7140564826700899</v>
      </c>
      <c r="W103" s="43">
        <v>17.420089858793329</v>
      </c>
      <c r="X103" s="45">
        <v>3</v>
      </c>
      <c r="Y103" s="45">
        <v>3210</v>
      </c>
      <c r="Z103" s="46">
        <v>9.3457943925233595E-4</v>
      </c>
      <c r="AA103" s="41" t="s">
        <v>1277</v>
      </c>
      <c r="AB103" s="41" t="s">
        <v>1277</v>
      </c>
      <c r="AC103" s="41" t="s">
        <v>1282</v>
      </c>
      <c r="AD103" s="41" t="s">
        <v>1278</v>
      </c>
      <c r="AE103" s="43">
        <v>61133</v>
      </c>
      <c r="AF103" s="43">
        <v>6.3609163160355306</v>
      </c>
      <c r="AG103" s="43">
        <v>13606</v>
      </c>
      <c r="AH103" s="43">
        <v>47527</v>
      </c>
      <c r="AI103" s="47">
        <v>1.2999999999999999E-4</v>
      </c>
      <c r="AJ103" s="47">
        <v>1.4999999999999999E-4</v>
      </c>
      <c r="AK103" s="47">
        <v>1E-4</v>
      </c>
      <c r="AL103" s="47">
        <v>2.3000000000000001E-4</v>
      </c>
      <c r="AM103" s="47">
        <v>9.0000000000000006E-5</v>
      </c>
      <c r="AN103" s="43">
        <v>2139</v>
      </c>
      <c r="AO103" s="43">
        <v>1251</v>
      </c>
      <c r="AP103" s="43">
        <v>70</v>
      </c>
      <c r="AQ103" s="43">
        <v>383</v>
      </c>
      <c r="AR103" s="43">
        <v>356</v>
      </c>
      <c r="AS103" s="41">
        <v>5.86</v>
      </c>
      <c r="AT103" s="43">
        <v>284902</v>
      </c>
      <c r="AU103" s="43">
        <v>136475</v>
      </c>
      <c r="AV103" s="47">
        <v>0.91949999999999998</v>
      </c>
      <c r="AW103" s="48" t="s">
        <v>1283</v>
      </c>
      <c r="AX103" s="39">
        <v>0</v>
      </c>
      <c r="AY103" s="39">
        <v>0</v>
      </c>
      <c r="AZ103" s="39" t="s">
        <v>85</v>
      </c>
      <c r="BA103" s="39"/>
      <c r="BB103" s="48" t="s">
        <v>1284</v>
      </c>
      <c r="BC103" s="64">
        <v>0</v>
      </c>
      <c r="BD103" s="41" t="s">
        <v>1277</v>
      </c>
      <c r="BE103" s="50">
        <v>22</v>
      </c>
      <c r="BF103" s="50">
        <v>32</v>
      </c>
      <c r="BG103" s="50">
        <v>4</v>
      </c>
      <c r="BH103" s="50">
        <v>58</v>
      </c>
      <c r="BI103" s="50" t="s">
        <v>1285</v>
      </c>
      <c r="BJ103" s="50" t="s">
        <v>1286</v>
      </c>
      <c r="BK103" s="50" t="s">
        <v>1287</v>
      </c>
      <c r="BL103" s="51" t="s">
        <v>1288</v>
      </c>
      <c r="BM103" s="52" t="s">
        <v>276</v>
      </c>
      <c r="BN103" s="57"/>
      <c r="BO103" s="57"/>
      <c r="BP103" s="57"/>
      <c r="BQ103" s="58"/>
    </row>
    <row r="104" spans="1:69" ht="15.75" x14ac:dyDescent="0.25">
      <c r="A104" s="38" t="s">
        <v>68</v>
      </c>
      <c r="B104" s="39" t="s">
        <v>1253</v>
      </c>
      <c r="C104" s="39" t="s">
        <v>104</v>
      </c>
      <c r="D104" s="39" t="s">
        <v>118</v>
      </c>
      <c r="E104" s="39" t="s">
        <v>1289</v>
      </c>
      <c r="F104" s="66" t="str">
        <f t="shared" si="2"/>
        <v>http://twiplomacy.com/info/africa/Ivory-Coast</v>
      </c>
      <c r="G104" s="41" t="s">
        <v>1290</v>
      </c>
      <c r="H104" s="48" t="s">
        <v>1291</v>
      </c>
      <c r="I104" s="41" t="s">
        <v>1292</v>
      </c>
      <c r="J104" s="43">
        <v>843</v>
      </c>
      <c r="K104" s="43">
        <v>90</v>
      </c>
      <c r="L104" s="41" t="s">
        <v>1293</v>
      </c>
      <c r="M104" s="41" t="s">
        <v>1294</v>
      </c>
      <c r="N104" s="41" t="s">
        <v>1260</v>
      </c>
      <c r="O104" s="43">
        <v>226</v>
      </c>
      <c r="P104" s="43">
        <v>149</v>
      </c>
      <c r="Q104" s="41" t="s">
        <v>78</v>
      </c>
      <c r="R104" s="41" t="s">
        <v>79</v>
      </c>
      <c r="S104" s="43">
        <v>16</v>
      </c>
      <c r="T104" s="44" t="s">
        <v>97</v>
      </c>
      <c r="U104" s="43">
        <v>0.42939481268011531</v>
      </c>
      <c r="V104" s="43">
        <v>2.1132075471698109</v>
      </c>
      <c r="W104" s="43">
        <v>6.3396226415094343</v>
      </c>
      <c r="X104" s="45">
        <v>0</v>
      </c>
      <c r="Y104" s="45">
        <v>149</v>
      </c>
      <c r="Z104" s="46">
        <v>0</v>
      </c>
      <c r="AA104" s="41" t="s">
        <v>1290</v>
      </c>
      <c r="AB104" s="41" t="s">
        <v>1292</v>
      </c>
      <c r="AC104" s="41" t="s">
        <v>1295</v>
      </c>
      <c r="AD104" s="41" t="s">
        <v>1291</v>
      </c>
      <c r="AE104" s="43">
        <v>459</v>
      </c>
      <c r="AF104" s="43">
        <v>2.1509433962264151</v>
      </c>
      <c r="AG104" s="43">
        <v>114</v>
      </c>
      <c r="AH104" s="43">
        <v>345</v>
      </c>
      <c r="AI104" s="47">
        <v>2.1600000000000001E-2</v>
      </c>
      <c r="AJ104" s="47">
        <v>3.2259999999999997E-2</v>
      </c>
      <c r="AK104" s="47">
        <v>8.4700000000000001E-3</v>
      </c>
      <c r="AL104" s="41" t="s">
        <v>82</v>
      </c>
      <c r="AM104" s="41" t="s">
        <v>82</v>
      </c>
      <c r="AN104" s="43">
        <v>53</v>
      </c>
      <c r="AO104" s="43">
        <v>29</v>
      </c>
      <c r="AP104" s="43">
        <v>0</v>
      </c>
      <c r="AQ104" s="43">
        <v>23</v>
      </c>
      <c r="AR104" s="43">
        <v>0</v>
      </c>
      <c r="AS104" s="41">
        <v>0.15</v>
      </c>
      <c r="AT104" s="43">
        <v>837</v>
      </c>
      <c r="AU104" s="43">
        <v>819</v>
      </c>
      <c r="AV104" s="47">
        <v>45.5</v>
      </c>
      <c r="AW104" s="48" t="s">
        <v>1296</v>
      </c>
      <c r="AX104" s="39">
        <v>0</v>
      </c>
      <c r="AY104" s="39">
        <v>0</v>
      </c>
      <c r="AZ104" s="39" t="s">
        <v>85</v>
      </c>
      <c r="BA104" s="39"/>
      <c r="BB104" s="48" t="s">
        <v>1297</v>
      </c>
      <c r="BC104" s="39">
        <v>0</v>
      </c>
      <c r="BD104" s="41" t="s">
        <v>1290</v>
      </c>
      <c r="BE104" s="50">
        <v>6</v>
      </c>
      <c r="BF104" s="50">
        <v>0</v>
      </c>
      <c r="BG104" s="50">
        <v>1</v>
      </c>
      <c r="BH104" s="50">
        <v>7</v>
      </c>
      <c r="BI104" s="50" t="s">
        <v>1298</v>
      </c>
      <c r="BJ104" s="50"/>
      <c r="BK104" s="50" t="s">
        <v>1299</v>
      </c>
      <c r="BL104" s="51" t="s">
        <v>1300</v>
      </c>
      <c r="BM104" s="52" t="s">
        <v>90</v>
      </c>
      <c r="BN104" s="57"/>
      <c r="BO104" s="57"/>
      <c r="BP104" s="57"/>
      <c r="BQ104" s="58"/>
    </row>
    <row r="105" spans="1:69" ht="15.75" x14ac:dyDescent="0.25">
      <c r="A105" s="38" t="s">
        <v>68</v>
      </c>
      <c r="B105" s="39" t="s">
        <v>1253</v>
      </c>
      <c r="C105" s="39" t="s">
        <v>211</v>
      </c>
      <c r="D105" s="39" t="s">
        <v>71</v>
      </c>
      <c r="E105" s="39" t="s">
        <v>211</v>
      </c>
      <c r="F105" s="66" t="str">
        <f t="shared" si="2"/>
        <v>http://twiplomacy.com/info/africa/Ivory-Coast</v>
      </c>
      <c r="G105" s="41" t="s">
        <v>1299</v>
      </c>
      <c r="H105" s="48" t="s">
        <v>1301</v>
      </c>
      <c r="I105" s="41" t="s">
        <v>1302</v>
      </c>
      <c r="J105" s="43">
        <v>123960</v>
      </c>
      <c r="K105" s="43">
        <v>228</v>
      </c>
      <c r="L105" s="41" t="s">
        <v>1303</v>
      </c>
      <c r="M105" s="41" t="s">
        <v>1304</v>
      </c>
      <c r="N105" s="41" t="s">
        <v>1253</v>
      </c>
      <c r="O105" s="43">
        <v>238</v>
      </c>
      <c r="P105" s="43">
        <v>12049</v>
      </c>
      <c r="Q105" s="41" t="s">
        <v>78</v>
      </c>
      <c r="R105" s="41" t="s">
        <v>124</v>
      </c>
      <c r="S105" s="43">
        <v>174</v>
      </c>
      <c r="T105" s="44" t="s">
        <v>97</v>
      </c>
      <c r="U105" s="43">
        <v>4</v>
      </c>
      <c r="V105" s="43">
        <v>2.585492227979274</v>
      </c>
      <c r="W105" s="43">
        <v>8.3108808290155434</v>
      </c>
      <c r="X105" s="45">
        <v>0</v>
      </c>
      <c r="Y105" s="45">
        <v>196</v>
      </c>
      <c r="Z105" s="46">
        <v>0</v>
      </c>
      <c r="AA105" s="41" t="s">
        <v>1299</v>
      </c>
      <c r="AB105" s="41" t="s">
        <v>1302</v>
      </c>
      <c r="AC105" s="41" t="s">
        <v>1305</v>
      </c>
      <c r="AD105" s="41" t="s">
        <v>1301</v>
      </c>
      <c r="AE105" s="43">
        <v>19010</v>
      </c>
      <c r="AF105" s="43">
        <v>2.9174664107485606</v>
      </c>
      <c r="AG105" s="43">
        <v>6080</v>
      </c>
      <c r="AH105" s="43">
        <v>12930</v>
      </c>
      <c r="AI105" s="47">
        <v>9.0000000000000006E-5</v>
      </c>
      <c r="AJ105" s="47">
        <v>1.6000000000000001E-4</v>
      </c>
      <c r="AK105" s="47">
        <v>6.9999999999999994E-5</v>
      </c>
      <c r="AL105" s="47">
        <v>1.14E-3</v>
      </c>
      <c r="AM105" s="47">
        <v>1.4999999999999999E-4</v>
      </c>
      <c r="AN105" s="43">
        <v>2084</v>
      </c>
      <c r="AO105" s="43">
        <v>330</v>
      </c>
      <c r="AP105" s="43">
        <v>1</v>
      </c>
      <c r="AQ105" s="43">
        <v>1555</v>
      </c>
      <c r="AR105" s="43">
        <v>191</v>
      </c>
      <c r="AS105" s="41">
        <v>5.71</v>
      </c>
      <c r="AT105" s="43">
        <v>123828</v>
      </c>
      <c r="AU105" s="43">
        <v>57990</v>
      </c>
      <c r="AV105" s="47">
        <v>0.88080000000000003</v>
      </c>
      <c r="AW105" s="48" t="s">
        <v>1306</v>
      </c>
      <c r="AX105" s="39">
        <v>0</v>
      </c>
      <c r="AY105" s="39">
        <v>0</v>
      </c>
      <c r="AZ105" s="39" t="s">
        <v>85</v>
      </c>
      <c r="BA105" s="39"/>
      <c r="BB105" s="48" t="s">
        <v>1307</v>
      </c>
      <c r="BC105" s="64">
        <v>0</v>
      </c>
      <c r="BD105" s="41" t="s">
        <v>1299</v>
      </c>
      <c r="BE105" s="50">
        <v>17</v>
      </c>
      <c r="BF105" s="50">
        <v>18</v>
      </c>
      <c r="BG105" s="50">
        <v>6</v>
      </c>
      <c r="BH105" s="50">
        <v>41</v>
      </c>
      <c r="BI105" s="50" t="s">
        <v>1308</v>
      </c>
      <c r="BJ105" s="50" t="s">
        <v>1309</v>
      </c>
      <c r="BK105" s="50" t="s">
        <v>1310</v>
      </c>
      <c r="BL105" s="56" t="s">
        <v>1311</v>
      </c>
      <c r="BM105" s="52">
        <v>281</v>
      </c>
      <c r="BN105" s="57">
        <v>6</v>
      </c>
      <c r="BO105" s="57">
        <v>297</v>
      </c>
      <c r="BP105" s="57">
        <v>5</v>
      </c>
      <c r="BQ105" s="58">
        <f>SUM(BM105)/BN105/BO105</f>
        <v>0.15768799102132436</v>
      </c>
    </row>
    <row r="106" spans="1:69" ht="15.75" x14ac:dyDescent="0.25">
      <c r="A106" s="88" t="s">
        <v>68</v>
      </c>
      <c r="B106" s="83" t="s">
        <v>1253</v>
      </c>
      <c r="C106" s="39" t="s">
        <v>211</v>
      </c>
      <c r="D106" s="83" t="s">
        <v>71</v>
      </c>
      <c r="E106" s="39" t="s">
        <v>211</v>
      </c>
      <c r="F106" s="66" t="str">
        <f t="shared" si="2"/>
        <v>http://twiplomacy.com/info/africa/Ivory-Coast</v>
      </c>
      <c r="G106" s="41" t="s">
        <v>1312</v>
      </c>
      <c r="H106" s="48" t="s">
        <v>1313</v>
      </c>
      <c r="I106" s="41" t="s">
        <v>1314</v>
      </c>
      <c r="J106" s="43">
        <v>759</v>
      </c>
      <c r="K106" s="43">
        <v>14</v>
      </c>
      <c r="L106" s="41"/>
      <c r="M106" s="41" t="s">
        <v>1315</v>
      </c>
      <c r="N106" s="41"/>
      <c r="O106" s="43">
        <v>1</v>
      </c>
      <c r="P106" s="43">
        <v>179</v>
      </c>
      <c r="Q106" s="41" t="s">
        <v>78</v>
      </c>
      <c r="R106" s="41" t="s">
        <v>79</v>
      </c>
      <c r="S106" s="43">
        <v>36</v>
      </c>
      <c r="T106" s="85" t="s">
        <v>97</v>
      </c>
      <c r="U106" s="43">
        <v>0.52307692307692311</v>
      </c>
      <c r="V106" s="43">
        <v>0.80239520958083832</v>
      </c>
      <c r="W106" s="43">
        <v>1.3832335329341321</v>
      </c>
      <c r="X106" s="45">
        <v>0</v>
      </c>
      <c r="Y106" s="45">
        <v>170</v>
      </c>
      <c r="Z106" s="46">
        <v>0</v>
      </c>
      <c r="AA106" s="41" t="s">
        <v>1312</v>
      </c>
      <c r="AB106" s="41" t="s">
        <v>1314</v>
      </c>
      <c r="AC106" s="41" t="s">
        <v>1316</v>
      </c>
      <c r="AD106" s="41" t="s">
        <v>1313</v>
      </c>
      <c r="AE106" s="43">
        <v>399</v>
      </c>
      <c r="AF106" s="43">
        <v>0.77777777777777779</v>
      </c>
      <c r="AG106" s="43">
        <v>140</v>
      </c>
      <c r="AH106" s="43">
        <v>259</v>
      </c>
      <c r="AI106" s="47">
        <v>4.0400000000000002E-3</v>
      </c>
      <c r="AJ106" s="47">
        <v>3.6800000000000001E-3</v>
      </c>
      <c r="AK106" s="47">
        <v>2.0600000000000002E-3</v>
      </c>
      <c r="AL106" s="41" t="s">
        <v>82</v>
      </c>
      <c r="AM106" s="47">
        <v>0</v>
      </c>
      <c r="AN106" s="43">
        <v>180</v>
      </c>
      <c r="AO106" s="43">
        <v>135</v>
      </c>
      <c r="AP106" s="43">
        <v>0</v>
      </c>
      <c r="AQ106" s="43">
        <v>38</v>
      </c>
      <c r="AR106" s="43">
        <v>7</v>
      </c>
      <c r="AS106" s="41">
        <v>0.49</v>
      </c>
      <c r="AT106" s="43">
        <v>753</v>
      </c>
      <c r="AU106" s="43">
        <v>420</v>
      </c>
      <c r="AV106" s="47">
        <v>1.2613000000000001</v>
      </c>
      <c r="AW106" s="48" t="s">
        <v>1317</v>
      </c>
      <c r="AX106" s="39">
        <v>0</v>
      </c>
      <c r="AY106" s="39">
        <v>0</v>
      </c>
      <c r="AZ106" s="39" t="s">
        <v>85</v>
      </c>
      <c r="BA106" s="89"/>
      <c r="BB106" s="48" t="s">
        <v>1318</v>
      </c>
      <c r="BC106" s="64">
        <v>0</v>
      </c>
      <c r="BD106" s="41" t="s">
        <v>1312</v>
      </c>
      <c r="BE106" s="50">
        <v>1</v>
      </c>
      <c r="BF106" s="50">
        <v>7</v>
      </c>
      <c r="BG106" s="50">
        <v>0</v>
      </c>
      <c r="BH106" s="50">
        <v>8</v>
      </c>
      <c r="BI106" s="50" t="s">
        <v>1265</v>
      </c>
      <c r="BJ106" s="50" t="s">
        <v>1319</v>
      </c>
      <c r="BK106" s="50"/>
      <c r="BL106" s="51" t="s">
        <v>1320</v>
      </c>
      <c r="BM106" s="52" t="s">
        <v>90</v>
      </c>
      <c r="BN106" s="57"/>
      <c r="BO106" s="57"/>
      <c r="BP106" s="57"/>
      <c r="BQ106" s="58"/>
    </row>
    <row r="107" spans="1:69" ht="15.75" x14ac:dyDescent="0.25">
      <c r="A107" s="88" t="s">
        <v>68</v>
      </c>
      <c r="B107" s="83" t="s">
        <v>1253</v>
      </c>
      <c r="C107" s="39" t="s">
        <v>117</v>
      </c>
      <c r="D107" s="39" t="s">
        <v>118</v>
      </c>
      <c r="E107" s="39" t="s">
        <v>1321</v>
      </c>
      <c r="F107" s="66" t="str">
        <f t="shared" si="2"/>
        <v>http://twiplomacy.com/info/africa/Ivory-Coast</v>
      </c>
      <c r="G107" s="41" t="s">
        <v>1322</v>
      </c>
      <c r="H107" s="48" t="s">
        <v>1323</v>
      </c>
      <c r="I107" s="41" t="s">
        <v>1324</v>
      </c>
      <c r="J107" s="43">
        <v>286</v>
      </c>
      <c r="K107" s="43">
        <v>41</v>
      </c>
      <c r="L107" s="41" t="s">
        <v>1325</v>
      </c>
      <c r="M107" s="41" t="s">
        <v>1326</v>
      </c>
      <c r="N107" s="41" t="s">
        <v>1253</v>
      </c>
      <c r="O107" s="43">
        <v>26</v>
      </c>
      <c r="P107" s="43">
        <v>102</v>
      </c>
      <c r="Q107" s="41" t="s">
        <v>78</v>
      </c>
      <c r="R107" s="41" t="s">
        <v>79</v>
      </c>
      <c r="S107" s="43">
        <v>6</v>
      </c>
      <c r="T107" s="44" t="s">
        <v>97</v>
      </c>
      <c r="U107" s="43">
        <v>0.62420382165605093</v>
      </c>
      <c r="V107" s="43">
        <v>3.6222222222222218</v>
      </c>
      <c r="W107" s="43">
        <v>9.7333333333333325</v>
      </c>
      <c r="X107" s="45">
        <v>3</v>
      </c>
      <c r="Y107" s="45">
        <v>98</v>
      </c>
      <c r="Z107" s="46">
        <v>3.06122448979592E-2</v>
      </c>
      <c r="AA107" s="41" t="s">
        <v>1322</v>
      </c>
      <c r="AB107" s="41" t="s">
        <v>1324</v>
      </c>
      <c r="AC107" s="41" t="s">
        <v>1327</v>
      </c>
      <c r="AD107" s="41" t="s">
        <v>1323</v>
      </c>
      <c r="AE107" s="43">
        <v>609</v>
      </c>
      <c r="AF107" s="43">
        <v>3.652173913043478</v>
      </c>
      <c r="AG107" s="43">
        <v>168</v>
      </c>
      <c r="AH107" s="43">
        <v>441</v>
      </c>
      <c r="AI107" s="47">
        <v>6.1129999999999997E-2</v>
      </c>
      <c r="AJ107" s="47">
        <v>5.2130000000000003E-2</v>
      </c>
      <c r="AK107" s="47">
        <v>0</v>
      </c>
      <c r="AL107" s="41" t="s">
        <v>82</v>
      </c>
      <c r="AM107" s="47">
        <v>6.8290000000000003E-2</v>
      </c>
      <c r="AN107" s="43">
        <v>46</v>
      </c>
      <c r="AO107" s="43">
        <v>14</v>
      </c>
      <c r="AP107" s="43">
        <v>0</v>
      </c>
      <c r="AQ107" s="43">
        <v>5</v>
      </c>
      <c r="AR107" s="43">
        <v>27</v>
      </c>
      <c r="AS107" s="41">
        <v>0.13</v>
      </c>
      <c r="AT107" s="43">
        <v>286</v>
      </c>
      <c r="AU107" s="43">
        <v>0</v>
      </c>
      <c r="AV107" s="55">
        <v>0</v>
      </c>
      <c r="AW107" s="48" t="s">
        <v>1328</v>
      </c>
      <c r="AX107" s="39">
        <v>0</v>
      </c>
      <c r="AY107" s="39">
        <v>0</v>
      </c>
      <c r="AZ107" s="39" t="s">
        <v>85</v>
      </c>
      <c r="BA107" s="89"/>
      <c r="BB107" s="48" t="s">
        <v>1329</v>
      </c>
      <c r="BC107" s="39">
        <v>0</v>
      </c>
      <c r="BD107" s="41" t="s">
        <v>1322</v>
      </c>
      <c r="BE107" s="50">
        <v>10</v>
      </c>
      <c r="BF107" s="50">
        <v>2</v>
      </c>
      <c r="BG107" s="50">
        <v>2</v>
      </c>
      <c r="BH107" s="50">
        <v>14</v>
      </c>
      <c r="BI107" s="50" t="s">
        <v>1330</v>
      </c>
      <c r="BJ107" s="50" t="s">
        <v>1331</v>
      </c>
      <c r="BK107" s="50" t="s">
        <v>1332</v>
      </c>
      <c r="BL107" s="51" t="s">
        <v>1333</v>
      </c>
      <c r="BM107" s="52" t="s">
        <v>90</v>
      </c>
      <c r="BN107" s="57"/>
      <c r="BO107" s="57"/>
      <c r="BP107" s="57"/>
      <c r="BQ107" s="58"/>
    </row>
    <row r="108" spans="1:69" ht="15.75" x14ac:dyDescent="0.25">
      <c r="A108" s="88" t="s">
        <v>68</v>
      </c>
      <c r="B108" s="83" t="s">
        <v>1253</v>
      </c>
      <c r="C108" s="39" t="s">
        <v>132</v>
      </c>
      <c r="D108" s="39" t="s">
        <v>71</v>
      </c>
      <c r="E108" s="39" t="s">
        <v>132</v>
      </c>
      <c r="F108" s="66" t="str">
        <f t="shared" si="2"/>
        <v>http://twiplomacy.com/info/africa/Ivory-Coast</v>
      </c>
      <c r="G108" s="41" t="s">
        <v>1334</v>
      </c>
      <c r="H108" s="48" t="s">
        <v>1335</v>
      </c>
      <c r="I108" s="41" t="s">
        <v>1336</v>
      </c>
      <c r="J108" s="43">
        <v>522</v>
      </c>
      <c r="K108" s="43">
        <v>204</v>
      </c>
      <c r="L108" s="41" t="s">
        <v>1337</v>
      </c>
      <c r="M108" s="41" t="s">
        <v>1338</v>
      </c>
      <c r="N108" s="41" t="s">
        <v>1260</v>
      </c>
      <c r="O108" s="43">
        <v>24</v>
      </c>
      <c r="P108" s="43">
        <v>201</v>
      </c>
      <c r="Q108" s="41" t="s">
        <v>78</v>
      </c>
      <c r="R108" s="41" t="s">
        <v>79</v>
      </c>
      <c r="S108" s="43">
        <v>4</v>
      </c>
      <c r="T108" s="44" t="s">
        <v>97</v>
      </c>
      <c r="U108" s="43">
        <v>0.90547263681592038</v>
      </c>
      <c r="V108" s="43">
        <v>2.3297872340425529</v>
      </c>
      <c r="W108" s="43">
        <v>5.8617021276595747</v>
      </c>
      <c r="X108" s="45">
        <v>1</v>
      </c>
      <c r="Y108" s="45">
        <v>182</v>
      </c>
      <c r="Z108" s="46">
        <v>5.4945054945054897E-3</v>
      </c>
      <c r="AA108" s="41" t="s">
        <v>1334</v>
      </c>
      <c r="AB108" s="41" t="s">
        <v>1336</v>
      </c>
      <c r="AC108" s="41" t="s">
        <v>1339</v>
      </c>
      <c r="AD108" s="41" t="s">
        <v>1335</v>
      </c>
      <c r="AE108" s="43">
        <v>856</v>
      </c>
      <c r="AF108" s="43">
        <v>1.8518518518518519</v>
      </c>
      <c r="AG108" s="43">
        <v>250</v>
      </c>
      <c r="AH108" s="43">
        <v>606</v>
      </c>
      <c r="AI108" s="47">
        <v>1.6109999999999999E-2</v>
      </c>
      <c r="AJ108" s="47">
        <v>2.0619999999999999E-2</v>
      </c>
      <c r="AK108" s="47">
        <v>5.6800000000000002E-3</v>
      </c>
      <c r="AL108" s="41" t="s">
        <v>82</v>
      </c>
      <c r="AM108" s="47">
        <v>0</v>
      </c>
      <c r="AN108" s="43">
        <v>135</v>
      </c>
      <c r="AO108" s="43">
        <v>90</v>
      </c>
      <c r="AP108" s="43">
        <v>0</v>
      </c>
      <c r="AQ108" s="43">
        <v>35</v>
      </c>
      <c r="AR108" s="43">
        <v>10</v>
      </c>
      <c r="AS108" s="41">
        <v>0.37</v>
      </c>
      <c r="AT108" s="43">
        <v>517</v>
      </c>
      <c r="AU108" s="43">
        <v>0</v>
      </c>
      <c r="AV108" s="55">
        <v>0</v>
      </c>
      <c r="AW108" s="48" t="s">
        <v>1340</v>
      </c>
      <c r="AX108" s="39">
        <v>0</v>
      </c>
      <c r="AY108" s="39">
        <v>0</v>
      </c>
      <c r="AZ108" s="39" t="s">
        <v>85</v>
      </c>
      <c r="BA108" s="89"/>
      <c r="BB108" s="48" t="s">
        <v>1341</v>
      </c>
      <c r="BC108" s="39">
        <v>0</v>
      </c>
      <c r="BD108" s="41" t="s">
        <v>1334</v>
      </c>
      <c r="BE108" s="50">
        <v>28</v>
      </c>
      <c r="BF108" s="50">
        <v>0</v>
      </c>
      <c r="BG108" s="50">
        <v>3</v>
      </c>
      <c r="BH108" s="50">
        <v>31</v>
      </c>
      <c r="BI108" s="50" t="s">
        <v>1342</v>
      </c>
      <c r="BJ108" s="50"/>
      <c r="BK108" s="50" t="s">
        <v>1343</v>
      </c>
      <c r="BL108" s="51" t="s">
        <v>1344</v>
      </c>
      <c r="BM108" s="52" t="s">
        <v>276</v>
      </c>
      <c r="BN108" s="57"/>
      <c r="BO108" s="57"/>
      <c r="BP108" s="57"/>
      <c r="BQ108" s="58"/>
    </row>
    <row r="109" spans="1:69" ht="15.75" x14ac:dyDescent="0.25">
      <c r="A109" s="38" t="s">
        <v>68</v>
      </c>
      <c r="B109" s="39" t="s">
        <v>1345</v>
      </c>
      <c r="C109" s="39" t="s">
        <v>146</v>
      </c>
      <c r="D109" s="39" t="s">
        <v>118</v>
      </c>
      <c r="E109" s="39" t="s">
        <v>1346</v>
      </c>
      <c r="F109" s="66" t="str">
        <f t="shared" ref="F109:F115" si="3">HYPERLINK("http://twiplomacy.com/info/africa/Kenya","http://twiplomacy.com/info/africa/Kenya")</f>
        <v>http://twiplomacy.com/info/africa/Kenya</v>
      </c>
      <c r="G109" s="41" t="s">
        <v>1347</v>
      </c>
      <c r="H109" s="48" t="s">
        <v>1348</v>
      </c>
      <c r="I109" s="41" t="s">
        <v>1349</v>
      </c>
      <c r="J109" s="43">
        <v>3173394</v>
      </c>
      <c r="K109" s="43">
        <v>27</v>
      </c>
      <c r="L109" s="41" t="s">
        <v>1350</v>
      </c>
      <c r="M109" s="41" t="s">
        <v>1351</v>
      </c>
      <c r="N109" s="41" t="s">
        <v>1352</v>
      </c>
      <c r="O109" s="43">
        <v>72</v>
      </c>
      <c r="P109" s="43">
        <v>11445</v>
      </c>
      <c r="Q109" s="41" t="s">
        <v>164</v>
      </c>
      <c r="R109" s="41" t="s">
        <v>124</v>
      </c>
      <c r="S109" s="43">
        <v>1555</v>
      </c>
      <c r="T109" s="44" t="s">
        <v>97</v>
      </c>
      <c r="U109" s="43">
        <v>9.0593220338983045</v>
      </c>
      <c r="V109" s="43">
        <v>138.90324909747289</v>
      </c>
      <c r="W109" s="43">
        <v>503.96173285198557</v>
      </c>
      <c r="X109" s="45">
        <v>5</v>
      </c>
      <c r="Y109" s="45">
        <v>3207</v>
      </c>
      <c r="Z109" s="46">
        <v>1.5590894917368301E-3</v>
      </c>
      <c r="AA109" s="41" t="s">
        <v>1347</v>
      </c>
      <c r="AB109" s="41" t="s">
        <v>1349</v>
      </c>
      <c r="AC109" s="41" t="s">
        <v>1353</v>
      </c>
      <c r="AD109" s="41" t="s">
        <v>1354</v>
      </c>
      <c r="AE109" s="43">
        <v>1824000</v>
      </c>
      <c r="AF109" s="43">
        <v>133.09986504723346</v>
      </c>
      <c r="AG109" s="43">
        <v>394508</v>
      </c>
      <c r="AH109" s="43">
        <v>1429492</v>
      </c>
      <c r="AI109" s="47">
        <v>2.3000000000000001E-4</v>
      </c>
      <c r="AJ109" s="47">
        <v>2.5000000000000001E-4</v>
      </c>
      <c r="AK109" s="47">
        <v>2.1000000000000001E-4</v>
      </c>
      <c r="AL109" s="47">
        <v>2.7E-4</v>
      </c>
      <c r="AM109" s="47">
        <v>2.2000000000000001E-4</v>
      </c>
      <c r="AN109" s="43">
        <v>2964</v>
      </c>
      <c r="AO109" s="43">
        <v>1604</v>
      </c>
      <c r="AP109" s="43">
        <v>104</v>
      </c>
      <c r="AQ109" s="43">
        <v>449</v>
      </c>
      <c r="AR109" s="43">
        <v>655</v>
      </c>
      <c r="AS109" s="41">
        <v>8.1199999999999992</v>
      </c>
      <c r="AT109" s="43">
        <v>3172802</v>
      </c>
      <c r="AU109" s="43">
        <v>1079858</v>
      </c>
      <c r="AV109" s="47">
        <v>0.51600000000000001</v>
      </c>
      <c r="AW109" s="48" t="s">
        <v>1355</v>
      </c>
      <c r="AX109" s="39">
        <v>0</v>
      </c>
      <c r="AY109" s="39">
        <v>0</v>
      </c>
      <c r="AZ109" s="39" t="s">
        <v>85</v>
      </c>
      <c r="BA109" s="39"/>
      <c r="BB109" s="48" t="s">
        <v>1356</v>
      </c>
      <c r="BC109" s="64">
        <v>0</v>
      </c>
      <c r="BD109" s="41" t="s">
        <v>1347</v>
      </c>
      <c r="BE109" s="50">
        <v>5</v>
      </c>
      <c r="BF109" s="50">
        <v>83</v>
      </c>
      <c r="BG109" s="50">
        <v>8</v>
      </c>
      <c r="BH109" s="50">
        <v>96</v>
      </c>
      <c r="BI109" s="50" t="s">
        <v>1357</v>
      </c>
      <c r="BJ109" s="50" t="s">
        <v>1358</v>
      </c>
      <c r="BK109" s="50" t="s">
        <v>1359</v>
      </c>
      <c r="BL109" s="56" t="s">
        <v>1360</v>
      </c>
      <c r="BM109" s="52">
        <v>952</v>
      </c>
      <c r="BN109" s="57">
        <v>0</v>
      </c>
      <c r="BO109" s="57">
        <v>4486</v>
      </c>
      <c r="BP109" s="57">
        <v>9</v>
      </c>
      <c r="BQ109" s="58" t="e">
        <f>SUM(BM109)/BN109/BO109</f>
        <v>#DIV/0!</v>
      </c>
    </row>
    <row r="110" spans="1:69" ht="15.75" x14ac:dyDescent="0.25">
      <c r="A110" s="38" t="s">
        <v>68</v>
      </c>
      <c r="B110" s="39" t="s">
        <v>1345</v>
      </c>
      <c r="C110" s="39" t="s">
        <v>146</v>
      </c>
      <c r="D110" s="39" t="s">
        <v>118</v>
      </c>
      <c r="E110" s="39" t="s">
        <v>1346</v>
      </c>
      <c r="F110" s="66" t="str">
        <f t="shared" si="3"/>
        <v>http://twiplomacy.com/info/africa/Kenya</v>
      </c>
      <c r="G110" s="41" t="s">
        <v>1361</v>
      </c>
      <c r="H110" s="48" t="s">
        <v>1362</v>
      </c>
      <c r="I110" s="41" t="s">
        <v>1363</v>
      </c>
      <c r="J110" s="43">
        <v>418897</v>
      </c>
      <c r="K110" s="43">
        <v>201</v>
      </c>
      <c r="L110" s="41" t="s">
        <v>1364</v>
      </c>
      <c r="M110" s="41" t="s">
        <v>1365</v>
      </c>
      <c r="N110" s="41" t="s">
        <v>1352</v>
      </c>
      <c r="O110" s="43">
        <v>42</v>
      </c>
      <c r="P110" s="43">
        <v>4327</v>
      </c>
      <c r="Q110" s="41" t="s">
        <v>164</v>
      </c>
      <c r="R110" s="41" t="s">
        <v>124</v>
      </c>
      <c r="S110" s="43">
        <v>289</v>
      </c>
      <c r="T110" s="44" t="s">
        <v>97</v>
      </c>
      <c r="U110" s="43">
        <v>3.180569185475957</v>
      </c>
      <c r="V110" s="43">
        <v>95.592167454422693</v>
      </c>
      <c r="W110" s="43">
        <v>128.21843349088451</v>
      </c>
      <c r="X110" s="45">
        <v>39</v>
      </c>
      <c r="Y110" s="45">
        <v>3241</v>
      </c>
      <c r="Z110" s="46">
        <v>1.2033323048441799E-2</v>
      </c>
      <c r="AA110" s="41" t="s">
        <v>1361</v>
      </c>
      <c r="AB110" s="41" t="s">
        <v>1363</v>
      </c>
      <c r="AC110" s="41" t="s">
        <v>1366</v>
      </c>
      <c r="AD110" s="41" t="s">
        <v>1362</v>
      </c>
      <c r="AE110" s="43">
        <v>330472</v>
      </c>
      <c r="AF110" s="43">
        <v>92.529976019184659</v>
      </c>
      <c r="AG110" s="43">
        <v>77170</v>
      </c>
      <c r="AH110" s="43">
        <v>253302</v>
      </c>
      <c r="AI110" s="47">
        <v>1.4400000000000001E-3</v>
      </c>
      <c r="AJ110" s="47">
        <v>9.8999999999999999E-4</v>
      </c>
      <c r="AK110" s="47">
        <v>2.2200000000000002E-3</v>
      </c>
      <c r="AL110" s="47">
        <v>2.3400000000000001E-3</v>
      </c>
      <c r="AM110" s="47">
        <v>2.1800000000000001E-3</v>
      </c>
      <c r="AN110" s="43">
        <v>834</v>
      </c>
      <c r="AO110" s="43">
        <v>543</v>
      </c>
      <c r="AP110" s="43">
        <v>5</v>
      </c>
      <c r="AQ110" s="43">
        <v>23</v>
      </c>
      <c r="AR110" s="43">
        <v>253</v>
      </c>
      <c r="AS110" s="41">
        <v>2.2799999999999998</v>
      </c>
      <c r="AT110" s="43">
        <v>417866</v>
      </c>
      <c r="AU110" s="43">
        <v>262020</v>
      </c>
      <c r="AV110" s="47">
        <v>1.6813</v>
      </c>
      <c r="AW110" s="48" t="s">
        <v>1367</v>
      </c>
      <c r="AX110" s="39">
        <v>0</v>
      </c>
      <c r="AY110" s="39">
        <v>0</v>
      </c>
      <c r="AZ110" s="39" t="s">
        <v>85</v>
      </c>
      <c r="BA110" s="89"/>
      <c r="BB110" s="48" t="s">
        <v>1368</v>
      </c>
      <c r="BC110" s="64">
        <v>0</v>
      </c>
      <c r="BD110" s="41" t="s">
        <v>1361</v>
      </c>
      <c r="BE110" s="50">
        <v>35</v>
      </c>
      <c r="BF110" s="50">
        <v>16</v>
      </c>
      <c r="BG110" s="50">
        <v>8</v>
      </c>
      <c r="BH110" s="50">
        <v>59</v>
      </c>
      <c r="BI110" s="50" t="s">
        <v>1369</v>
      </c>
      <c r="BJ110" s="50" t="s">
        <v>1370</v>
      </c>
      <c r="BK110" s="50" t="s">
        <v>1371</v>
      </c>
      <c r="BL110" s="56" t="s">
        <v>1372</v>
      </c>
      <c r="BM110" s="52" t="s">
        <v>276</v>
      </c>
      <c r="BN110" s="73"/>
      <c r="BO110" s="73"/>
      <c r="BP110" s="73"/>
      <c r="BQ110" s="74"/>
    </row>
    <row r="111" spans="1:69" ht="15.75" x14ac:dyDescent="0.25">
      <c r="A111" s="90" t="s">
        <v>68</v>
      </c>
      <c r="B111" s="91" t="s">
        <v>1345</v>
      </c>
      <c r="C111" s="44" t="s">
        <v>70</v>
      </c>
      <c r="D111" s="44" t="s">
        <v>71</v>
      </c>
      <c r="E111" s="44" t="s">
        <v>70</v>
      </c>
      <c r="F111" s="66" t="str">
        <f t="shared" si="3"/>
        <v>http://twiplomacy.com/info/africa/Kenya</v>
      </c>
      <c r="G111" s="41" t="s">
        <v>1373</v>
      </c>
      <c r="H111" s="48" t="s">
        <v>1374</v>
      </c>
      <c r="I111" s="41" t="s">
        <v>1375</v>
      </c>
      <c r="J111" s="43">
        <v>218163</v>
      </c>
      <c r="K111" s="43">
        <v>606</v>
      </c>
      <c r="L111" s="41" t="s">
        <v>1376</v>
      </c>
      <c r="M111" s="41" t="s">
        <v>1377</v>
      </c>
      <c r="N111" s="41" t="s">
        <v>1378</v>
      </c>
      <c r="O111" s="43">
        <v>309</v>
      </c>
      <c r="P111" s="43">
        <v>11707</v>
      </c>
      <c r="Q111" s="41" t="s">
        <v>164</v>
      </c>
      <c r="R111" s="41" t="s">
        <v>124</v>
      </c>
      <c r="S111" s="43">
        <v>190</v>
      </c>
      <c r="T111" s="44" t="s">
        <v>97</v>
      </c>
      <c r="U111" s="43">
        <v>4.1342710997442458</v>
      </c>
      <c r="V111" s="43">
        <v>8.5173521850899743</v>
      </c>
      <c r="W111" s="43">
        <v>11.741002570694089</v>
      </c>
      <c r="X111" s="45">
        <v>41</v>
      </c>
      <c r="Y111" s="45">
        <v>3233</v>
      </c>
      <c r="Z111" s="46">
        <v>1.26817197649242E-2</v>
      </c>
      <c r="AA111" s="41" t="s">
        <v>1373</v>
      </c>
      <c r="AB111" s="41" t="s">
        <v>1375</v>
      </c>
      <c r="AC111" s="41" t="s">
        <v>1379</v>
      </c>
      <c r="AD111" s="41" t="s">
        <v>1374</v>
      </c>
      <c r="AE111" s="43">
        <v>18966</v>
      </c>
      <c r="AF111" s="43">
        <v>6.7606635071090047</v>
      </c>
      <c r="AG111" s="43">
        <v>5706</v>
      </c>
      <c r="AH111" s="43">
        <v>13260</v>
      </c>
      <c r="AI111" s="47">
        <v>1.2E-4</v>
      </c>
      <c r="AJ111" s="47">
        <v>1E-4</v>
      </c>
      <c r="AK111" s="47">
        <v>2.9999999999999997E-4</v>
      </c>
      <c r="AL111" s="47">
        <v>4.2999999999999999E-4</v>
      </c>
      <c r="AM111" s="47">
        <v>1.3999999999999999E-4</v>
      </c>
      <c r="AN111" s="43">
        <v>844</v>
      </c>
      <c r="AO111" s="43">
        <v>522</v>
      </c>
      <c r="AP111" s="43">
        <v>1</v>
      </c>
      <c r="AQ111" s="43">
        <v>13</v>
      </c>
      <c r="AR111" s="43">
        <v>306</v>
      </c>
      <c r="AS111" s="41">
        <v>2.31</v>
      </c>
      <c r="AT111" s="43">
        <v>217993</v>
      </c>
      <c r="AU111" s="43">
        <v>69385</v>
      </c>
      <c r="AV111" s="47">
        <v>0.46689999999999998</v>
      </c>
      <c r="AW111" s="48" t="str">
        <f>HYPERLINK("https://twitter.com/PSCU_Digital/lists","https://twitter.com/PSCU_Digital/lists")</f>
        <v>https://twitter.com/PSCU_Digital/lists</v>
      </c>
      <c r="AX111" s="39">
        <v>0</v>
      </c>
      <c r="AY111" s="39">
        <v>0</v>
      </c>
      <c r="AZ111" s="44" t="s">
        <v>85</v>
      </c>
      <c r="BA111" s="92"/>
      <c r="BB111" s="48" t="s">
        <v>1380</v>
      </c>
      <c r="BC111" s="64">
        <v>0</v>
      </c>
      <c r="BD111" s="41" t="s">
        <v>1373</v>
      </c>
      <c r="BE111" s="50">
        <v>22</v>
      </c>
      <c r="BF111" s="50">
        <v>4</v>
      </c>
      <c r="BG111" s="50">
        <v>4</v>
      </c>
      <c r="BH111" s="50">
        <v>30</v>
      </c>
      <c r="BI111" s="50" t="s">
        <v>1381</v>
      </c>
      <c r="BJ111" s="50" t="s">
        <v>1382</v>
      </c>
      <c r="BK111" s="50" t="s">
        <v>1383</v>
      </c>
      <c r="BL111" s="51" t="s">
        <v>1384</v>
      </c>
      <c r="BM111" s="52" t="s">
        <v>276</v>
      </c>
      <c r="BN111" s="57"/>
      <c r="BO111" s="57"/>
      <c r="BP111" s="57"/>
      <c r="BQ111" s="58"/>
    </row>
    <row r="112" spans="1:69" ht="15.75" x14ac:dyDescent="0.25">
      <c r="A112" s="38" t="s">
        <v>68</v>
      </c>
      <c r="B112" s="39" t="s">
        <v>1345</v>
      </c>
      <c r="C112" s="39" t="s">
        <v>70</v>
      </c>
      <c r="D112" s="39" t="s">
        <v>71</v>
      </c>
      <c r="E112" s="39" t="s">
        <v>70</v>
      </c>
      <c r="F112" s="66" t="str">
        <f t="shared" si="3"/>
        <v>http://twiplomacy.com/info/africa/Kenya</v>
      </c>
      <c r="G112" s="41" t="s">
        <v>1385</v>
      </c>
      <c r="H112" s="48" t="s">
        <v>1386</v>
      </c>
      <c r="I112" s="41" t="s">
        <v>1387</v>
      </c>
      <c r="J112" s="43">
        <v>613894</v>
      </c>
      <c r="K112" s="43">
        <v>203</v>
      </c>
      <c r="L112" s="41" t="s">
        <v>1387</v>
      </c>
      <c r="M112" s="41" t="s">
        <v>1388</v>
      </c>
      <c r="N112" s="41" t="s">
        <v>1378</v>
      </c>
      <c r="O112" s="43">
        <v>253</v>
      </c>
      <c r="P112" s="43">
        <v>8068</v>
      </c>
      <c r="Q112" s="41" t="s">
        <v>164</v>
      </c>
      <c r="R112" s="41" t="s">
        <v>124</v>
      </c>
      <c r="S112" s="43">
        <v>327</v>
      </c>
      <c r="T112" s="44" t="s">
        <v>97</v>
      </c>
      <c r="U112" s="43">
        <v>3.3004073319755598</v>
      </c>
      <c r="V112" s="43">
        <v>45.146067415730343</v>
      </c>
      <c r="W112" s="43">
        <v>46.945425361155699</v>
      </c>
      <c r="X112" s="45">
        <v>64</v>
      </c>
      <c r="Y112" s="45">
        <v>3241</v>
      </c>
      <c r="Z112" s="46">
        <v>1.97469916692379E-2</v>
      </c>
      <c r="AA112" s="41" t="s">
        <v>1385</v>
      </c>
      <c r="AB112" s="41" t="s">
        <v>1387</v>
      </c>
      <c r="AC112" s="41" t="s">
        <v>1389</v>
      </c>
      <c r="AD112" s="41" t="s">
        <v>1386</v>
      </c>
      <c r="AE112" s="43">
        <v>28820</v>
      </c>
      <c r="AF112" s="43">
        <v>41.512195121951223</v>
      </c>
      <c r="AG112" s="43">
        <v>8510</v>
      </c>
      <c r="AH112" s="43">
        <v>20310</v>
      </c>
      <c r="AI112" s="47">
        <v>2.5999999999999998E-4</v>
      </c>
      <c r="AJ112" s="47">
        <v>1.56E-3</v>
      </c>
      <c r="AK112" s="47">
        <v>3.1E-4</v>
      </c>
      <c r="AL112" s="47">
        <v>3.3E-4</v>
      </c>
      <c r="AM112" s="47">
        <v>1.9000000000000001E-4</v>
      </c>
      <c r="AN112" s="43">
        <v>205</v>
      </c>
      <c r="AO112" s="43">
        <v>7</v>
      </c>
      <c r="AP112" s="43">
        <v>2</v>
      </c>
      <c r="AQ112" s="43">
        <v>53</v>
      </c>
      <c r="AR112" s="43">
        <v>120</v>
      </c>
      <c r="AS112" s="41">
        <v>0.56000000000000005</v>
      </c>
      <c r="AT112" s="43">
        <v>613606</v>
      </c>
      <c r="AU112" s="43">
        <v>168245</v>
      </c>
      <c r="AV112" s="47">
        <v>0.37780000000000002</v>
      </c>
      <c r="AW112" s="48" t="s">
        <v>1390</v>
      </c>
      <c r="AX112" s="39">
        <v>0</v>
      </c>
      <c r="AY112" s="39">
        <v>0</v>
      </c>
      <c r="AZ112" s="39" t="s">
        <v>85</v>
      </c>
      <c r="BA112" s="39"/>
      <c r="BB112" s="48" t="s">
        <v>1391</v>
      </c>
      <c r="BC112" s="64">
        <v>0</v>
      </c>
      <c r="BD112" s="41" t="s">
        <v>1385</v>
      </c>
      <c r="BE112" s="50">
        <v>8</v>
      </c>
      <c r="BF112" s="50">
        <v>23</v>
      </c>
      <c r="BG112" s="50">
        <v>4</v>
      </c>
      <c r="BH112" s="50">
        <v>35</v>
      </c>
      <c r="BI112" s="50" t="s">
        <v>1392</v>
      </c>
      <c r="BJ112" s="50" t="s">
        <v>1393</v>
      </c>
      <c r="BK112" s="50" t="s">
        <v>1394</v>
      </c>
      <c r="BL112" s="56" t="s">
        <v>1395</v>
      </c>
      <c r="BM112" s="52" t="s">
        <v>276</v>
      </c>
      <c r="BN112" s="57"/>
      <c r="BO112" s="57"/>
      <c r="BP112" s="57"/>
      <c r="BQ112" s="58"/>
    </row>
    <row r="113" spans="1:69" ht="15.75" x14ac:dyDescent="0.25">
      <c r="A113" s="38" t="s">
        <v>68</v>
      </c>
      <c r="B113" s="39" t="s">
        <v>1345</v>
      </c>
      <c r="C113" s="39" t="s">
        <v>211</v>
      </c>
      <c r="D113" s="39" t="s">
        <v>71</v>
      </c>
      <c r="E113" s="39" t="s">
        <v>211</v>
      </c>
      <c r="F113" s="66" t="str">
        <f t="shared" si="3"/>
        <v>http://twiplomacy.com/info/africa/Kenya</v>
      </c>
      <c r="G113" s="41" t="s">
        <v>1396</v>
      </c>
      <c r="H113" s="48" t="s">
        <v>1397</v>
      </c>
      <c r="I113" s="41" t="s">
        <v>1398</v>
      </c>
      <c r="J113" s="43">
        <v>344</v>
      </c>
      <c r="K113" s="43">
        <v>0</v>
      </c>
      <c r="L113" s="41"/>
      <c r="M113" s="41" t="s">
        <v>1399</v>
      </c>
      <c r="N113" s="41"/>
      <c r="O113" s="43">
        <v>0</v>
      </c>
      <c r="P113" s="43">
        <v>0</v>
      </c>
      <c r="Q113" s="41" t="s">
        <v>164</v>
      </c>
      <c r="R113" s="41" t="s">
        <v>79</v>
      </c>
      <c r="S113" s="43">
        <v>27</v>
      </c>
      <c r="T113" s="44" t="s">
        <v>564</v>
      </c>
      <c r="U113" s="43"/>
      <c r="V113" s="43"/>
      <c r="W113" s="43"/>
      <c r="X113" s="45"/>
      <c r="Y113" s="45"/>
      <c r="Z113" s="46"/>
      <c r="AA113" s="41" t="s">
        <v>1396</v>
      </c>
      <c r="AB113" s="41" t="s">
        <v>1398</v>
      </c>
      <c r="AC113" s="41" t="s">
        <v>1400</v>
      </c>
      <c r="AD113" s="41" t="s">
        <v>1397</v>
      </c>
      <c r="AE113" s="43">
        <v>0</v>
      </c>
      <c r="AF113" s="43" t="e">
        <v>#VALUE!</v>
      </c>
      <c r="AG113" s="43">
        <v>0</v>
      </c>
      <c r="AH113" s="43">
        <v>0</v>
      </c>
      <c r="AI113" s="41" t="s">
        <v>82</v>
      </c>
      <c r="AJ113" s="41" t="s">
        <v>82</v>
      </c>
      <c r="AK113" s="41" t="s">
        <v>82</v>
      </c>
      <c r="AL113" s="41" t="s">
        <v>82</v>
      </c>
      <c r="AM113" s="41" t="s">
        <v>82</v>
      </c>
      <c r="AN113" s="43" t="s">
        <v>83</v>
      </c>
      <c r="AO113" s="43">
        <v>0</v>
      </c>
      <c r="AP113" s="43">
        <v>0</v>
      </c>
      <c r="AQ113" s="43">
        <v>0</v>
      </c>
      <c r="AR113" s="43">
        <v>0</v>
      </c>
      <c r="AS113" s="41">
        <v>0</v>
      </c>
      <c r="AT113" s="43">
        <v>344</v>
      </c>
      <c r="AU113" s="43">
        <v>30</v>
      </c>
      <c r="AV113" s="47">
        <v>9.5500000000000002E-2</v>
      </c>
      <c r="AW113" s="48" t="s">
        <v>1401</v>
      </c>
      <c r="AX113" s="39">
        <v>0</v>
      </c>
      <c r="AY113" s="39">
        <v>0</v>
      </c>
      <c r="AZ113" s="39" t="s">
        <v>85</v>
      </c>
      <c r="BA113" s="39"/>
      <c r="BB113" s="48" t="s">
        <v>1402</v>
      </c>
      <c r="BC113" s="64">
        <v>0</v>
      </c>
      <c r="BD113" s="41" t="s">
        <v>1396</v>
      </c>
      <c r="BE113" s="50">
        <v>0</v>
      </c>
      <c r="BF113" s="50">
        <v>2</v>
      </c>
      <c r="BG113" s="50">
        <v>0</v>
      </c>
      <c r="BH113" s="50">
        <v>2</v>
      </c>
      <c r="BI113" s="50"/>
      <c r="BJ113" s="50" t="s">
        <v>1128</v>
      </c>
      <c r="BK113" s="50"/>
      <c r="BL113" s="51" t="s">
        <v>1403</v>
      </c>
      <c r="BM113" s="52" t="s">
        <v>90</v>
      </c>
      <c r="BN113" s="82"/>
      <c r="BO113" s="57"/>
      <c r="BP113" s="57"/>
      <c r="BQ113" s="58"/>
    </row>
    <row r="114" spans="1:69" ht="15.75" x14ac:dyDescent="0.25">
      <c r="A114" s="38" t="s">
        <v>68</v>
      </c>
      <c r="B114" s="39" t="s">
        <v>1345</v>
      </c>
      <c r="C114" s="39" t="s">
        <v>132</v>
      </c>
      <c r="D114" s="39" t="s">
        <v>71</v>
      </c>
      <c r="E114" s="39" t="s">
        <v>132</v>
      </c>
      <c r="F114" s="66" t="str">
        <f t="shared" si="3"/>
        <v>http://twiplomacy.com/info/africa/Kenya</v>
      </c>
      <c r="G114" s="41" t="s">
        <v>1404</v>
      </c>
      <c r="H114" s="48" t="s">
        <v>1405</v>
      </c>
      <c r="I114" s="41" t="s">
        <v>1406</v>
      </c>
      <c r="J114" s="43">
        <v>177752</v>
      </c>
      <c r="K114" s="43">
        <v>64</v>
      </c>
      <c r="L114" s="41" t="s">
        <v>1407</v>
      </c>
      <c r="M114" s="41" t="s">
        <v>1408</v>
      </c>
      <c r="N114" s="41" t="s">
        <v>1409</v>
      </c>
      <c r="O114" s="43">
        <v>1539</v>
      </c>
      <c r="P114" s="43">
        <v>13072</v>
      </c>
      <c r="Q114" s="41" t="s">
        <v>164</v>
      </c>
      <c r="R114" s="41" t="s">
        <v>124</v>
      </c>
      <c r="S114" s="43">
        <v>268</v>
      </c>
      <c r="T114" s="44" t="s">
        <v>97</v>
      </c>
      <c r="U114" s="43">
        <v>5.2184466019417473</v>
      </c>
      <c r="V114" s="43">
        <v>7.0508862206975413</v>
      </c>
      <c r="W114" s="43">
        <v>13.75071469411092</v>
      </c>
      <c r="X114" s="45">
        <v>197</v>
      </c>
      <c r="Y114" s="45">
        <v>3225</v>
      </c>
      <c r="Z114" s="46">
        <v>6.1085271317829502E-2</v>
      </c>
      <c r="AA114" s="41" t="s">
        <v>1404</v>
      </c>
      <c r="AB114" s="41" t="s">
        <v>1406</v>
      </c>
      <c r="AC114" s="41" t="s">
        <v>1410</v>
      </c>
      <c r="AD114" s="41" t="s">
        <v>1405</v>
      </c>
      <c r="AE114" s="43">
        <v>29949</v>
      </c>
      <c r="AF114" s="43">
        <v>9.4509202453987733</v>
      </c>
      <c r="AG114" s="43">
        <v>9243</v>
      </c>
      <c r="AH114" s="43">
        <v>20706</v>
      </c>
      <c r="AI114" s="47">
        <v>2.0000000000000001E-4</v>
      </c>
      <c r="AJ114" s="47">
        <v>2.0000000000000001E-4</v>
      </c>
      <c r="AK114" s="47">
        <v>1.4999999999999999E-4</v>
      </c>
      <c r="AL114" s="47">
        <v>6.0000000000000002E-5</v>
      </c>
      <c r="AM114" s="47">
        <v>1.9000000000000001E-4</v>
      </c>
      <c r="AN114" s="43">
        <v>978</v>
      </c>
      <c r="AO114" s="43">
        <v>824</v>
      </c>
      <c r="AP114" s="43">
        <v>1</v>
      </c>
      <c r="AQ114" s="43">
        <v>94</v>
      </c>
      <c r="AR114" s="43">
        <v>48</v>
      </c>
      <c r="AS114" s="41">
        <v>2.68</v>
      </c>
      <c r="AT114" s="43">
        <v>177510</v>
      </c>
      <c r="AU114" s="43">
        <v>48483</v>
      </c>
      <c r="AV114" s="47">
        <v>0.37580000000000002</v>
      </c>
      <c r="AW114" s="48" t="str">
        <f>HYPERLINK("https://twitter.com/ForeignOfficeKE/lists","https://twitter.com/ForeignOfficeKE/lists")</f>
        <v>https://twitter.com/ForeignOfficeKE/lists</v>
      </c>
      <c r="AX114" s="39">
        <v>0</v>
      </c>
      <c r="AY114" s="39">
        <v>0</v>
      </c>
      <c r="AZ114" s="39" t="s">
        <v>85</v>
      </c>
      <c r="BA114" s="39"/>
      <c r="BB114" s="48" t="s">
        <v>1411</v>
      </c>
      <c r="BC114" s="39">
        <v>0</v>
      </c>
      <c r="BD114" s="41" t="s">
        <v>1404</v>
      </c>
      <c r="BE114" s="50">
        <v>2</v>
      </c>
      <c r="BF114" s="50">
        <v>83</v>
      </c>
      <c r="BG114" s="50">
        <v>10</v>
      </c>
      <c r="BH114" s="50">
        <v>95</v>
      </c>
      <c r="BI114" s="50" t="s">
        <v>1412</v>
      </c>
      <c r="BJ114" s="50" t="s">
        <v>1413</v>
      </c>
      <c r="BK114" s="50" t="s">
        <v>1414</v>
      </c>
      <c r="BL114" s="51" t="s">
        <v>1415</v>
      </c>
      <c r="BM114" s="52" t="s">
        <v>90</v>
      </c>
      <c r="BN114" s="57"/>
      <c r="BO114" s="57"/>
      <c r="BP114" s="57"/>
      <c r="BQ114" s="58"/>
    </row>
    <row r="115" spans="1:69" ht="15.75" x14ac:dyDescent="0.25">
      <c r="A115" s="38" t="s">
        <v>68</v>
      </c>
      <c r="B115" s="39" t="s">
        <v>1345</v>
      </c>
      <c r="C115" s="39" t="s">
        <v>132</v>
      </c>
      <c r="D115" s="39" t="s">
        <v>71</v>
      </c>
      <c r="E115" s="39" t="s">
        <v>132</v>
      </c>
      <c r="F115" s="66" t="str">
        <f t="shared" si="3"/>
        <v>http://twiplomacy.com/info/africa/Kenya</v>
      </c>
      <c r="G115" s="41" t="s">
        <v>1416</v>
      </c>
      <c r="H115" s="48" t="s">
        <v>1417</v>
      </c>
      <c r="I115" s="41" t="s">
        <v>1418</v>
      </c>
      <c r="J115" s="43">
        <v>50</v>
      </c>
      <c r="K115" s="43">
        <v>243</v>
      </c>
      <c r="L115" s="41" t="s">
        <v>1419</v>
      </c>
      <c r="M115" s="41" t="s">
        <v>1420</v>
      </c>
      <c r="N115" s="41" t="s">
        <v>1352</v>
      </c>
      <c r="O115" s="43">
        <v>2</v>
      </c>
      <c r="P115" s="43">
        <v>95</v>
      </c>
      <c r="Q115" s="41" t="s">
        <v>164</v>
      </c>
      <c r="R115" s="41" t="s">
        <v>79</v>
      </c>
      <c r="S115" s="43">
        <v>22</v>
      </c>
      <c r="T115" s="83" t="s">
        <v>228</v>
      </c>
      <c r="U115" s="43"/>
      <c r="V115" s="43"/>
      <c r="W115" s="43"/>
      <c r="X115" s="45"/>
      <c r="Y115" s="45"/>
      <c r="Z115" s="46"/>
      <c r="AA115" s="41" t="s">
        <v>1416</v>
      </c>
      <c r="AB115" s="41" t="s">
        <v>1418</v>
      </c>
      <c r="AC115" s="41" t="s">
        <v>1421</v>
      </c>
      <c r="AD115" s="41" t="s">
        <v>1417</v>
      </c>
      <c r="AE115" s="43">
        <v>0</v>
      </c>
      <c r="AF115" s="43" t="e">
        <v>#VALUE!</v>
      </c>
      <c r="AG115" s="43">
        <v>0</v>
      </c>
      <c r="AH115" s="43">
        <v>0</v>
      </c>
      <c r="AI115" s="41" t="s">
        <v>82</v>
      </c>
      <c r="AJ115" s="41" t="s">
        <v>82</v>
      </c>
      <c r="AK115" s="41" t="s">
        <v>82</v>
      </c>
      <c r="AL115" s="41" t="s">
        <v>82</v>
      </c>
      <c r="AM115" s="41" t="s">
        <v>82</v>
      </c>
      <c r="AN115" s="43" t="s">
        <v>83</v>
      </c>
      <c r="AO115" s="43">
        <v>0</v>
      </c>
      <c r="AP115" s="43">
        <v>0</v>
      </c>
      <c r="AQ115" s="43">
        <v>0</v>
      </c>
      <c r="AR115" s="43">
        <v>0</v>
      </c>
      <c r="AS115" s="41">
        <v>0</v>
      </c>
      <c r="AT115" s="43">
        <v>54</v>
      </c>
      <c r="AU115" s="43">
        <v>0</v>
      </c>
      <c r="AV115" s="55">
        <v>0</v>
      </c>
      <c r="AW115" s="48" t="s">
        <v>1422</v>
      </c>
      <c r="AX115" s="39">
        <v>0</v>
      </c>
      <c r="AY115" s="39">
        <v>0</v>
      </c>
      <c r="AZ115" s="39" t="s">
        <v>85</v>
      </c>
      <c r="BA115" s="83"/>
      <c r="BB115" s="48" t="s">
        <v>1423</v>
      </c>
      <c r="BC115" s="64">
        <v>0</v>
      </c>
      <c r="BD115" s="41" t="s">
        <v>1416</v>
      </c>
      <c r="BE115" s="50">
        <v>0</v>
      </c>
      <c r="BF115" s="50">
        <v>1</v>
      </c>
      <c r="BG115" s="50">
        <v>0</v>
      </c>
      <c r="BH115" s="50">
        <v>1</v>
      </c>
      <c r="BI115" s="50"/>
      <c r="BJ115" s="50" t="s">
        <v>1424</v>
      </c>
      <c r="BK115" s="50"/>
      <c r="BL115" s="51" t="s">
        <v>1425</v>
      </c>
      <c r="BM115" s="52" t="s">
        <v>90</v>
      </c>
      <c r="BN115" s="57"/>
      <c r="BO115" s="57"/>
      <c r="BP115" s="57"/>
      <c r="BQ115" s="58"/>
    </row>
    <row r="116" spans="1:69" ht="15.75" x14ac:dyDescent="0.25">
      <c r="A116" s="93" t="s">
        <v>68</v>
      </c>
      <c r="B116" s="94" t="s">
        <v>1426</v>
      </c>
      <c r="C116" s="39" t="s">
        <v>104</v>
      </c>
      <c r="D116" s="39" t="s">
        <v>118</v>
      </c>
      <c r="E116" s="39" t="s">
        <v>1427</v>
      </c>
      <c r="F116" s="66" t="str">
        <f>HYPERLINK("http://twiplomacy.com/info/africa/Lesotho","http://twiplomacy.com/info/africa/Lesotho")</f>
        <v>http://twiplomacy.com/info/africa/Lesotho</v>
      </c>
      <c r="G116" s="41" t="s">
        <v>1428</v>
      </c>
      <c r="H116" s="48" t="s">
        <v>1429</v>
      </c>
      <c r="I116" s="41" t="s">
        <v>1430</v>
      </c>
      <c r="J116" s="43">
        <v>115</v>
      </c>
      <c r="K116" s="43">
        <v>11</v>
      </c>
      <c r="L116" s="41"/>
      <c r="M116" s="41" t="s">
        <v>1431</v>
      </c>
      <c r="N116" s="41"/>
      <c r="O116" s="43">
        <v>0</v>
      </c>
      <c r="P116" s="43">
        <v>0</v>
      </c>
      <c r="Q116" s="41" t="s">
        <v>164</v>
      </c>
      <c r="R116" s="41" t="s">
        <v>79</v>
      </c>
      <c r="S116" s="43">
        <v>3</v>
      </c>
      <c r="T116" s="83" t="s">
        <v>564</v>
      </c>
      <c r="U116" s="43"/>
      <c r="V116" s="43"/>
      <c r="W116" s="43"/>
      <c r="X116" s="45"/>
      <c r="Y116" s="45"/>
      <c r="Z116" s="46"/>
      <c r="AA116" s="41" t="s">
        <v>1428</v>
      </c>
      <c r="AB116" s="41" t="s">
        <v>1430</v>
      </c>
      <c r="AC116" s="41" t="s">
        <v>1432</v>
      </c>
      <c r="AD116" s="41" t="s">
        <v>1429</v>
      </c>
      <c r="AE116" s="43">
        <v>0</v>
      </c>
      <c r="AF116" s="43" t="e">
        <v>#VALUE!</v>
      </c>
      <c r="AG116" s="43">
        <v>0</v>
      </c>
      <c r="AH116" s="43">
        <v>0</v>
      </c>
      <c r="AI116" s="41" t="s">
        <v>82</v>
      </c>
      <c r="AJ116" s="41" t="s">
        <v>82</v>
      </c>
      <c r="AK116" s="41" t="s">
        <v>82</v>
      </c>
      <c r="AL116" s="41" t="s">
        <v>82</v>
      </c>
      <c r="AM116" s="41" t="s">
        <v>82</v>
      </c>
      <c r="AN116" s="43" t="s">
        <v>83</v>
      </c>
      <c r="AO116" s="43">
        <v>0</v>
      </c>
      <c r="AP116" s="43">
        <v>0</v>
      </c>
      <c r="AQ116" s="43">
        <v>0</v>
      </c>
      <c r="AR116" s="43">
        <v>0</v>
      </c>
      <c r="AS116" s="41">
        <v>0</v>
      </c>
      <c r="AT116" s="43">
        <v>115</v>
      </c>
      <c r="AU116" s="43">
        <v>0</v>
      </c>
      <c r="AV116" s="55">
        <v>0</v>
      </c>
      <c r="AW116" s="48" t="s">
        <v>1433</v>
      </c>
      <c r="AX116" s="39">
        <v>0</v>
      </c>
      <c r="AY116" s="39">
        <v>0</v>
      </c>
      <c r="AZ116" s="39" t="s">
        <v>85</v>
      </c>
      <c r="BA116" s="83"/>
      <c r="BB116" s="48" t="s">
        <v>1434</v>
      </c>
      <c r="BC116" s="64">
        <v>0</v>
      </c>
      <c r="BD116" s="41" t="s">
        <v>1428</v>
      </c>
      <c r="BE116" s="50">
        <v>0</v>
      </c>
      <c r="BF116" s="50">
        <v>0</v>
      </c>
      <c r="BG116" s="50">
        <v>0</v>
      </c>
      <c r="BH116" s="50">
        <v>0</v>
      </c>
      <c r="BI116" s="50"/>
      <c r="BJ116" s="50"/>
      <c r="BK116" s="50"/>
      <c r="BL116" s="51" t="s">
        <v>1435</v>
      </c>
      <c r="BM116" s="52" t="s">
        <v>90</v>
      </c>
      <c r="BN116" s="57"/>
      <c r="BO116" s="57"/>
      <c r="BP116" s="57"/>
      <c r="BQ116" s="58"/>
    </row>
    <row r="117" spans="1:69" ht="15.75" x14ac:dyDescent="0.25">
      <c r="A117" s="38" t="s">
        <v>68</v>
      </c>
      <c r="B117" s="39" t="s">
        <v>1436</v>
      </c>
      <c r="C117" s="39" t="s">
        <v>146</v>
      </c>
      <c r="D117" s="39" t="s">
        <v>118</v>
      </c>
      <c r="E117" s="39" t="s">
        <v>1437</v>
      </c>
      <c r="F117" s="66" t="str">
        <f>HYPERLINK("http://twiplomacy.com/info/africa/Liberia","http://twiplomacy.com/info/africa/Liberia")</f>
        <v>http://twiplomacy.com/info/africa/Liberia</v>
      </c>
      <c r="G117" s="41" t="s">
        <v>1438</v>
      </c>
      <c r="H117" s="48" t="s">
        <v>1439</v>
      </c>
      <c r="I117" s="41" t="s">
        <v>1440</v>
      </c>
      <c r="J117" s="43">
        <v>76007</v>
      </c>
      <c r="K117" s="43">
        <v>458</v>
      </c>
      <c r="L117" s="41" t="s">
        <v>1441</v>
      </c>
      <c r="M117" s="41" t="s">
        <v>1442</v>
      </c>
      <c r="N117" s="41" t="s">
        <v>1443</v>
      </c>
      <c r="O117" s="43">
        <v>629</v>
      </c>
      <c r="P117" s="43">
        <v>1129</v>
      </c>
      <c r="Q117" s="41" t="s">
        <v>78</v>
      </c>
      <c r="R117" s="41" t="s">
        <v>124</v>
      </c>
      <c r="S117" s="43">
        <v>145</v>
      </c>
      <c r="T117" s="44" t="s">
        <v>97</v>
      </c>
      <c r="U117" s="43">
        <v>0.47156398104265401</v>
      </c>
      <c r="V117" s="43">
        <v>214.43537414965991</v>
      </c>
      <c r="W117" s="43">
        <v>524.64625850340133</v>
      </c>
      <c r="X117" s="45">
        <v>2</v>
      </c>
      <c r="Y117" s="45">
        <v>199</v>
      </c>
      <c r="Z117" s="46">
        <v>1.00502512562814E-2</v>
      </c>
      <c r="AA117" s="41" t="s">
        <v>1438</v>
      </c>
      <c r="AB117" s="41" t="s">
        <v>1440</v>
      </c>
      <c r="AC117" s="41" t="s">
        <v>1444</v>
      </c>
      <c r="AD117" s="41" t="s">
        <v>1439</v>
      </c>
      <c r="AE117" s="43">
        <v>105878</v>
      </c>
      <c r="AF117" s="43">
        <v>297.53921568627453</v>
      </c>
      <c r="AG117" s="43">
        <v>30349</v>
      </c>
      <c r="AH117" s="43">
        <v>75529</v>
      </c>
      <c r="AI117" s="47">
        <v>1.4659999999999999E-2</v>
      </c>
      <c r="AJ117" s="47">
        <v>0</v>
      </c>
      <c r="AK117" s="47">
        <v>8.9599999999999992E-3</v>
      </c>
      <c r="AL117" s="47">
        <v>1.48E-3</v>
      </c>
      <c r="AM117" s="47">
        <v>3.4229999999999997E-2</v>
      </c>
      <c r="AN117" s="43">
        <v>102</v>
      </c>
      <c r="AO117" s="43">
        <v>20</v>
      </c>
      <c r="AP117" s="43">
        <v>3</v>
      </c>
      <c r="AQ117" s="43">
        <v>39</v>
      </c>
      <c r="AR117" s="43">
        <v>38</v>
      </c>
      <c r="AS117" s="41">
        <v>0.28000000000000003</v>
      </c>
      <c r="AT117" s="43">
        <v>76002</v>
      </c>
      <c r="AU117" s="43">
        <v>0</v>
      </c>
      <c r="AV117" s="55">
        <v>0</v>
      </c>
      <c r="AW117" s="48" t="s">
        <v>1445</v>
      </c>
      <c r="AX117" s="39">
        <v>0</v>
      </c>
      <c r="AY117" s="39">
        <v>0</v>
      </c>
      <c r="AZ117" s="39" t="s">
        <v>85</v>
      </c>
      <c r="BA117" s="39"/>
      <c r="BB117" s="48" t="s">
        <v>1446</v>
      </c>
      <c r="BC117" s="39">
        <v>0</v>
      </c>
      <c r="BD117" s="41" t="s">
        <v>1438</v>
      </c>
      <c r="BE117" s="50">
        <v>14</v>
      </c>
      <c r="BF117" s="50">
        <v>12</v>
      </c>
      <c r="BG117" s="50">
        <v>8</v>
      </c>
      <c r="BH117" s="50">
        <v>34</v>
      </c>
      <c r="BI117" s="50" t="s">
        <v>1447</v>
      </c>
      <c r="BJ117" s="50" t="s">
        <v>1448</v>
      </c>
      <c r="BK117" s="50" t="s">
        <v>1449</v>
      </c>
      <c r="BL117" s="51" t="s">
        <v>1450</v>
      </c>
      <c r="BM117" s="52" t="s">
        <v>276</v>
      </c>
      <c r="BN117" s="57"/>
      <c r="BO117" s="57"/>
      <c r="BP117" s="57"/>
      <c r="BQ117" s="58"/>
    </row>
    <row r="118" spans="1:69" ht="15.75" x14ac:dyDescent="0.25">
      <c r="A118" s="38" t="s">
        <v>68</v>
      </c>
      <c r="B118" s="39" t="s">
        <v>1436</v>
      </c>
      <c r="C118" s="39" t="s">
        <v>70</v>
      </c>
      <c r="D118" s="39" t="s">
        <v>71</v>
      </c>
      <c r="E118" s="39" t="s">
        <v>70</v>
      </c>
      <c r="F118" s="66" t="str">
        <f>HYPERLINK("http://twiplomacy.com/info/africa/Liberia","http://twiplomacy.com/info/africa/Liberia")</f>
        <v>http://twiplomacy.com/info/africa/Liberia</v>
      </c>
      <c r="G118" s="41" t="s">
        <v>1451</v>
      </c>
      <c r="H118" s="48" t="s">
        <v>1452</v>
      </c>
      <c r="I118" s="41" t="s">
        <v>1453</v>
      </c>
      <c r="J118" s="43">
        <v>492</v>
      </c>
      <c r="K118" s="43">
        <v>9</v>
      </c>
      <c r="L118" s="41" t="s">
        <v>1454</v>
      </c>
      <c r="M118" s="41" t="s">
        <v>1455</v>
      </c>
      <c r="N118" s="41" t="s">
        <v>1456</v>
      </c>
      <c r="O118" s="43">
        <v>0</v>
      </c>
      <c r="P118" s="43">
        <v>18</v>
      </c>
      <c r="Q118" s="41" t="s">
        <v>164</v>
      </c>
      <c r="R118" s="41" t="s">
        <v>79</v>
      </c>
      <c r="S118" s="43">
        <v>61</v>
      </c>
      <c r="T118" s="44" t="s">
        <v>1457</v>
      </c>
      <c r="U118" s="43">
        <v>2.2194821208384709E-2</v>
      </c>
      <c r="V118" s="43">
        <v>0.88888888888888884</v>
      </c>
      <c r="W118" s="43">
        <v>1.2777777777777779</v>
      </c>
      <c r="X118" s="45">
        <v>0</v>
      </c>
      <c r="Y118" s="45">
        <v>18</v>
      </c>
      <c r="Z118" s="46">
        <v>0</v>
      </c>
      <c r="AA118" s="41" t="s">
        <v>1451</v>
      </c>
      <c r="AB118" s="41" t="s">
        <v>1453</v>
      </c>
      <c r="AC118" s="41" t="s">
        <v>1458</v>
      </c>
      <c r="AD118" s="41" t="s">
        <v>1452</v>
      </c>
      <c r="AE118" s="43">
        <v>0</v>
      </c>
      <c r="AF118" s="43" t="e">
        <v>#VALUE!</v>
      </c>
      <c r="AG118" s="43">
        <v>0</v>
      </c>
      <c r="AH118" s="43">
        <v>0</v>
      </c>
      <c r="AI118" s="41" t="s">
        <v>82</v>
      </c>
      <c r="AJ118" s="41" t="s">
        <v>82</v>
      </c>
      <c r="AK118" s="41" t="s">
        <v>82</v>
      </c>
      <c r="AL118" s="41" t="s">
        <v>82</v>
      </c>
      <c r="AM118" s="41" t="s">
        <v>82</v>
      </c>
      <c r="AN118" s="43" t="s">
        <v>83</v>
      </c>
      <c r="AO118" s="43">
        <v>0</v>
      </c>
      <c r="AP118" s="43">
        <v>0</v>
      </c>
      <c r="AQ118" s="43">
        <v>0</v>
      </c>
      <c r="AR118" s="43">
        <v>0</v>
      </c>
      <c r="AS118" s="41">
        <v>0</v>
      </c>
      <c r="AT118" s="43">
        <v>492</v>
      </c>
      <c r="AU118" s="43">
        <v>101</v>
      </c>
      <c r="AV118" s="47">
        <v>0.25829999999999997</v>
      </c>
      <c r="AW118" s="48" t="s">
        <v>1459</v>
      </c>
      <c r="AX118" s="39">
        <v>0</v>
      </c>
      <c r="AY118" s="39">
        <v>0</v>
      </c>
      <c r="AZ118" s="39" t="s">
        <v>85</v>
      </c>
      <c r="BA118" s="39"/>
      <c r="BB118" s="48" t="s">
        <v>1460</v>
      </c>
      <c r="BC118" s="39">
        <v>0</v>
      </c>
      <c r="BD118" s="41" t="s">
        <v>1451</v>
      </c>
      <c r="BE118" s="50">
        <v>1</v>
      </c>
      <c r="BF118" s="50">
        <v>5</v>
      </c>
      <c r="BG118" s="50">
        <v>0</v>
      </c>
      <c r="BH118" s="50">
        <v>6</v>
      </c>
      <c r="BI118" s="50" t="s">
        <v>645</v>
      </c>
      <c r="BJ118" s="50" t="s">
        <v>1461</v>
      </c>
      <c r="BK118" s="50"/>
      <c r="BL118" s="51" t="s">
        <v>1462</v>
      </c>
      <c r="BM118" s="52" t="s">
        <v>90</v>
      </c>
      <c r="BN118" s="57"/>
      <c r="BO118" s="57"/>
      <c r="BP118" s="57"/>
      <c r="BQ118" s="58"/>
    </row>
    <row r="119" spans="1:69" ht="15.75" x14ac:dyDescent="0.25">
      <c r="A119" s="93" t="s">
        <v>68</v>
      </c>
      <c r="B119" s="94" t="s">
        <v>1436</v>
      </c>
      <c r="C119" s="94" t="s">
        <v>132</v>
      </c>
      <c r="D119" s="94" t="s">
        <v>71</v>
      </c>
      <c r="E119" s="94" t="s">
        <v>132</v>
      </c>
      <c r="F119" s="66" t="str">
        <f>HYPERLINK("http://twiplomacy.com/info/africa/Liberia","http://twiplomacy.com/info/africa/Liberia")</f>
        <v>http://twiplomacy.com/info/africa/Liberia</v>
      </c>
      <c r="G119" s="41" t="s">
        <v>1463</v>
      </c>
      <c r="H119" s="48" t="s">
        <v>1464</v>
      </c>
      <c r="I119" s="41" t="s">
        <v>1465</v>
      </c>
      <c r="J119" s="43">
        <v>252</v>
      </c>
      <c r="K119" s="43">
        <v>123</v>
      </c>
      <c r="L119" s="41"/>
      <c r="M119" s="41" t="s">
        <v>1466</v>
      </c>
      <c r="N119" s="41"/>
      <c r="O119" s="43">
        <v>0</v>
      </c>
      <c r="P119" s="43">
        <v>113</v>
      </c>
      <c r="Q119" s="41" t="s">
        <v>164</v>
      </c>
      <c r="R119" s="41" t="s">
        <v>79</v>
      </c>
      <c r="S119" s="43">
        <v>2</v>
      </c>
      <c r="T119" s="44" t="s">
        <v>97</v>
      </c>
      <c r="U119" s="43">
        <v>9.0544871794871792E-2</v>
      </c>
      <c r="V119" s="43">
        <v>0.2162162162162162</v>
      </c>
      <c r="W119" s="43">
        <v>0.44144144144144137</v>
      </c>
      <c r="X119" s="45">
        <v>2</v>
      </c>
      <c r="Y119" s="45">
        <v>113</v>
      </c>
      <c r="Z119" s="46">
        <v>1.7699115044247801E-2</v>
      </c>
      <c r="AA119" s="41" t="s">
        <v>1463</v>
      </c>
      <c r="AB119" s="41" t="s">
        <v>1465</v>
      </c>
      <c r="AC119" s="41" t="s">
        <v>1467</v>
      </c>
      <c r="AD119" s="41" t="s">
        <v>1464</v>
      </c>
      <c r="AE119" s="43">
        <v>36</v>
      </c>
      <c r="AF119" s="43">
        <v>2</v>
      </c>
      <c r="AG119" s="43">
        <v>14</v>
      </c>
      <c r="AH119" s="43">
        <v>22</v>
      </c>
      <c r="AI119" s="47">
        <v>2.24E-2</v>
      </c>
      <c r="AJ119" s="47">
        <v>3.0169999999999999E-2</v>
      </c>
      <c r="AK119" s="47">
        <v>4.2900000000000004E-3</v>
      </c>
      <c r="AL119" s="41" t="s">
        <v>82</v>
      </c>
      <c r="AM119" s="41" t="s">
        <v>82</v>
      </c>
      <c r="AN119" s="43">
        <v>7</v>
      </c>
      <c r="AO119" s="43">
        <v>4</v>
      </c>
      <c r="AP119" s="43">
        <v>0</v>
      </c>
      <c r="AQ119" s="43">
        <v>3</v>
      </c>
      <c r="AR119" s="43">
        <v>0</v>
      </c>
      <c r="AS119" s="41">
        <v>0.02</v>
      </c>
      <c r="AT119" s="43">
        <v>251</v>
      </c>
      <c r="AU119" s="43">
        <v>0</v>
      </c>
      <c r="AV119" s="55">
        <v>0</v>
      </c>
      <c r="AW119" s="48" t="s">
        <v>1468</v>
      </c>
      <c r="AX119" s="39">
        <v>0</v>
      </c>
      <c r="AY119" s="39">
        <v>0</v>
      </c>
      <c r="AZ119" s="39" t="s">
        <v>85</v>
      </c>
      <c r="BA119" s="61"/>
      <c r="BB119" s="48" t="s">
        <v>1469</v>
      </c>
      <c r="BC119" s="39">
        <v>0</v>
      </c>
      <c r="BD119" s="41" t="s">
        <v>1463</v>
      </c>
      <c r="BE119" s="50">
        <v>0</v>
      </c>
      <c r="BF119" s="50">
        <v>5</v>
      </c>
      <c r="BG119" s="50">
        <v>0</v>
      </c>
      <c r="BH119" s="50">
        <v>5</v>
      </c>
      <c r="BI119" s="50"/>
      <c r="BJ119" s="50" t="s">
        <v>1470</v>
      </c>
      <c r="BK119" s="50"/>
      <c r="BL119" s="80" t="s">
        <v>1471</v>
      </c>
      <c r="BM119" s="52" t="s">
        <v>90</v>
      </c>
      <c r="BN119" s="82"/>
      <c r="BO119" s="82"/>
      <c r="BP119" s="82"/>
      <c r="BQ119" s="84"/>
    </row>
    <row r="120" spans="1:69" ht="15.75" x14ac:dyDescent="0.25">
      <c r="A120" s="70" t="s">
        <v>68</v>
      </c>
      <c r="B120" s="68" t="s">
        <v>1472</v>
      </c>
      <c r="C120" s="39" t="s">
        <v>104</v>
      </c>
      <c r="D120" s="39" t="s">
        <v>118</v>
      </c>
      <c r="E120" s="39" t="s">
        <v>1473</v>
      </c>
      <c r="F120" s="66" t="str">
        <f>HYPERLINK("http://twiplomacy.com/info/africa/Libya","http://twiplomacy.com/info/africa/Libya")</f>
        <v>http://twiplomacy.com/info/africa/Libya</v>
      </c>
      <c r="G120" s="41" t="s">
        <v>1474</v>
      </c>
      <c r="H120" s="48" t="s">
        <v>1475</v>
      </c>
      <c r="I120" s="41" t="s">
        <v>1476</v>
      </c>
      <c r="J120" s="43">
        <v>2756</v>
      </c>
      <c r="K120" s="43">
        <v>84</v>
      </c>
      <c r="L120" s="41" t="s">
        <v>1477</v>
      </c>
      <c r="M120" s="41" t="s">
        <v>1478</v>
      </c>
      <c r="N120" s="41" t="s">
        <v>1479</v>
      </c>
      <c r="O120" s="43">
        <v>17</v>
      </c>
      <c r="P120" s="43">
        <v>96</v>
      </c>
      <c r="Q120" s="41" t="s">
        <v>164</v>
      </c>
      <c r="R120" s="41" t="s">
        <v>79</v>
      </c>
      <c r="S120" s="43">
        <v>33</v>
      </c>
      <c r="T120" s="39" t="s">
        <v>1480</v>
      </c>
      <c r="U120" s="43">
        <v>0.24935064935064941</v>
      </c>
      <c r="V120" s="43">
        <v>4.2659574468085104</v>
      </c>
      <c r="W120" s="43">
        <v>8.8617021276595747</v>
      </c>
      <c r="X120" s="45">
        <v>3</v>
      </c>
      <c r="Y120" s="45">
        <v>96</v>
      </c>
      <c r="Z120" s="46">
        <v>3.125E-2</v>
      </c>
      <c r="AA120" s="41" t="s">
        <v>1474</v>
      </c>
      <c r="AB120" s="41" t="s">
        <v>1476</v>
      </c>
      <c r="AC120" s="41" t="s">
        <v>1481</v>
      </c>
      <c r="AD120" s="41" t="s">
        <v>1475</v>
      </c>
      <c r="AE120" s="43">
        <v>0</v>
      </c>
      <c r="AF120" s="43" t="e">
        <v>#VALUE!</v>
      </c>
      <c r="AG120" s="43">
        <v>0</v>
      </c>
      <c r="AH120" s="43">
        <v>0</v>
      </c>
      <c r="AI120" s="41" t="s">
        <v>82</v>
      </c>
      <c r="AJ120" s="41" t="s">
        <v>82</v>
      </c>
      <c r="AK120" s="41" t="s">
        <v>82</v>
      </c>
      <c r="AL120" s="41" t="s">
        <v>82</v>
      </c>
      <c r="AM120" s="41" t="s">
        <v>82</v>
      </c>
      <c r="AN120" s="43" t="s">
        <v>83</v>
      </c>
      <c r="AO120" s="43">
        <v>0</v>
      </c>
      <c r="AP120" s="43">
        <v>0</v>
      </c>
      <c r="AQ120" s="43">
        <v>0</v>
      </c>
      <c r="AR120" s="43">
        <v>0</v>
      </c>
      <c r="AS120" s="41">
        <v>0</v>
      </c>
      <c r="AT120" s="43">
        <v>2756</v>
      </c>
      <c r="AU120" s="43">
        <v>0</v>
      </c>
      <c r="AV120" s="55">
        <v>0</v>
      </c>
      <c r="AW120" s="48" t="s">
        <v>1482</v>
      </c>
      <c r="AX120" s="39">
        <v>0</v>
      </c>
      <c r="AY120" s="39">
        <v>0</v>
      </c>
      <c r="AZ120" s="39" t="s">
        <v>85</v>
      </c>
      <c r="BA120" s="61"/>
      <c r="BB120" s="48" t="s">
        <v>1483</v>
      </c>
      <c r="BC120" s="39">
        <v>0</v>
      </c>
      <c r="BD120" s="41" t="s">
        <v>1474</v>
      </c>
      <c r="BE120" s="50">
        <v>0</v>
      </c>
      <c r="BF120" s="50">
        <v>0</v>
      </c>
      <c r="BG120" s="50">
        <v>0</v>
      </c>
      <c r="BH120" s="50">
        <v>0</v>
      </c>
      <c r="BI120" s="50"/>
      <c r="BJ120" s="50"/>
      <c r="BK120" s="50"/>
      <c r="BL120" s="80" t="s">
        <v>1484</v>
      </c>
      <c r="BM120" s="81" t="s">
        <v>90</v>
      </c>
      <c r="BN120" s="82"/>
      <c r="BO120" s="82"/>
      <c r="BP120" s="82"/>
      <c r="BQ120" s="84"/>
    </row>
    <row r="121" spans="1:69" ht="15.75" x14ac:dyDescent="0.25">
      <c r="A121" s="70" t="s">
        <v>68</v>
      </c>
      <c r="B121" s="68" t="s">
        <v>1472</v>
      </c>
      <c r="C121" s="68" t="s">
        <v>211</v>
      </c>
      <c r="D121" s="68" t="s">
        <v>71</v>
      </c>
      <c r="E121" s="68" t="s">
        <v>211</v>
      </c>
      <c r="F121" s="66" t="str">
        <f>HYPERLINK("http://twiplomacy.com/info/africa/Libya","http://twiplomacy.com/info/africa/Libya")</f>
        <v>http://twiplomacy.com/info/africa/Libya</v>
      </c>
      <c r="G121" s="41" t="s">
        <v>1485</v>
      </c>
      <c r="H121" s="48" t="s">
        <v>1486</v>
      </c>
      <c r="I121" s="41" t="s">
        <v>1487</v>
      </c>
      <c r="J121" s="43">
        <v>32465</v>
      </c>
      <c r="K121" s="43">
        <v>1</v>
      </c>
      <c r="L121" s="41" t="s">
        <v>1488</v>
      </c>
      <c r="M121" s="41" t="s">
        <v>1489</v>
      </c>
      <c r="N121" s="41" t="s">
        <v>1472</v>
      </c>
      <c r="O121" s="43">
        <v>0</v>
      </c>
      <c r="P121" s="43">
        <v>2582</v>
      </c>
      <c r="Q121" s="41" t="s">
        <v>164</v>
      </c>
      <c r="R121" s="41" t="s">
        <v>124</v>
      </c>
      <c r="S121" s="43">
        <v>143</v>
      </c>
      <c r="T121" s="44" t="s">
        <v>97</v>
      </c>
      <c r="U121" s="43">
        <v>1.3776223776223779</v>
      </c>
      <c r="V121" s="43">
        <v>2.2202061855670099</v>
      </c>
      <c r="W121" s="43">
        <v>3.227216494845361</v>
      </c>
      <c r="X121" s="45">
        <v>7</v>
      </c>
      <c r="Y121" s="45">
        <v>2561</v>
      </c>
      <c r="Z121" s="46">
        <v>2.7333073018352199E-3</v>
      </c>
      <c r="AA121" s="41" t="s">
        <v>1485</v>
      </c>
      <c r="AB121" s="41" t="s">
        <v>1487</v>
      </c>
      <c r="AC121" s="41" t="s">
        <v>1490</v>
      </c>
      <c r="AD121" s="41" t="s">
        <v>1486</v>
      </c>
      <c r="AE121" s="43">
        <v>3465</v>
      </c>
      <c r="AF121" s="43">
        <v>0.9285714285714286</v>
      </c>
      <c r="AG121" s="43">
        <v>455</v>
      </c>
      <c r="AH121" s="43">
        <v>3010</v>
      </c>
      <c r="AI121" s="47">
        <v>2.7E-4</v>
      </c>
      <c r="AJ121" s="47">
        <v>2.5999999999999998E-4</v>
      </c>
      <c r="AK121" s="47">
        <v>2.2000000000000001E-4</v>
      </c>
      <c r="AL121" s="47">
        <v>5.9000000000000003E-4</v>
      </c>
      <c r="AM121" s="41" t="s">
        <v>82</v>
      </c>
      <c r="AN121" s="43">
        <v>490</v>
      </c>
      <c r="AO121" s="43">
        <v>128</v>
      </c>
      <c r="AP121" s="43">
        <v>14</v>
      </c>
      <c r="AQ121" s="43">
        <v>310</v>
      </c>
      <c r="AR121" s="43">
        <v>0</v>
      </c>
      <c r="AS121" s="41">
        <v>1.34</v>
      </c>
      <c r="AT121" s="43">
        <v>32497</v>
      </c>
      <c r="AU121" s="43">
        <v>10642</v>
      </c>
      <c r="AV121" s="47">
        <v>0.4869</v>
      </c>
      <c r="AW121" s="48" t="s">
        <v>1491</v>
      </c>
      <c r="AX121" s="39">
        <v>0</v>
      </c>
      <c r="AY121" s="39">
        <v>0</v>
      </c>
      <c r="AZ121" s="39" t="s">
        <v>85</v>
      </c>
      <c r="BA121" s="39"/>
      <c r="BB121" s="48" t="s">
        <v>1492</v>
      </c>
      <c r="BC121" s="39">
        <v>0</v>
      </c>
      <c r="BD121" s="41" t="s">
        <v>1485</v>
      </c>
      <c r="BE121" s="50">
        <v>0</v>
      </c>
      <c r="BF121" s="50">
        <v>1</v>
      </c>
      <c r="BG121" s="50">
        <v>0</v>
      </c>
      <c r="BH121" s="50">
        <v>1</v>
      </c>
      <c r="BI121" s="50"/>
      <c r="BJ121" s="50" t="s">
        <v>1056</v>
      </c>
      <c r="BK121" s="50"/>
      <c r="BL121" s="51" t="s">
        <v>1493</v>
      </c>
      <c r="BM121" s="77" t="s">
        <v>276</v>
      </c>
      <c r="BN121" s="77"/>
      <c r="BO121" s="77"/>
      <c r="BP121" s="77"/>
      <c r="BQ121" s="78"/>
    </row>
    <row r="122" spans="1:69" ht="15.75" x14ac:dyDescent="0.25">
      <c r="A122" s="38" t="s">
        <v>68</v>
      </c>
      <c r="B122" s="39" t="s">
        <v>1494</v>
      </c>
      <c r="C122" s="39" t="s">
        <v>70</v>
      </c>
      <c r="D122" s="39" t="s">
        <v>71</v>
      </c>
      <c r="E122" s="39" t="s">
        <v>70</v>
      </c>
      <c r="F122" s="66" t="str">
        <f>HYPERLINK("http://twiplomacy.com/info/africa/Madagascar","http://twiplomacy.com/info/africa/Madagascar")</f>
        <v>http://twiplomacy.com/info/africa/Madagascar</v>
      </c>
      <c r="G122" s="41" t="s">
        <v>1495</v>
      </c>
      <c r="H122" s="48" t="s">
        <v>1496</v>
      </c>
      <c r="I122" s="41" t="s">
        <v>1497</v>
      </c>
      <c r="J122" s="43">
        <v>8929</v>
      </c>
      <c r="K122" s="43">
        <v>276</v>
      </c>
      <c r="L122" s="41" t="s">
        <v>1498</v>
      </c>
      <c r="M122" s="41" t="s">
        <v>1499</v>
      </c>
      <c r="N122" s="41" t="s">
        <v>1500</v>
      </c>
      <c r="O122" s="43">
        <v>274</v>
      </c>
      <c r="P122" s="43">
        <v>2398</v>
      </c>
      <c r="Q122" s="41" t="s">
        <v>78</v>
      </c>
      <c r="R122" s="41" t="s">
        <v>79</v>
      </c>
      <c r="S122" s="43">
        <v>130</v>
      </c>
      <c r="T122" s="44" t="s">
        <v>97</v>
      </c>
      <c r="U122" s="43">
        <v>1.5776892430278879</v>
      </c>
      <c r="V122" s="43">
        <v>1.9175347222222221</v>
      </c>
      <c r="W122" s="43">
        <v>2.7000868055555549</v>
      </c>
      <c r="X122" s="45">
        <v>178</v>
      </c>
      <c r="Y122" s="45">
        <v>2376</v>
      </c>
      <c r="Z122" s="46">
        <v>7.4915824915824894E-2</v>
      </c>
      <c r="AA122" s="41" t="s">
        <v>1495</v>
      </c>
      <c r="AB122" s="41" t="s">
        <v>1497</v>
      </c>
      <c r="AC122" s="41" t="s">
        <v>1501</v>
      </c>
      <c r="AD122" s="41" t="s">
        <v>1496</v>
      </c>
      <c r="AE122" s="43">
        <v>6277</v>
      </c>
      <c r="AF122" s="43">
        <v>3.081118881118881</v>
      </c>
      <c r="AG122" s="43">
        <v>2203</v>
      </c>
      <c r="AH122" s="43">
        <v>4074</v>
      </c>
      <c r="AI122" s="47">
        <v>1.0499999999999999E-3</v>
      </c>
      <c r="AJ122" s="47">
        <v>1.41E-3</v>
      </c>
      <c r="AK122" s="47">
        <v>1.41E-3</v>
      </c>
      <c r="AL122" s="41" t="s">
        <v>82</v>
      </c>
      <c r="AM122" s="47">
        <v>6.4000000000000005E-4</v>
      </c>
      <c r="AN122" s="43">
        <v>715</v>
      </c>
      <c r="AO122" s="43">
        <v>365</v>
      </c>
      <c r="AP122" s="43">
        <v>0</v>
      </c>
      <c r="AQ122" s="43">
        <v>92</v>
      </c>
      <c r="AR122" s="43">
        <v>79</v>
      </c>
      <c r="AS122" s="41">
        <v>1.96</v>
      </c>
      <c r="AT122" s="43">
        <v>8917</v>
      </c>
      <c r="AU122" s="43">
        <v>2258</v>
      </c>
      <c r="AV122" s="47">
        <v>0.33910000000000001</v>
      </c>
      <c r="AW122" s="48" t="s">
        <v>1502</v>
      </c>
      <c r="AX122" s="39">
        <v>0</v>
      </c>
      <c r="AY122" s="39">
        <v>0</v>
      </c>
      <c r="AZ122" s="39" t="s">
        <v>85</v>
      </c>
      <c r="BA122" s="39"/>
      <c r="BB122" s="48" t="s">
        <v>1503</v>
      </c>
      <c r="BC122" s="39">
        <v>0</v>
      </c>
      <c r="BD122" s="41" t="s">
        <v>1495</v>
      </c>
      <c r="BE122" s="50">
        <v>38</v>
      </c>
      <c r="BF122" s="50">
        <v>15</v>
      </c>
      <c r="BG122" s="50">
        <v>10</v>
      </c>
      <c r="BH122" s="50">
        <v>63</v>
      </c>
      <c r="BI122" s="50" t="s">
        <v>1504</v>
      </c>
      <c r="BJ122" s="50" t="s">
        <v>1505</v>
      </c>
      <c r="BK122" s="50" t="s">
        <v>1506</v>
      </c>
      <c r="BL122" s="51" t="s">
        <v>1507</v>
      </c>
      <c r="BM122" s="52" t="s">
        <v>276</v>
      </c>
      <c r="BN122" s="57"/>
      <c r="BO122" s="57"/>
      <c r="BP122" s="57"/>
      <c r="BQ122" s="58"/>
    </row>
    <row r="123" spans="1:69" ht="15.75" x14ac:dyDescent="0.25">
      <c r="A123" s="38" t="s">
        <v>68</v>
      </c>
      <c r="B123" s="39" t="s">
        <v>1494</v>
      </c>
      <c r="C123" s="39" t="s">
        <v>70</v>
      </c>
      <c r="D123" s="39" t="s">
        <v>71</v>
      </c>
      <c r="E123" s="39" t="s">
        <v>70</v>
      </c>
      <c r="F123" s="66" t="str">
        <f>HYPERLINK("http://twiplomacy.com/info/africa/Madagascar","http://twiplomacy.com/info/africa/Madagascar")</f>
        <v>http://twiplomacy.com/info/africa/Madagascar</v>
      </c>
      <c r="G123" s="41" t="s">
        <v>1508</v>
      </c>
      <c r="H123" s="48" t="s">
        <v>1509</v>
      </c>
      <c r="I123" s="41" t="s">
        <v>1510</v>
      </c>
      <c r="J123" s="43">
        <v>379</v>
      </c>
      <c r="K123" s="43">
        <v>53</v>
      </c>
      <c r="L123" s="41" t="s">
        <v>1511</v>
      </c>
      <c r="M123" s="41" t="s">
        <v>1512</v>
      </c>
      <c r="N123" s="41" t="s">
        <v>1494</v>
      </c>
      <c r="O123" s="43">
        <v>62</v>
      </c>
      <c r="P123" s="43">
        <v>93</v>
      </c>
      <c r="Q123" s="41" t="s">
        <v>78</v>
      </c>
      <c r="R123" s="41" t="s">
        <v>79</v>
      </c>
      <c r="S123" s="43">
        <v>8</v>
      </c>
      <c r="T123" s="44" t="s">
        <v>97</v>
      </c>
      <c r="U123" s="43">
        <v>0.33823529411764708</v>
      </c>
      <c r="V123" s="43">
        <v>0.5955056179775281</v>
      </c>
      <c r="W123" s="43">
        <v>1.764044943820225</v>
      </c>
      <c r="X123" s="45">
        <v>4</v>
      </c>
      <c r="Y123" s="45">
        <v>92</v>
      </c>
      <c r="Z123" s="46">
        <v>4.3478260869565209E-2</v>
      </c>
      <c r="AA123" s="41" t="s">
        <v>1508</v>
      </c>
      <c r="AB123" s="41" t="s">
        <v>1510</v>
      </c>
      <c r="AC123" s="41" t="s">
        <v>1513</v>
      </c>
      <c r="AD123" s="41" t="s">
        <v>1509</v>
      </c>
      <c r="AE123" s="43">
        <v>160</v>
      </c>
      <c r="AF123" s="43">
        <v>0.58227848101265822</v>
      </c>
      <c r="AG123" s="43">
        <v>46</v>
      </c>
      <c r="AH123" s="43">
        <v>114</v>
      </c>
      <c r="AI123" s="47">
        <v>7.7099999999999998E-3</v>
      </c>
      <c r="AJ123" s="47">
        <v>4.4200000000000003E-3</v>
      </c>
      <c r="AK123" s="47">
        <v>0</v>
      </c>
      <c r="AL123" s="41" t="s">
        <v>82</v>
      </c>
      <c r="AM123" s="47">
        <v>1.6039999999999999E-2</v>
      </c>
      <c r="AN123" s="43">
        <v>79</v>
      </c>
      <c r="AO123" s="43">
        <v>54</v>
      </c>
      <c r="AP123" s="43">
        <v>0</v>
      </c>
      <c r="AQ123" s="43">
        <v>3</v>
      </c>
      <c r="AR123" s="43">
        <v>1</v>
      </c>
      <c r="AS123" s="41">
        <v>0.22</v>
      </c>
      <c r="AT123" s="43">
        <v>378</v>
      </c>
      <c r="AU123" s="43">
        <v>0</v>
      </c>
      <c r="AV123" s="55">
        <v>0</v>
      </c>
      <c r="AW123" s="48" t="s">
        <v>1514</v>
      </c>
      <c r="AX123" s="39">
        <v>0</v>
      </c>
      <c r="AY123" s="39">
        <v>0</v>
      </c>
      <c r="AZ123" s="39" t="s">
        <v>85</v>
      </c>
      <c r="BA123" s="39"/>
      <c r="BB123" s="48" t="s">
        <v>1515</v>
      </c>
      <c r="BC123" s="39">
        <v>0</v>
      </c>
      <c r="BD123" s="41" t="s">
        <v>1508</v>
      </c>
      <c r="BE123" s="50">
        <v>1</v>
      </c>
      <c r="BF123" s="50">
        <v>1</v>
      </c>
      <c r="BG123" s="50">
        <v>1</v>
      </c>
      <c r="BH123" s="50">
        <v>3</v>
      </c>
      <c r="BI123" s="50" t="s">
        <v>1516</v>
      </c>
      <c r="BJ123" s="50" t="s">
        <v>1517</v>
      </c>
      <c r="BK123" s="50" t="s">
        <v>1495</v>
      </c>
      <c r="BL123" s="51" t="s">
        <v>1518</v>
      </c>
      <c r="BM123" s="52">
        <v>1</v>
      </c>
      <c r="BN123" s="57">
        <v>0</v>
      </c>
      <c r="BO123" s="57">
        <v>5</v>
      </c>
      <c r="BP123" s="57">
        <v>0</v>
      </c>
      <c r="BQ123" s="58"/>
    </row>
    <row r="124" spans="1:69" ht="15.75" x14ac:dyDescent="0.25">
      <c r="A124" s="38" t="s">
        <v>68</v>
      </c>
      <c r="B124" s="39" t="s">
        <v>1494</v>
      </c>
      <c r="C124" s="39" t="s">
        <v>211</v>
      </c>
      <c r="D124" s="39" t="s">
        <v>71</v>
      </c>
      <c r="E124" s="39" t="s">
        <v>211</v>
      </c>
      <c r="F124" s="66" t="str">
        <f>HYPERLINK("http://twiplomacy.com/info/africa/Madagascar","http://twiplomacy.com/info/africa/Madagascar")</f>
        <v>http://twiplomacy.com/info/africa/Madagascar</v>
      </c>
      <c r="G124" s="41" t="s">
        <v>1516</v>
      </c>
      <c r="H124" s="48" t="s">
        <v>1519</v>
      </c>
      <c r="I124" s="41" t="s">
        <v>1520</v>
      </c>
      <c r="J124" s="43">
        <v>1375</v>
      </c>
      <c r="K124" s="43">
        <v>163</v>
      </c>
      <c r="L124" s="41"/>
      <c r="M124" s="41" t="s">
        <v>1521</v>
      </c>
      <c r="N124" s="41"/>
      <c r="O124" s="43">
        <v>2</v>
      </c>
      <c r="P124" s="43">
        <v>524</v>
      </c>
      <c r="Q124" s="41" t="s">
        <v>78</v>
      </c>
      <c r="R124" s="41" t="s">
        <v>79</v>
      </c>
      <c r="S124" s="43">
        <v>22</v>
      </c>
      <c r="T124" s="44" t="s">
        <v>97</v>
      </c>
      <c r="U124" s="43">
        <v>0.53285420944558526</v>
      </c>
      <c r="V124" s="43">
        <v>0.13926499032882009</v>
      </c>
      <c r="W124" s="43">
        <v>0.28046421663442939</v>
      </c>
      <c r="X124" s="45">
        <v>0</v>
      </c>
      <c r="Y124" s="45">
        <v>519</v>
      </c>
      <c r="Z124" s="46">
        <v>0</v>
      </c>
      <c r="AA124" s="41" t="s">
        <v>1516</v>
      </c>
      <c r="AB124" s="41" t="s">
        <v>1520</v>
      </c>
      <c r="AC124" s="41" t="s">
        <v>1522</v>
      </c>
      <c r="AD124" s="41" t="s">
        <v>1519</v>
      </c>
      <c r="AE124" s="43">
        <v>136</v>
      </c>
      <c r="AF124" s="43">
        <v>0.26543209876543211</v>
      </c>
      <c r="AG124" s="43">
        <v>43</v>
      </c>
      <c r="AH124" s="43">
        <v>93</v>
      </c>
      <c r="AI124" s="47">
        <v>0</v>
      </c>
      <c r="AJ124" s="41" t="s">
        <v>82</v>
      </c>
      <c r="AK124" s="47">
        <v>0</v>
      </c>
      <c r="AL124" s="41" t="s">
        <v>82</v>
      </c>
      <c r="AM124" s="47">
        <v>0</v>
      </c>
      <c r="AN124" s="43">
        <v>162</v>
      </c>
      <c r="AO124" s="43">
        <v>0</v>
      </c>
      <c r="AP124" s="43">
        <v>0</v>
      </c>
      <c r="AQ124" s="43">
        <v>149</v>
      </c>
      <c r="AR124" s="43">
        <v>10</v>
      </c>
      <c r="AS124" s="41">
        <v>0.44</v>
      </c>
      <c r="AT124" s="43">
        <v>1374</v>
      </c>
      <c r="AU124" s="43">
        <v>774</v>
      </c>
      <c r="AV124" s="47">
        <v>1.29</v>
      </c>
      <c r="AW124" s="48" t="s">
        <v>1523</v>
      </c>
      <c r="AX124" s="39">
        <v>0</v>
      </c>
      <c r="AY124" s="39">
        <v>0</v>
      </c>
      <c r="AZ124" s="39" t="s">
        <v>85</v>
      </c>
      <c r="BA124" s="39"/>
      <c r="BB124" s="48" t="s">
        <v>1524</v>
      </c>
      <c r="BC124" s="39">
        <v>0</v>
      </c>
      <c r="BD124" s="41" t="s">
        <v>1516</v>
      </c>
      <c r="BE124" s="50">
        <v>7</v>
      </c>
      <c r="BF124" s="50">
        <v>4</v>
      </c>
      <c r="BG124" s="50">
        <v>2</v>
      </c>
      <c r="BH124" s="50">
        <v>13</v>
      </c>
      <c r="BI124" s="50" t="s">
        <v>1525</v>
      </c>
      <c r="BJ124" s="50" t="s">
        <v>1526</v>
      </c>
      <c r="BK124" s="50" t="s">
        <v>1527</v>
      </c>
      <c r="BL124" s="51" t="s">
        <v>1528</v>
      </c>
      <c r="BM124" s="52" t="s">
        <v>90</v>
      </c>
      <c r="BN124" s="57"/>
      <c r="BO124" s="57"/>
      <c r="BP124" s="57"/>
      <c r="BQ124" s="58"/>
    </row>
    <row r="125" spans="1:69" ht="15.75" x14ac:dyDescent="0.25">
      <c r="A125" s="38" t="s">
        <v>68</v>
      </c>
      <c r="B125" s="39" t="s">
        <v>1494</v>
      </c>
      <c r="C125" s="39" t="s">
        <v>117</v>
      </c>
      <c r="D125" s="39" t="s">
        <v>118</v>
      </c>
      <c r="E125" s="39" t="s">
        <v>1529</v>
      </c>
      <c r="F125" s="66" t="str">
        <f>HYPERLINK("http://twiplomacy.com/info/africa/Madagascar","http://twiplomacy.com/info/africa/Madagascar")</f>
        <v>http://twiplomacy.com/info/africa/Madagascar</v>
      </c>
      <c r="G125" s="41" t="s">
        <v>1530</v>
      </c>
      <c r="H125" s="48" t="s">
        <v>1531</v>
      </c>
      <c r="I125" s="41" t="s">
        <v>1532</v>
      </c>
      <c r="J125" s="43">
        <v>297</v>
      </c>
      <c r="K125" s="43">
        <v>111</v>
      </c>
      <c r="L125" s="41" t="s">
        <v>122</v>
      </c>
      <c r="M125" s="41" t="s">
        <v>1533</v>
      </c>
      <c r="N125" s="41" t="s">
        <v>1534</v>
      </c>
      <c r="O125" s="43">
        <v>62</v>
      </c>
      <c r="P125" s="43">
        <v>146</v>
      </c>
      <c r="Q125" s="41" t="s">
        <v>78</v>
      </c>
      <c r="R125" s="41" t="s">
        <v>79</v>
      </c>
      <c r="S125" s="43">
        <v>3</v>
      </c>
      <c r="T125" s="44" t="s">
        <v>97</v>
      </c>
      <c r="U125" s="43">
        <v>0.59649122807017541</v>
      </c>
      <c r="V125" s="43">
        <v>4.5925925925925926</v>
      </c>
      <c r="W125" s="43">
        <v>8.8148148148148149</v>
      </c>
      <c r="X125" s="45">
        <v>5</v>
      </c>
      <c r="Y125" s="45">
        <v>136</v>
      </c>
      <c r="Z125" s="46">
        <v>3.6764705882352901E-2</v>
      </c>
      <c r="AA125" s="41" t="s">
        <v>1530</v>
      </c>
      <c r="AB125" s="41" t="s">
        <v>1532</v>
      </c>
      <c r="AC125" s="41" t="s">
        <v>1535</v>
      </c>
      <c r="AD125" s="41" t="s">
        <v>1531</v>
      </c>
      <c r="AE125" s="43">
        <v>780</v>
      </c>
      <c r="AF125" s="43">
        <v>5.0566037735849054</v>
      </c>
      <c r="AG125" s="43">
        <v>268</v>
      </c>
      <c r="AH125" s="43">
        <v>512</v>
      </c>
      <c r="AI125" s="47">
        <v>4.888E-2</v>
      </c>
      <c r="AJ125" s="47">
        <v>5.2260000000000001E-2</v>
      </c>
      <c r="AK125" s="47">
        <v>5.2260000000000001E-2</v>
      </c>
      <c r="AL125" s="47">
        <v>3.49E-3</v>
      </c>
      <c r="AM125" s="47">
        <v>0</v>
      </c>
      <c r="AN125" s="43">
        <v>53</v>
      </c>
      <c r="AO125" s="43">
        <v>33</v>
      </c>
      <c r="AP125" s="43">
        <v>1</v>
      </c>
      <c r="AQ125" s="43">
        <v>7</v>
      </c>
      <c r="AR125" s="43">
        <v>12</v>
      </c>
      <c r="AS125" s="41">
        <v>0.15</v>
      </c>
      <c r="AT125" s="43">
        <v>295</v>
      </c>
      <c r="AU125" s="43">
        <v>0</v>
      </c>
      <c r="AV125" s="55">
        <v>0</v>
      </c>
      <c r="AW125" s="48" t="s">
        <v>1536</v>
      </c>
      <c r="AX125" s="39">
        <v>0</v>
      </c>
      <c r="AY125" s="39">
        <v>0</v>
      </c>
      <c r="AZ125" s="39" t="s">
        <v>85</v>
      </c>
      <c r="BA125" s="39"/>
      <c r="BB125" s="48" t="s">
        <v>1537</v>
      </c>
      <c r="BC125" s="39">
        <v>0</v>
      </c>
      <c r="BD125" s="41" t="s">
        <v>1530</v>
      </c>
      <c r="BE125" s="50">
        <v>5</v>
      </c>
      <c r="BF125" s="50">
        <v>3</v>
      </c>
      <c r="BG125" s="50">
        <v>1</v>
      </c>
      <c r="BH125" s="50">
        <v>9</v>
      </c>
      <c r="BI125" s="50" t="s">
        <v>1538</v>
      </c>
      <c r="BJ125" s="50" t="s">
        <v>1539</v>
      </c>
      <c r="BK125" s="50" t="s">
        <v>1495</v>
      </c>
      <c r="BL125" s="51" t="s">
        <v>1540</v>
      </c>
      <c r="BM125" s="52" t="s">
        <v>90</v>
      </c>
      <c r="BN125" s="57"/>
      <c r="BO125" s="57"/>
      <c r="BP125" s="57"/>
      <c r="BQ125" s="58"/>
    </row>
    <row r="126" spans="1:69" ht="15.75" x14ac:dyDescent="0.25">
      <c r="A126" s="38" t="s">
        <v>68</v>
      </c>
      <c r="B126" s="39" t="s">
        <v>1494</v>
      </c>
      <c r="C126" s="39" t="s">
        <v>132</v>
      </c>
      <c r="D126" s="39" t="s">
        <v>71</v>
      </c>
      <c r="E126" s="39" t="s">
        <v>132</v>
      </c>
      <c r="F126" s="66" t="str">
        <f>HYPERLINK("http://twiplomacy.com/info/africa/Madagascar","http://twiplomacy.com/info/africa/Madagascar")</f>
        <v>http://twiplomacy.com/info/africa/Madagascar</v>
      </c>
      <c r="G126" s="41" t="s">
        <v>1541</v>
      </c>
      <c r="H126" s="48" t="s">
        <v>1542</v>
      </c>
      <c r="I126" s="41" t="s">
        <v>1543</v>
      </c>
      <c r="J126" s="43">
        <v>18</v>
      </c>
      <c r="K126" s="43">
        <v>3</v>
      </c>
      <c r="L126" s="41"/>
      <c r="M126" s="41" t="s">
        <v>1544</v>
      </c>
      <c r="N126" s="41"/>
      <c r="O126" s="43">
        <v>0</v>
      </c>
      <c r="P126" s="43">
        <v>1</v>
      </c>
      <c r="Q126" s="41" t="s">
        <v>78</v>
      </c>
      <c r="R126" s="41" t="s">
        <v>79</v>
      </c>
      <c r="S126" s="43">
        <v>3</v>
      </c>
      <c r="T126" s="44" t="s">
        <v>1545</v>
      </c>
      <c r="U126" s="43">
        <v>1</v>
      </c>
      <c r="V126" s="43">
        <v>1</v>
      </c>
      <c r="W126" s="43">
        <v>3</v>
      </c>
      <c r="X126" s="45">
        <v>0</v>
      </c>
      <c r="Y126" s="45">
        <v>1</v>
      </c>
      <c r="Z126" s="46">
        <v>0</v>
      </c>
      <c r="AA126" s="41" t="s">
        <v>1541</v>
      </c>
      <c r="AB126" s="41" t="s">
        <v>1543</v>
      </c>
      <c r="AC126" s="41" t="s">
        <v>1546</v>
      </c>
      <c r="AD126" s="41" t="s">
        <v>1542</v>
      </c>
      <c r="AE126" s="43">
        <v>0</v>
      </c>
      <c r="AF126" s="43" t="e">
        <v>#VALUE!</v>
      </c>
      <c r="AG126" s="43">
        <v>0</v>
      </c>
      <c r="AH126" s="43">
        <v>0</v>
      </c>
      <c r="AI126" s="41" t="s">
        <v>82</v>
      </c>
      <c r="AJ126" s="41" t="s">
        <v>82</v>
      </c>
      <c r="AK126" s="41" t="s">
        <v>82</v>
      </c>
      <c r="AL126" s="41" t="s">
        <v>82</v>
      </c>
      <c r="AM126" s="41" t="s">
        <v>82</v>
      </c>
      <c r="AN126" s="43" t="s">
        <v>83</v>
      </c>
      <c r="AO126" s="43">
        <v>0</v>
      </c>
      <c r="AP126" s="43">
        <v>0</v>
      </c>
      <c r="AQ126" s="43">
        <v>0</v>
      </c>
      <c r="AR126" s="43">
        <v>0</v>
      </c>
      <c r="AS126" s="41">
        <v>0</v>
      </c>
      <c r="AT126" s="43">
        <v>18</v>
      </c>
      <c r="AU126" s="43">
        <v>0</v>
      </c>
      <c r="AV126" s="55">
        <v>0</v>
      </c>
      <c r="AW126" s="48" t="s">
        <v>1547</v>
      </c>
      <c r="AX126" s="39">
        <v>0</v>
      </c>
      <c r="AY126" s="39">
        <v>0</v>
      </c>
      <c r="AZ126" s="39" t="s">
        <v>85</v>
      </c>
      <c r="BA126" s="39"/>
      <c r="BB126" s="48" t="s">
        <v>1548</v>
      </c>
      <c r="BC126" s="39">
        <v>0</v>
      </c>
      <c r="BD126" s="41" t="s">
        <v>1541</v>
      </c>
      <c r="BE126" s="50">
        <v>1</v>
      </c>
      <c r="BF126" s="50">
        <v>0</v>
      </c>
      <c r="BG126" s="50">
        <v>0</v>
      </c>
      <c r="BH126" s="50">
        <v>1</v>
      </c>
      <c r="BI126" s="50" t="s">
        <v>588</v>
      </c>
      <c r="BJ126" s="50"/>
      <c r="BK126" s="50"/>
      <c r="BL126" s="51" t="s">
        <v>1549</v>
      </c>
      <c r="BM126" s="52" t="s">
        <v>90</v>
      </c>
      <c r="BN126" s="57"/>
      <c r="BO126" s="57"/>
      <c r="BP126" s="57"/>
      <c r="BQ126" s="58"/>
    </row>
    <row r="127" spans="1:69" ht="15.75" x14ac:dyDescent="0.25">
      <c r="A127" s="38" t="s">
        <v>68</v>
      </c>
      <c r="B127" s="39" t="s">
        <v>1550</v>
      </c>
      <c r="C127" s="39" t="s">
        <v>146</v>
      </c>
      <c r="D127" s="39" t="s">
        <v>118</v>
      </c>
      <c r="E127" s="39" t="s">
        <v>1551</v>
      </c>
      <c r="F127" s="66" t="str">
        <f>HYPERLINK("http://twiplomacy.com/info/africa/Malawi","http://twiplomacy.com/info/africa/Malawi")</f>
        <v>http://twiplomacy.com/info/africa/Malawi</v>
      </c>
      <c r="G127" s="41" t="s">
        <v>1552</v>
      </c>
      <c r="H127" s="48" t="s">
        <v>1553</v>
      </c>
      <c r="I127" s="41" t="s">
        <v>1554</v>
      </c>
      <c r="J127" s="43">
        <v>3479</v>
      </c>
      <c r="K127" s="43">
        <v>40</v>
      </c>
      <c r="L127" s="41" t="s">
        <v>1555</v>
      </c>
      <c r="M127" s="41" t="s">
        <v>1556</v>
      </c>
      <c r="N127" s="41" t="s">
        <v>1557</v>
      </c>
      <c r="O127" s="43">
        <v>9</v>
      </c>
      <c r="P127" s="43">
        <v>713</v>
      </c>
      <c r="Q127" s="41" t="s">
        <v>164</v>
      </c>
      <c r="R127" s="41" t="s">
        <v>79</v>
      </c>
      <c r="S127" s="43">
        <v>28</v>
      </c>
      <c r="T127" s="44" t="s">
        <v>97</v>
      </c>
      <c r="U127" s="43">
        <v>0.55790297339593109</v>
      </c>
      <c r="V127" s="43">
        <v>1.4676056338028169</v>
      </c>
      <c r="W127" s="43">
        <v>3.0436619718309861</v>
      </c>
      <c r="X127" s="45">
        <v>0</v>
      </c>
      <c r="Y127" s="45">
        <v>713</v>
      </c>
      <c r="Z127" s="46">
        <v>0</v>
      </c>
      <c r="AA127" s="41" t="s">
        <v>1552</v>
      </c>
      <c r="AB127" s="41" t="s">
        <v>1554</v>
      </c>
      <c r="AC127" s="41" t="s">
        <v>1558</v>
      </c>
      <c r="AD127" s="41" t="s">
        <v>1553</v>
      </c>
      <c r="AE127" s="43">
        <v>2303</v>
      </c>
      <c r="AF127" s="43">
        <v>3.7868852459016393</v>
      </c>
      <c r="AG127" s="43">
        <v>693</v>
      </c>
      <c r="AH127" s="43">
        <v>1610</v>
      </c>
      <c r="AI127" s="47">
        <v>5.2900000000000004E-3</v>
      </c>
      <c r="AJ127" s="41" t="s">
        <v>82</v>
      </c>
      <c r="AK127" s="47">
        <v>4.6299999999999996E-3</v>
      </c>
      <c r="AL127" s="41" t="s">
        <v>82</v>
      </c>
      <c r="AM127" s="47">
        <v>4.4299999999999999E-3</v>
      </c>
      <c r="AN127" s="43">
        <v>183</v>
      </c>
      <c r="AO127" s="43">
        <v>0</v>
      </c>
      <c r="AP127" s="43">
        <v>0</v>
      </c>
      <c r="AQ127" s="43">
        <v>23</v>
      </c>
      <c r="AR127" s="43">
        <v>160</v>
      </c>
      <c r="AS127" s="41">
        <v>0.5</v>
      </c>
      <c r="AT127" s="43">
        <v>3461</v>
      </c>
      <c r="AU127" s="43">
        <v>1896</v>
      </c>
      <c r="AV127" s="47">
        <v>1.2115</v>
      </c>
      <c r="AW127" s="48" t="str">
        <f>HYPERLINK("https://twitter.com/ProfMutharika/lists","https://twitter.com/ProfMutharika/lists")</f>
        <v>https://twitter.com/ProfMutharika/lists</v>
      </c>
      <c r="AX127" s="39">
        <v>0</v>
      </c>
      <c r="AY127" s="39">
        <v>0</v>
      </c>
      <c r="AZ127" s="39" t="s">
        <v>85</v>
      </c>
      <c r="BA127" s="39"/>
      <c r="BB127" s="48" t="s">
        <v>1559</v>
      </c>
      <c r="BC127" s="39">
        <v>0</v>
      </c>
      <c r="BD127" s="41" t="s">
        <v>1552</v>
      </c>
      <c r="BE127" s="50">
        <v>3</v>
      </c>
      <c r="BF127" s="50">
        <v>5</v>
      </c>
      <c r="BG127" s="50">
        <v>0</v>
      </c>
      <c r="BH127" s="50">
        <v>8</v>
      </c>
      <c r="BI127" s="50" t="s">
        <v>1560</v>
      </c>
      <c r="BJ127" s="50" t="s">
        <v>1561</v>
      </c>
      <c r="BK127" s="50"/>
      <c r="BL127" s="56" t="s">
        <v>1562</v>
      </c>
      <c r="BM127" s="52" t="s">
        <v>90</v>
      </c>
      <c r="BN127" s="57"/>
      <c r="BO127" s="57"/>
      <c r="BP127" s="57"/>
      <c r="BQ127" s="58"/>
    </row>
    <row r="128" spans="1:69" ht="15.75" x14ac:dyDescent="0.25">
      <c r="A128" s="38" t="s">
        <v>68</v>
      </c>
      <c r="B128" s="39" t="s">
        <v>1550</v>
      </c>
      <c r="C128" s="39" t="s">
        <v>211</v>
      </c>
      <c r="D128" s="39" t="s">
        <v>71</v>
      </c>
      <c r="E128" s="39" t="s">
        <v>211</v>
      </c>
      <c r="F128" s="66" t="str">
        <f>HYPERLINK("http://twiplomacy.com/info/africa/Malawi","http://twiplomacy.com/info/africa/Malawi")</f>
        <v>http://twiplomacy.com/info/africa/Malawi</v>
      </c>
      <c r="G128" s="41" t="s">
        <v>1563</v>
      </c>
      <c r="H128" s="48" t="s">
        <v>1564</v>
      </c>
      <c r="I128" s="41" t="s">
        <v>1565</v>
      </c>
      <c r="J128" s="43">
        <v>12869</v>
      </c>
      <c r="K128" s="43">
        <v>13</v>
      </c>
      <c r="L128" s="41" t="s">
        <v>1566</v>
      </c>
      <c r="M128" s="41" t="s">
        <v>1567</v>
      </c>
      <c r="N128" s="41" t="s">
        <v>1557</v>
      </c>
      <c r="O128" s="43">
        <v>69</v>
      </c>
      <c r="P128" s="43">
        <v>2381</v>
      </c>
      <c r="Q128" s="41" t="s">
        <v>164</v>
      </c>
      <c r="R128" s="41" t="s">
        <v>79</v>
      </c>
      <c r="S128" s="43">
        <v>65</v>
      </c>
      <c r="T128" s="44" t="s">
        <v>97</v>
      </c>
      <c r="U128" s="43">
        <v>1.440781440781441</v>
      </c>
      <c r="V128" s="43">
        <v>3.3974932855863922</v>
      </c>
      <c r="W128" s="43">
        <v>2.750671441360788</v>
      </c>
      <c r="X128" s="45">
        <v>101</v>
      </c>
      <c r="Y128" s="45">
        <v>2360</v>
      </c>
      <c r="Z128" s="46">
        <v>4.2796610169491503E-2</v>
      </c>
      <c r="AA128" s="41" t="s">
        <v>1563</v>
      </c>
      <c r="AB128" s="41" t="s">
        <v>1565</v>
      </c>
      <c r="AC128" s="41" t="s">
        <v>1568</v>
      </c>
      <c r="AD128" s="41" t="s">
        <v>1564</v>
      </c>
      <c r="AE128" s="43">
        <v>8121</v>
      </c>
      <c r="AF128" s="43">
        <v>6.072916666666667</v>
      </c>
      <c r="AG128" s="43">
        <v>3498</v>
      </c>
      <c r="AH128" s="43">
        <v>4623</v>
      </c>
      <c r="AI128" s="47">
        <v>1.39E-3</v>
      </c>
      <c r="AJ128" s="47">
        <v>2.2100000000000002E-3</v>
      </c>
      <c r="AK128" s="47">
        <v>1.82E-3</v>
      </c>
      <c r="AL128" s="41" t="s">
        <v>82</v>
      </c>
      <c r="AM128" s="47">
        <v>5.6999999999999998E-4</v>
      </c>
      <c r="AN128" s="43">
        <v>576</v>
      </c>
      <c r="AO128" s="43">
        <v>118</v>
      </c>
      <c r="AP128" s="43">
        <v>0</v>
      </c>
      <c r="AQ128" s="43">
        <v>194</v>
      </c>
      <c r="AR128" s="43">
        <v>263</v>
      </c>
      <c r="AS128" s="41">
        <v>1.58</v>
      </c>
      <c r="AT128" s="43">
        <v>12849</v>
      </c>
      <c r="AU128" s="43">
        <v>4808</v>
      </c>
      <c r="AV128" s="47">
        <v>0.59789999999999999</v>
      </c>
      <c r="AW128" s="48" t="s">
        <v>1569</v>
      </c>
      <c r="AX128" s="39">
        <v>0</v>
      </c>
      <c r="AY128" s="39">
        <v>0</v>
      </c>
      <c r="AZ128" s="39" t="s">
        <v>85</v>
      </c>
      <c r="BA128" s="39"/>
      <c r="BB128" s="48" t="s">
        <v>1570</v>
      </c>
      <c r="BC128" s="39">
        <v>0</v>
      </c>
      <c r="BD128" s="41" t="s">
        <v>1563</v>
      </c>
      <c r="BE128" s="50">
        <v>1</v>
      </c>
      <c r="BF128" s="50">
        <v>3</v>
      </c>
      <c r="BG128" s="50">
        <v>0</v>
      </c>
      <c r="BH128" s="50">
        <v>4</v>
      </c>
      <c r="BI128" s="50" t="s">
        <v>1552</v>
      </c>
      <c r="BJ128" s="50" t="s">
        <v>1571</v>
      </c>
      <c r="BK128" s="50"/>
      <c r="BL128" s="51" t="s">
        <v>1572</v>
      </c>
      <c r="BM128" s="52" t="s">
        <v>90</v>
      </c>
      <c r="BN128" s="57"/>
      <c r="BO128" s="57"/>
      <c r="BP128" s="57"/>
      <c r="BQ128" s="58"/>
    </row>
    <row r="129" spans="1:69" ht="15.75" x14ac:dyDescent="0.25">
      <c r="A129" s="38" t="s">
        <v>68</v>
      </c>
      <c r="B129" s="39" t="s">
        <v>1550</v>
      </c>
      <c r="C129" s="39" t="s">
        <v>117</v>
      </c>
      <c r="D129" s="39" t="s">
        <v>118</v>
      </c>
      <c r="E129" s="39" t="s">
        <v>1573</v>
      </c>
      <c r="F129" s="66" t="str">
        <f>HYPERLINK("http://twiplomacy.com/info/africa/Malawi","http://twiplomacy.com/info/africa/Malawi")</f>
        <v>http://twiplomacy.com/info/africa/Malawi</v>
      </c>
      <c r="G129" s="41" t="s">
        <v>1574</v>
      </c>
      <c r="H129" s="48" t="s">
        <v>1575</v>
      </c>
      <c r="I129" s="41" t="s">
        <v>1576</v>
      </c>
      <c r="J129" s="43">
        <v>100</v>
      </c>
      <c r="K129" s="43">
        <v>150</v>
      </c>
      <c r="L129" s="41"/>
      <c r="M129" s="41" t="s">
        <v>1577</v>
      </c>
      <c r="N129" s="41" t="s">
        <v>1550</v>
      </c>
      <c r="O129" s="43">
        <v>1</v>
      </c>
      <c r="P129" s="43">
        <v>5</v>
      </c>
      <c r="Q129" s="41" t="s">
        <v>164</v>
      </c>
      <c r="R129" s="41" t="s">
        <v>79</v>
      </c>
      <c r="S129" s="43">
        <v>1</v>
      </c>
      <c r="T129" s="44" t="s">
        <v>97</v>
      </c>
      <c r="U129" s="43">
        <v>3.4722222222222217E-2</v>
      </c>
      <c r="V129" s="43">
        <v>0.8</v>
      </c>
      <c r="W129" s="43">
        <v>2</v>
      </c>
      <c r="X129" s="45">
        <v>5</v>
      </c>
      <c r="Y129" s="45">
        <v>5</v>
      </c>
      <c r="Z129" s="46">
        <v>1</v>
      </c>
      <c r="AA129" s="41" t="s">
        <v>1574</v>
      </c>
      <c r="AB129" s="41" t="s">
        <v>1576</v>
      </c>
      <c r="AC129" s="41" t="s">
        <v>1578</v>
      </c>
      <c r="AD129" s="41" t="s">
        <v>1579</v>
      </c>
      <c r="AE129" s="43">
        <v>0</v>
      </c>
      <c r="AF129" s="43" t="e">
        <v>#VALUE!</v>
      </c>
      <c r="AG129" s="43">
        <v>0</v>
      </c>
      <c r="AH129" s="43">
        <v>0</v>
      </c>
      <c r="AI129" s="41" t="s">
        <v>82</v>
      </c>
      <c r="AJ129" s="41" t="s">
        <v>82</v>
      </c>
      <c r="AK129" s="41" t="s">
        <v>82</v>
      </c>
      <c r="AL129" s="41" t="s">
        <v>82</v>
      </c>
      <c r="AM129" s="41" t="s">
        <v>82</v>
      </c>
      <c r="AN129" s="43" t="s">
        <v>83</v>
      </c>
      <c r="AO129" s="43">
        <v>0</v>
      </c>
      <c r="AP129" s="43">
        <v>0</v>
      </c>
      <c r="AQ129" s="43">
        <v>0</v>
      </c>
      <c r="AR129" s="43">
        <v>0</v>
      </c>
      <c r="AS129" s="41">
        <v>0</v>
      </c>
      <c r="AT129" s="43">
        <v>100</v>
      </c>
      <c r="AU129" s="43">
        <v>0</v>
      </c>
      <c r="AV129" s="55">
        <v>0</v>
      </c>
      <c r="AW129" s="48" t="s">
        <v>1580</v>
      </c>
      <c r="AX129" s="39">
        <v>0</v>
      </c>
      <c r="AY129" s="39">
        <v>0</v>
      </c>
      <c r="AZ129" s="39" t="s">
        <v>85</v>
      </c>
      <c r="BA129" s="39"/>
      <c r="BB129" s="48" t="s">
        <v>1581</v>
      </c>
      <c r="BC129" s="39">
        <v>0</v>
      </c>
      <c r="BD129" s="41" t="s">
        <v>1574</v>
      </c>
      <c r="BE129" s="50">
        <v>1</v>
      </c>
      <c r="BF129" s="50">
        <v>0</v>
      </c>
      <c r="BG129" s="50">
        <v>0</v>
      </c>
      <c r="BH129" s="50">
        <v>1</v>
      </c>
      <c r="BI129" s="50" t="s">
        <v>1189</v>
      </c>
      <c r="BJ129" s="50"/>
      <c r="BK129" s="50"/>
      <c r="BL129" s="51" t="s">
        <v>1582</v>
      </c>
      <c r="BM129" s="52" t="s">
        <v>90</v>
      </c>
      <c r="BN129" s="57"/>
      <c r="BO129" s="57"/>
      <c r="BP129" s="57"/>
      <c r="BQ129" s="58"/>
    </row>
    <row r="130" spans="1:69" ht="15.75" x14ac:dyDescent="0.25">
      <c r="A130" s="38" t="s">
        <v>68</v>
      </c>
      <c r="B130" s="39" t="s">
        <v>1583</v>
      </c>
      <c r="C130" s="39" t="s">
        <v>146</v>
      </c>
      <c r="D130" s="39" t="s">
        <v>118</v>
      </c>
      <c r="E130" s="39" t="s">
        <v>1584</v>
      </c>
      <c r="F130" s="66" t="str">
        <f>HYPERLINK("http://twiplomacy.com/info/africa/Mali","http://twiplomacy.com/info/africa/Mali")</f>
        <v>http://twiplomacy.com/info/africa/Mali</v>
      </c>
      <c r="G130" s="41" t="s">
        <v>1585</v>
      </c>
      <c r="H130" s="48" t="s">
        <v>1586</v>
      </c>
      <c r="I130" s="41" t="s">
        <v>1587</v>
      </c>
      <c r="J130" s="43">
        <v>7412</v>
      </c>
      <c r="K130" s="43">
        <v>333</v>
      </c>
      <c r="L130" s="41" t="s">
        <v>1588</v>
      </c>
      <c r="M130" s="41" t="s">
        <v>1589</v>
      </c>
      <c r="N130" s="41" t="s">
        <v>1583</v>
      </c>
      <c r="O130" s="43">
        <v>9</v>
      </c>
      <c r="P130" s="43">
        <v>2439</v>
      </c>
      <c r="Q130" s="41" t="s">
        <v>78</v>
      </c>
      <c r="R130" s="41" t="s">
        <v>79</v>
      </c>
      <c r="S130" s="43">
        <v>117</v>
      </c>
      <c r="T130" s="44" t="s">
        <v>1590</v>
      </c>
      <c r="U130" s="43">
        <v>0.80566801619433204</v>
      </c>
      <c r="V130" s="43">
        <v>3.9322033898305091</v>
      </c>
      <c r="W130" s="43">
        <v>2.107344632768362</v>
      </c>
      <c r="X130" s="45">
        <v>2</v>
      </c>
      <c r="Y130" s="45">
        <v>199</v>
      </c>
      <c r="Z130" s="46">
        <v>1.00502512562814E-2</v>
      </c>
      <c r="AA130" s="41" t="s">
        <v>1585</v>
      </c>
      <c r="AB130" s="41" t="s">
        <v>1587</v>
      </c>
      <c r="AC130" s="41" t="s">
        <v>1591</v>
      </c>
      <c r="AD130" s="41" t="s">
        <v>1586</v>
      </c>
      <c r="AE130" s="43">
        <v>0</v>
      </c>
      <c r="AF130" s="43" t="e">
        <v>#VALUE!</v>
      </c>
      <c r="AG130" s="43">
        <v>0</v>
      </c>
      <c r="AH130" s="43">
        <v>0</v>
      </c>
      <c r="AI130" s="41" t="s">
        <v>82</v>
      </c>
      <c r="AJ130" s="41" t="s">
        <v>82</v>
      </c>
      <c r="AK130" s="41" t="s">
        <v>82</v>
      </c>
      <c r="AL130" s="41" t="s">
        <v>82</v>
      </c>
      <c r="AM130" s="41" t="s">
        <v>82</v>
      </c>
      <c r="AN130" s="43" t="s">
        <v>83</v>
      </c>
      <c r="AO130" s="43">
        <v>0</v>
      </c>
      <c r="AP130" s="43">
        <v>0</v>
      </c>
      <c r="AQ130" s="43">
        <v>0</v>
      </c>
      <c r="AR130" s="43">
        <v>0</v>
      </c>
      <c r="AS130" s="41">
        <v>0</v>
      </c>
      <c r="AT130" s="43">
        <v>7412</v>
      </c>
      <c r="AU130" s="43">
        <v>508</v>
      </c>
      <c r="AV130" s="47">
        <v>7.3599999999999999E-2</v>
      </c>
      <c r="AW130" s="48" t="s">
        <v>1592</v>
      </c>
      <c r="AX130" s="39">
        <v>0</v>
      </c>
      <c r="AY130" s="39">
        <v>0</v>
      </c>
      <c r="AZ130" s="39" t="s">
        <v>85</v>
      </c>
      <c r="BA130" s="39"/>
      <c r="BB130" s="48" t="s">
        <v>1593</v>
      </c>
      <c r="BC130" s="39">
        <v>0</v>
      </c>
      <c r="BD130" s="41" t="s">
        <v>1585</v>
      </c>
      <c r="BE130" s="50">
        <v>0</v>
      </c>
      <c r="BF130" s="50">
        <v>8</v>
      </c>
      <c r="BG130" s="50">
        <v>2</v>
      </c>
      <c r="BH130" s="50">
        <v>10</v>
      </c>
      <c r="BI130" s="50"/>
      <c r="BJ130" s="50" t="s">
        <v>1594</v>
      </c>
      <c r="BK130" s="50" t="s">
        <v>1595</v>
      </c>
      <c r="BL130" s="51" t="s">
        <v>1596</v>
      </c>
      <c r="BM130" s="52" t="s">
        <v>90</v>
      </c>
      <c r="BN130" s="57"/>
      <c r="BO130" s="57"/>
      <c r="BP130" s="57"/>
      <c r="BQ130" s="58"/>
    </row>
    <row r="131" spans="1:69" ht="15.75" x14ac:dyDescent="0.25">
      <c r="A131" s="38" t="s">
        <v>68</v>
      </c>
      <c r="B131" s="39" t="s">
        <v>1583</v>
      </c>
      <c r="C131" s="39" t="s">
        <v>70</v>
      </c>
      <c r="D131" s="39" t="s">
        <v>71</v>
      </c>
      <c r="E131" s="39" t="s">
        <v>70</v>
      </c>
      <c r="F131" s="66" t="str">
        <f>HYPERLINK("http://twiplomacy.com/info/africa/Mali","http://twiplomacy.com/info/africa/Mali")</f>
        <v>http://twiplomacy.com/info/africa/Mali</v>
      </c>
      <c r="G131" s="41" t="s">
        <v>1216</v>
      </c>
      <c r="H131" s="48" t="s">
        <v>1597</v>
      </c>
      <c r="I131" s="41" t="s">
        <v>1598</v>
      </c>
      <c r="J131" s="43">
        <v>156577</v>
      </c>
      <c r="K131" s="43">
        <v>1011</v>
      </c>
      <c r="L131" s="41" t="s">
        <v>1599</v>
      </c>
      <c r="M131" s="41" t="s">
        <v>1600</v>
      </c>
      <c r="N131" s="41" t="s">
        <v>1601</v>
      </c>
      <c r="O131" s="43">
        <v>683</v>
      </c>
      <c r="P131" s="43">
        <v>9709</v>
      </c>
      <c r="Q131" s="41" t="s">
        <v>78</v>
      </c>
      <c r="R131" s="41" t="s">
        <v>124</v>
      </c>
      <c r="S131" s="43">
        <v>554</v>
      </c>
      <c r="T131" s="44" t="s">
        <v>97</v>
      </c>
      <c r="U131" s="43">
        <v>3.0811068702290081</v>
      </c>
      <c r="V131" s="43">
        <v>10.048392442823999</v>
      </c>
      <c r="W131" s="43">
        <v>15.836924096784889</v>
      </c>
      <c r="X131" s="45">
        <v>42</v>
      </c>
      <c r="Y131" s="45">
        <v>3229</v>
      </c>
      <c r="Z131" s="46">
        <v>1.30071229482812E-2</v>
      </c>
      <c r="AA131" s="41" t="s">
        <v>1216</v>
      </c>
      <c r="AB131" s="41" t="s">
        <v>1598</v>
      </c>
      <c r="AC131" s="41" t="s">
        <v>1602</v>
      </c>
      <c r="AD131" s="41" t="s">
        <v>1597</v>
      </c>
      <c r="AE131" s="43">
        <v>35129</v>
      </c>
      <c r="AF131" s="43">
        <v>10.872489959839358</v>
      </c>
      <c r="AG131" s="43">
        <v>10829</v>
      </c>
      <c r="AH131" s="43">
        <v>24300</v>
      </c>
      <c r="AI131" s="47">
        <v>2.5999999999999998E-4</v>
      </c>
      <c r="AJ131" s="47">
        <v>3.1E-4</v>
      </c>
      <c r="AK131" s="47">
        <v>2.4000000000000001E-4</v>
      </c>
      <c r="AL131" s="47">
        <v>2.9E-4</v>
      </c>
      <c r="AM131" s="47">
        <v>1.8000000000000001E-4</v>
      </c>
      <c r="AN131" s="43">
        <v>996</v>
      </c>
      <c r="AO131" s="43">
        <v>527</v>
      </c>
      <c r="AP131" s="43">
        <v>23</v>
      </c>
      <c r="AQ131" s="43">
        <v>132</v>
      </c>
      <c r="AR131" s="43">
        <v>274</v>
      </c>
      <c r="AS131" s="41">
        <v>2.73</v>
      </c>
      <c r="AT131" s="43">
        <v>156548</v>
      </c>
      <c r="AU131" s="43">
        <v>42207</v>
      </c>
      <c r="AV131" s="47">
        <v>0.36909999999999998</v>
      </c>
      <c r="AW131" s="72" t="s">
        <v>1603</v>
      </c>
      <c r="AX131" s="39">
        <v>0</v>
      </c>
      <c r="AY131" s="39">
        <v>1</v>
      </c>
      <c r="AZ131" s="39" t="s">
        <v>85</v>
      </c>
      <c r="BA131" s="39"/>
      <c r="BB131" s="48" t="s">
        <v>1604</v>
      </c>
      <c r="BC131" s="39">
        <v>0</v>
      </c>
      <c r="BD131" s="41" t="s">
        <v>1216</v>
      </c>
      <c r="BE131" s="50">
        <v>74</v>
      </c>
      <c r="BF131" s="50">
        <v>24</v>
      </c>
      <c r="BG131" s="50">
        <v>52</v>
      </c>
      <c r="BH131" s="50">
        <v>150</v>
      </c>
      <c r="BI131" s="50" t="s">
        <v>1605</v>
      </c>
      <c r="BJ131" s="50" t="s">
        <v>1606</v>
      </c>
      <c r="BK131" s="50" t="s">
        <v>1607</v>
      </c>
      <c r="BL131" s="51" t="s">
        <v>1608</v>
      </c>
      <c r="BM131" s="52">
        <v>139</v>
      </c>
      <c r="BN131" s="57">
        <v>1</v>
      </c>
      <c r="BO131" s="57">
        <v>74</v>
      </c>
      <c r="BP131" s="57">
        <v>1</v>
      </c>
      <c r="BQ131" s="58"/>
    </row>
    <row r="132" spans="1:69" ht="15.75" x14ac:dyDescent="0.25">
      <c r="A132" s="38" t="s">
        <v>68</v>
      </c>
      <c r="B132" s="39" t="s">
        <v>1583</v>
      </c>
      <c r="C132" s="39" t="s">
        <v>104</v>
      </c>
      <c r="D132" s="39" t="s">
        <v>118</v>
      </c>
      <c r="E132" s="39" t="s">
        <v>1609</v>
      </c>
      <c r="F132" s="66" t="str">
        <f>HYPERLINK("http://twiplomacy.com/info/africa/Mali","http://twiplomacy.com/info/africa/Mali")</f>
        <v>http://twiplomacy.com/info/africa/Mali</v>
      </c>
      <c r="G132" s="41" t="s">
        <v>1610</v>
      </c>
      <c r="H132" s="48" t="s">
        <v>1611</v>
      </c>
      <c r="I132" s="41" t="s">
        <v>1612</v>
      </c>
      <c r="J132" s="43">
        <v>1078</v>
      </c>
      <c r="K132" s="43">
        <v>13</v>
      </c>
      <c r="L132" s="41" t="s">
        <v>1613</v>
      </c>
      <c r="M132" s="41" t="s">
        <v>1614</v>
      </c>
      <c r="N132" s="41" t="s">
        <v>1583</v>
      </c>
      <c r="O132" s="43">
        <v>9</v>
      </c>
      <c r="P132" s="43">
        <v>26</v>
      </c>
      <c r="Q132" s="41" t="s">
        <v>78</v>
      </c>
      <c r="R132" s="41" t="s">
        <v>79</v>
      </c>
      <c r="S132" s="43">
        <v>9</v>
      </c>
      <c r="T132" s="44" t="s">
        <v>97</v>
      </c>
      <c r="U132" s="43">
        <v>7.6023391812865493E-2</v>
      </c>
      <c r="V132" s="43">
        <v>8.3157894736842106</v>
      </c>
      <c r="W132" s="43">
        <v>25.210526315789469</v>
      </c>
      <c r="X132" s="45">
        <v>0</v>
      </c>
      <c r="Y132" s="45">
        <v>26</v>
      </c>
      <c r="Z132" s="46">
        <v>0</v>
      </c>
      <c r="AA132" s="41" t="s">
        <v>1610</v>
      </c>
      <c r="AB132" s="41" t="s">
        <v>1612</v>
      </c>
      <c r="AC132" s="41" t="s">
        <v>1615</v>
      </c>
      <c r="AD132" s="41" t="s">
        <v>1616</v>
      </c>
      <c r="AE132" s="43">
        <v>634</v>
      </c>
      <c r="AF132" s="43">
        <v>8.8333333333333339</v>
      </c>
      <c r="AG132" s="43">
        <v>159</v>
      </c>
      <c r="AH132" s="43">
        <v>475</v>
      </c>
      <c r="AI132" s="47">
        <v>3.7879999999999997E-2</v>
      </c>
      <c r="AJ132" s="47">
        <v>0</v>
      </c>
      <c r="AK132" s="41" t="s">
        <v>82</v>
      </c>
      <c r="AL132" s="41" t="s">
        <v>82</v>
      </c>
      <c r="AM132" s="47">
        <v>0</v>
      </c>
      <c r="AN132" s="43">
        <v>18</v>
      </c>
      <c r="AO132" s="43">
        <v>8</v>
      </c>
      <c r="AP132" s="43">
        <v>0</v>
      </c>
      <c r="AQ132" s="43">
        <v>0</v>
      </c>
      <c r="AR132" s="43">
        <v>10</v>
      </c>
      <c r="AS132" s="41">
        <v>0.05</v>
      </c>
      <c r="AT132" s="43">
        <v>1076</v>
      </c>
      <c r="AU132" s="43">
        <v>0</v>
      </c>
      <c r="AV132" s="55">
        <v>0</v>
      </c>
      <c r="AW132" s="48" t="s">
        <v>1617</v>
      </c>
      <c r="AX132" s="39">
        <v>0</v>
      </c>
      <c r="AY132" s="39">
        <v>0</v>
      </c>
      <c r="AZ132" s="39" t="s">
        <v>85</v>
      </c>
      <c r="BA132" s="39"/>
      <c r="BB132" s="48" t="s">
        <v>1618</v>
      </c>
      <c r="BC132" s="39">
        <v>0</v>
      </c>
      <c r="BD132" s="41" t="s">
        <v>1610</v>
      </c>
      <c r="BE132" s="50">
        <v>0</v>
      </c>
      <c r="BF132" s="50">
        <v>1</v>
      </c>
      <c r="BG132" s="50">
        <v>1</v>
      </c>
      <c r="BH132" s="50">
        <v>2</v>
      </c>
      <c r="BI132" s="50"/>
      <c r="BJ132" s="50" t="s">
        <v>1619</v>
      </c>
      <c r="BK132" s="50" t="s">
        <v>1216</v>
      </c>
      <c r="BL132" s="51" t="s">
        <v>1620</v>
      </c>
      <c r="BM132" s="52" t="s">
        <v>90</v>
      </c>
      <c r="BN132" s="57"/>
      <c r="BO132" s="57"/>
      <c r="BP132" s="57"/>
      <c r="BQ132" s="58"/>
    </row>
    <row r="133" spans="1:69" ht="15.75" x14ac:dyDescent="0.25">
      <c r="A133" s="65" t="s">
        <v>68</v>
      </c>
      <c r="B133" s="39" t="s">
        <v>1583</v>
      </c>
      <c r="C133" s="39" t="s">
        <v>211</v>
      </c>
      <c r="D133" s="39" t="s">
        <v>71</v>
      </c>
      <c r="E133" s="39" t="s">
        <v>211</v>
      </c>
      <c r="F133" s="66" t="s">
        <v>1621</v>
      </c>
      <c r="G133" s="41" t="s">
        <v>1619</v>
      </c>
      <c r="H133" s="48" t="s">
        <v>1622</v>
      </c>
      <c r="I133" s="41" t="s">
        <v>1623</v>
      </c>
      <c r="J133" s="43">
        <v>17197</v>
      </c>
      <c r="K133" s="43">
        <v>116</v>
      </c>
      <c r="L133" s="41" t="s">
        <v>1624</v>
      </c>
      <c r="M133" s="41" t="s">
        <v>1625</v>
      </c>
      <c r="N133" s="41"/>
      <c r="O133" s="43">
        <v>47</v>
      </c>
      <c r="P133" s="43">
        <v>1797</v>
      </c>
      <c r="Q133" s="41" t="s">
        <v>78</v>
      </c>
      <c r="R133" s="41" t="s">
        <v>79</v>
      </c>
      <c r="S133" s="43">
        <v>77</v>
      </c>
      <c r="T133" s="39" t="s">
        <v>97</v>
      </c>
      <c r="U133" s="43">
        <v>1.272337383845604</v>
      </c>
      <c r="V133" s="43">
        <v>1.9552914544425579</v>
      </c>
      <c r="W133" s="43">
        <v>4.22524052065648</v>
      </c>
      <c r="X133" s="45">
        <v>8</v>
      </c>
      <c r="Y133" s="45">
        <v>1780</v>
      </c>
      <c r="Z133" s="46">
        <v>4.4943820224719096E-3</v>
      </c>
      <c r="AA133" s="41" t="s">
        <v>1619</v>
      </c>
      <c r="AB133" s="41" t="s">
        <v>1623</v>
      </c>
      <c r="AC133" s="41" t="s">
        <v>1626</v>
      </c>
      <c r="AD133" s="41" t="s">
        <v>1622</v>
      </c>
      <c r="AE133" s="43">
        <v>9100</v>
      </c>
      <c r="AF133" s="43">
        <v>4.663636363636364</v>
      </c>
      <c r="AG133" s="43">
        <v>2565</v>
      </c>
      <c r="AH133" s="43">
        <v>6535</v>
      </c>
      <c r="AI133" s="47">
        <v>1.24E-3</v>
      </c>
      <c r="AJ133" s="47">
        <v>1.4E-3</v>
      </c>
      <c r="AK133" s="47">
        <v>5.9999999999999995E-4</v>
      </c>
      <c r="AL133" s="47">
        <v>2.5500000000000002E-3</v>
      </c>
      <c r="AM133" s="47">
        <v>1.1900000000000001E-3</v>
      </c>
      <c r="AN133" s="43">
        <v>550</v>
      </c>
      <c r="AO133" s="43">
        <v>195</v>
      </c>
      <c r="AP133" s="43">
        <v>14</v>
      </c>
      <c r="AQ133" s="43">
        <v>155</v>
      </c>
      <c r="AR133" s="43">
        <v>186</v>
      </c>
      <c r="AS133" s="41">
        <v>1.51</v>
      </c>
      <c r="AT133" s="43">
        <v>17170</v>
      </c>
      <c r="AU133" s="43">
        <v>7612</v>
      </c>
      <c r="AV133" s="47">
        <v>0.7964</v>
      </c>
      <c r="AW133" s="48" t="str">
        <f>HYPERLINK("https://twitter.com/GouvMali/lists","https://twitter.com/GouvMali/lists")</f>
        <v>https://twitter.com/GouvMali/lists</v>
      </c>
      <c r="AX133" s="39">
        <v>0</v>
      </c>
      <c r="AY133" s="39">
        <v>0</v>
      </c>
      <c r="AZ133" s="39" t="s">
        <v>85</v>
      </c>
      <c r="BA133" s="39"/>
      <c r="BB133" s="48" t="s">
        <v>1627</v>
      </c>
      <c r="BC133" s="39">
        <v>0</v>
      </c>
      <c r="BD133" s="41" t="s">
        <v>1619</v>
      </c>
      <c r="BE133" s="50">
        <v>1</v>
      </c>
      <c r="BF133" s="50">
        <v>6</v>
      </c>
      <c r="BG133" s="50">
        <v>5</v>
      </c>
      <c r="BH133" s="50">
        <v>12</v>
      </c>
      <c r="BI133" s="50" t="s">
        <v>1610</v>
      </c>
      <c r="BJ133" s="50" t="s">
        <v>1628</v>
      </c>
      <c r="BK133" s="50" t="s">
        <v>1629</v>
      </c>
      <c r="BL133" s="51" t="s">
        <v>1630</v>
      </c>
      <c r="BM133" s="52" t="s">
        <v>90</v>
      </c>
      <c r="BN133" s="57"/>
      <c r="BO133" s="57"/>
      <c r="BP133" s="57"/>
      <c r="BQ133" s="58"/>
    </row>
    <row r="134" spans="1:69" ht="15.75" x14ac:dyDescent="0.25">
      <c r="A134" s="38" t="s">
        <v>68</v>
      </c>
      <c r="B134" s="39" t="s">
        <v>1583</v>
      </c>
      <c r="C134" s="39" t="s">
        <v>117</v>
      </c>
      <c r="D134" s="39" t="s">
        <v>118</v>
      </c>
      <c r="E134" s="39" t="s">
        <v>1631</v>
      </c>
      <c r="F134" s="66" t="s">
        <v>1621</v>
      </c>
      <c r="G134" s="41" t="s">
        <v>1632</v>
      </c>
      <c r="H134" s="48" t="s">
        <v>1633</v>
      </c>
      <c r="I134" s="41" t="s">
        <v>1634</v>
      </c>
      <c r="J134" s="43">
        <v>4863</v>
      </c>
      <c r="K134" s="43">
        <v>75</v>
      </c>
      <c r="L134" s="41" t="s">
        <v>1635</v>
      </c>
      <c r="M134" s="41" t="s">
        <v>1636</v>
      </c>
      <c r="N134" s="41"/>
      <c r="O134" s="43">
        <v>16</v>
      </c>
      <c r="P134" s="43">
        <v>373</v>
      </c>
      <c r="Q134" s="41" t="s">
        <v>78</v>
      </c>
      <c r="R134" s="41" t="s">
        <v>79</v>
      </c>
      <c r="S134" s="43">
        <v>18</v>
      </c>
      <c r="T134" s="44" t="s">
        <v>97</v>
      </c>
      <c r="U134" s="43">
        <v>0.2776957163958641</v>
      </c>
      <c r="V134" s="43">
        <v>7.4655172413793096</v>
      </c>
      <c r="W134" s="43">
        <v>18.068965517241381</v>
      </c>
      <c r="X134" s="45">
        <v>11</v>
      </c>
      <c r="Y134" s="45">
        <v>188</v>
      </c>
      <c r="Z134" s="46">
        <v>5.85106382978723E-2</v>
      </c>
      <c r="AA134" s="41" t="s">
        <v>1632</v>
      </c>
      <c r="AB134" s="41" t="s">
        <v>1634</v>
      </c>
      <c r="AC134" s="41" t="s">
        <v>1637</v>
      </c>
      <c r="AD134" s="41" t="s">
        <v>1633</v>
      </c>
      <c r="AE134" s="43">
        <v>1251</v>
      </c>
      <c r="AF134" s="43">
        <v>12</v>
      </c>
      <c r="AG134" s="43">
        <v>348</v>
      </c>
      <c r="AH134" s="43">
        <v>903</v>
      </c>
      <c r="AI134" s="47">
        <v>1.073E-2</v>
      </c>
      <c r="AJ134" s="47">
        <v>1.1129999999999999E-2</v>
      </c>
      <c r="AK134" s="47">
        <v>0</v>
      </c>
      <c r="AL134" s="41" t="s">
        <v>82</v>
      </c>
      <c r="AM134" s="47">
        <v>1.069E-2</v>
      </c>
      <c r="AN134" s="43">
        <v>29</v>
      </c>
      <c r="AO134" s="43">
        <v>14</v>
      </c>
      <c r="AP134" s="43">
        <v>0</v>
      </c>
      <c r="AQ134" s="43">
        <v>1</v>
      </c>
      <c r="AR134" s="43">
        <v>14</v>
      </c>
      <c r="AS134" s="41">
        <v>0.08</v>
      </c>
      <c r="AT134" s="43">
        <v>4842</v>
      </c>
      <c r="AU134" s="43">
        <v>0</v>
      </c>
      <c r="AV134" s="55">
        <v>0</v>
      </c>
      <c r="AW134" s="48" t="s">
        <v>1638</v>
      </c>
      <c r="AX134" s="39">
        <v>0</v>
      </c>
      <c r="AY134" s="39">
        <v>0</v>
      </c>
      <c r="AZ134" s="39" t="s">
        <v>85</v>
      </c>
      <c r="BA134" s="39"/>
      <c r="BB134" s="48" t="s">
        <v>1639</v>
      </c>
      <c r="BC134" s="39">
        <v>0</v>
      </c>
      <c r="BD134" s="41" t="s">
        <v>1632</v>
      </c>
      <c r="BE134" s="50">
        <v>6</v>
      </c>
      <c r="BF134" s="50">
        <v>1</v>
      </c>
      <c r="BG134" s="50">
        <v>2</v>
      </c>
      <c r="BH134" s="50">
        <v>9</v>
      </c>
      <c r="BI134" s="50" t="s">
        <v>1640</v>
      </c>
      <c r="BJ134" s="50" t="s">
        <v>399</v>
      </c>
      <c r="BK134" s="50" t="s">
        <v>1641</v>
      </c>
      <c r="BL134" s="56" t="s">
        <v>1642</v>
      </c>
      <c r="BM134" s="52" t="s">
        <v>90</v>
      </c>
      <c r="BN134" s="57"/>
      <c r="BO134" s="57"/>
      <c r="BP134" s="57"/>
      <c r="BQ134" s="58"/>
    </row>
    <row r="135" spans="1:69" ht="15.75" x14ac:dyDescent="0.25">
      <c r="A135" s="38" t="s">
        <v>68</v>
      </c>
      <c r="B135" s="39" t="s">
        <v>1583</v>
      </c>
      <c r="C135" s="39" t="s">
        <v>132</v>
      </c>
      <c r="D135" s="39" t="s">
        <v>71</v>
      </c>
      <c r="E135" s="39" t="s">
        <v>132</v>
      </c>
      <c r="F135" s="66" t="s">
        <v>1621</v>
      </c>
      <c r="G135" s="41" t="s">
        <v>1643</v>
      </c>
      <c r="H135" s="48" t="s">
        <v>1644</v>
      </c>
      <c r="I135" s="41" t="s">
        <v>1643</v>
      </c>
      <c r="J135" s="43">
        <v>3</v>
      </c>
      <c r="K135" s="43">
        <v>34</v>
      </c>
      <c r="L135" s="41"/>
      <c r="M135" s="41" t="s">
        <v>1645</v>
      </c>
      <c r="N135" s="41"/>
      <c r="O135" s="43">
        <v>0</v>
      </c>
      <c r="P135" s="43">
        <v>0</v>
      </c>
      <c r="Q135" s="41" t="s">
        <v>78</v>
      </c>
      <c r="R135" s="41" t="s">
        <v>79</v>
      </c>
      <c r="S135" s="43">
        <v>1</v>
      </c>
      <c r="T135" s="44" t="s">
        <v>564</v>
      </c>
      <c r="U135" s="43"/>
      <c r="V135" s="43"/>
      <c r="W135" s="43"/>
      <c r="X135" s="45"/>
      <c r="Y135" s="45"/>
      <c r="Z135" s="46"/>
      <c r="AA135" s="41" t="s">
        <v>1643</v>
      </c>
      <c r="AB135" s="41" t="s">
        <v>1643</v>
      </c>
      <c r="AC135" s="41" t="s">
        <v>1646</v>
      </c>
      <c r="AD135" s="41" t="s">
        <v>1644</v>
      </c>
      <c r="AE135" s="43">
        <v>0</v>
      </c>
      <c r="AF135" s="43" t="e">
        <v>#VALUE!</v>
      </c>
      <c r="AG135" s="43">
        <v>0</v>
      </c>
      <c r="AH135" s="43">
        <v>0</v>
      </c>
      <c r="AI135" s="41" t="s">
        <v>82</v>
      </c>
      <c r="AJ135" s="41" t="s">
        <v>82</v>
      </c>
      <c r="AK135" s="41" t="s">
        <v>82</v>
      </c>
      <c r="AL135" s="41" t="s">
        <v>82</v>
      </c>
      <c r="AM135" s="41" t="s">
        <v>82</v>
      </c>
      <c r="AN135" s="43" t="s">
        <v>83</v>
      </c>
      <c r="AO135" s="43">
        <v>0</v>
      </c>
      <c r="AP135" s="43">
        <v>0</v>
      </c>
      <c r="AQ135" s="43">
        <v>0</v>
      </c>
      <c r="AR135" s="43">
        <v>0</v>
      </c>
      <c r="AS135" s="41">
        <v>0</v>
      </c>
      <c r="AT135" s="43">
        <v>3</v>
      </c>
      <c r="AU135" s="43">
        <v>0</v>
      </c>
      <c r="AV135" s="55">
        <v>0</v>
      </c>
      <c r="AW135" s="48" t="s">
        <v>1647</v>
      </c>
      <c r="AX135" s="39">
        <v>0</v>
      </c>
      <c r="AY135" s="39">
        <v>0</v>
      </c>
      <c r="AZ135" s="39" t="s">
        <v>85</v>
      </c>
      <c r="BA135" s="39"/>
      <c r="BB135" s="48" t="s">
        <v>1648</v>
      </c>
      <c r="BC135" s="64">
        <v>0</v>
      </c>
      <c r="BD135" s="41" t="s">
        <v>1643</v>
      </c>
      <c r="BE135" s="50">
        <v>1</v>
      </c>
      <c r="BF135" s="50">
        <v>0</v>
      </c>
      <c r="BG135" s="50">
        <v>0</v>
      </c>
      <c r="BH135" s="50">
        <v>1</v>
      </c>
      <c r="BI135" s="50" t="s">
        <v>1216</v>
      </c>
      <c r="BJ135" s="50"/>
      <c r="BK135" s="50"/>
      <c r="BL135" s="56" t="s">
        <v>1649</v>
      </c>
      <c r="BM135" s="52" t="s">
        <v>90</v>
      </c>
      <c r="BN135" s="57"/>
      <c r="BO135" s="57"/>
      <c r="BP135" s="57"/>
      <c r="BQ135" s="58"/>
    </row>
    <row r="136" spans="1:69" ht="15.75" x14ac:dyDescent="0.25">
      <c r="A136" s="38" t="s">
        <v>68</v>
      </c>
      <c r="B136" s="39" t="s">
        <v>1650</v>
      </c>
      <c r="C136" s="94" t="s">
        <v>211</v>
      </c>
      <c r="D136" s="94" t="s">
        <v>71</v>
      </c>
      <c r="E136" s="94" t="s">
        <v>211</v>
      </c>
      <c r="F136" s="66" t="str">
        <f>HYPERLINK("http://twiplomacy.com/info/africa/Morocco","http://twiplomacy.com/info/africa/Morocco")</f>
        <v>http://twiplomacy.com/info/africa/Morocco</v>
      </c>
      <c r="G136" s="41" t="s">
        <v>1651</v>
      </c>
      <c r="H136" s="48" t="s">
        <v>1652</v>
      </c>
      <c r="I136" s="41" t="s">
        <v>1653</v>
      </c>
      <c r="J136" s="43">
        <v>88730</v>
      </c>
      <c r="K136" s="43">
        <v>0</v>
      </c>
      <c r="L136" s="41" t="s">
        <v>1654</v>
      </c>
      <c r="M136" s="41" t="s">
        <v>1655</v>
      </c>
      <c r="N136" s="41"/>
      <c r="O136" s="43">
        <v>10</v>
      </c>
      <c r="P136" s="43">
        <v>720</v>
      </c>
      <c r="Q136" s="41" t="s">
        <v>78</v>
      </c>
      <c r="R136" s="41" t="s">
        <v>79</v>
      </c>
      <c r="S136" s="43">
        <v>134</v>
      </c>
      <c r="T136" s="44" t="s">
        <v>97</v>
      </c>
      <c r="U136" s="43">
        <v>0.33652465294399242</v>
      </c>
      <c r="V136" s="43">
        <v>3.261055634807418</v>
      </c>
      <c r="W136" s="43">
        <v>14.92296718972896</v>
      </c>
      <c r="X136" s="45">
        <v>2</v>
      </c>
      <c r="Y136" s="45">
        <v>703</v>
      </c>
      <c r="Z136" s="46">
        <v>2.84495021337127E-3</v>
      </c>
      <c r="AA136" s="41" t="s">
        <v>1651</v>
      </c>
      <c r="AB136" s="41" t="s">
        <v>1653</v>
      </c>
      <c r="AC136" s="41" t="s">
        <v>1656</v>
      </c>
      <c r="AD136" s="41" t="s">
        <v>1652</v>
      </c>
      <c r="AE136" s="43">
        <v>11996</v>
      </c>
      <c r="AF136" s="43">
        <v>3.4166666666666665</v>
      </c>
      <c r="AG136" s="43">
        <v>2050</v>
      </c>
      <c r="AH136" s="43">
        <v>9946</v>
      </c>
      <c r="AI136" s="47">
        <v>3.5E-4</v>
      </c>
      <c r="AJ136" s="47">
        <v>3.6000000000000002E-4</v>
      </c>
      <c r="AK136" s="47">
        <v>2.4000000000000001E-4</v>
      </c>
      <c r="AL136" s="47">
        <v>6.2E-4</v>
      </c>
      <c r="AM136" s="47">
        <v>5.1999999999999995E-4</v>
      </c>
      <c r="AN136" s="43">
        <v>600</v>
      </c>
      <c r="AO136" s="43">
        <v>350</v>
      </c>
      <c r="AP136" s="43">
        <v>27</v>
      </c>
      <c r="AQ136" s="43">
        <v>19</v>
      </c>
      <c r="AR136" s="43">
        <v>53</v>
      </c>
      <c r="AS136" s="41">
        <v>1.64</v>
      </c>
      <c r="AT136" s="43">
        <v>89303</v>
      </c>
      <c r="AU136" s="43">
        <v>64487</v>
      </c>
      <c r="AV136" s="47">
        <v>2.5985999999999998</v>
      </c>
      <c r="AW136" s="48" t="s">
        <v>1657</v>
      </c>
      <c r="AX136" s="39">
        <v>0</v>
      </c>
      <c r="AY136" s="39">
        <v>0</v>
      </c>
      <c r="AZ136" s="39" t="s">
        <v>85</v>
      </c>
      <c r="BA136" s="39"/>
      <c r="BB136" s="48" t="s">
        <v>1658</v>
      </c>
      <c r="BC136" s="39">
        <v>0</v>
      </c>
      <c r="BD136" s="41" t="s">
        <v>1651</v>
      </c>
      <c r="BE136" s="50">
        <v>0</v>
      </c>
      <c r="BF136" s="50">
        <v>4</v>
      </c>
      <c r="BG136" s="50">
        <v>0</v>
      </c>
      <c r="BH136" s="50">
        <v>4</v>
      </c>
      <c r="BI136" s="50"/>
      <c r="BJ136" s="50" t="s">
        <v>1659</v>
      </c>
      <c r="BK136" s="50"/>
      <c r="BL136" s="51" t="s">
        <v>1660</v>
      </c>
      <c r="BM136" s="52" t="s">
        <v>90</v>
      </c>
      <c r="BN136" s="57"/>
      <c r="BO136" s="57"/>
      <c r="BP136" s="57"/>
      <c r="BQ136" s="58"/>
    </row>
    <row r="137" spans="1:69" ht="15.75" x14ac:dyDescent="0.25">
      <c r="A137" s="38" t="s">
        <v>68</v>
      </c>
      <c r="B137" s="39" t="s">
        <v>1650</v>
      </c>
      <c r="C137" s="39" t="s">
        <v>211</v>
      </c>
      <c r="D137" s="39" t="s">
        <v>71</v>
      </c>
      <c r="E137" s="39" t="s">
        <v>211</v>
      </c>
      <c r="F137" s="66" t="str">
        <f>HYPERLINK("http://twiplomacy.com/info/africa/Morrocco","http://twiplomacy.com/info/africa/Morrocco")</f>
        <v>http://twiplomacy.com/info/africa/Morrocco</v>
      </c>
      <c r="G137" s="41" t="s">
        <v>1661</v>
      </c>
      <c r="H137" s="48" t="s">
        <v>1662</v>
      </c>
      <c r="I137" s="41" t="s">
        <v>1663</v>
      </c>
      <c r="J137" s="43">
        <v>141325</v>
      </c>
      <c r="K137" s="43">
        <v>74</v>
      </c>
      <c r="L137" s="41" t="s">
        <v>1664</v>
      </c>
      <c r="M137" s="41" t="s">
        <v>1665</v>
      </c>
      <c r="N137" s="41" t="s">
        <v>1666</v>
      </c>
      <c r="O137" s="43">
        <v>4</v>
      </c>
      <c r="P137" s="43">
        <v>507</v>
      </c>
      <c r="Q137" s="41" t="s">
        <v>78</v>
      </c>
      <c r="R137" s="41" t="s">
        <v>79</v>
      </c>
      <c r="S137" s="43">
        <v>223</v>
      </c>
      <c r="T137" s="95" t="s">
        <v>1667</v>
      </c>
      <c r="U137" s="43">
        <v>0.290045766590389</v>
      </c>
      <c r="V137" s="43">
        <v>2.9472477064220182</v>
      </c>
      <c r="W137" s="43">
        <v>1.270642201834862</v>
      </c>
      <c r="X137" s="45">
        <v>30</v>
      </c>
      <c r="Y137" s="45">
        <v>507</v>
      </c>
      <c r="Z137" s="46">
        <v>5.9171597633136092E-2</v>
      </c>
      <c r="AA137" s="41" t="s">
        <v>1661</v>
      </c>
      <c r="AB137" s="41" t="s">
        <v>1663</v>
      </c>
      <c r="AC137" s="41" t="s">
        <v>1668</v>
      </c>
      <c r="AD137" s="41" t="s">
        <v>1662</v>
      </c>
      <c r="AE137" s="43">
        <v>0</v>
      </c>
      <c r="AF137" s="43" t="e">
        <v>#VALUE!</v>
      </c>
      <c r="AG137" s="43">
        <v>0</v>
      </c>
      <c r="AH137" s="43">
        <v>0</v>
      </c>
      <c r="AI137" s="41" t="s">
        <v>82</v>
      </c>
      <c r="AJ137" s="41" t="s">
        <v>82</v>
      </c>
      <c r="AK137" s="41" t="s">
        <v>82</v>
      </c>
      <c r="AL137" s="41" t="s">
        <v>82</v>
      </c>
      <c r="AM137" s="41" t="s">
        <v>82</v>
      </c>
      <c r="AN137" s="43" t="s">
        <v>83</v>
      </c>
      <c r="AO137" s="43">
        <v>0</v>
      </c>
      <c r="AP137" s="43">
        <v>0</v>
      </c>
      <c r="AQ137" s="43">
        <v>0</v>
      </c>
      <c r="AR137" s="43">
        <v>0</v>
      </c>
      <c r="AS137" s="41">
        <v>0</v>
      </c>
      <c r="AT137" s="43">
        <v>141326</v>
      </c>
      <c r="AU137" s="43">
        <v>295</v>
      </c>
      <c r="AV137" s="47">
        <v>2.0999999999999999E-3</v>
      </c>
      <c r="AW137" s="66" t="str">
        <f>HYPERLINK("https://twitter.com/Maroc_eGov/lists","https://twitter.com/Maroc_eGov/lists")</f>
        <v>https://twitter.com/Maroc_eGov/lists</v>
      </c>
      <c r="AX137" s="39">
        <v>0</v>
      </c>
      <c r="AY137" s="39">
        <v>1</v>
      </c>
      <c r="AZ137" s="39" t="s">
        <v>85</v>
      </c>
      <c r="BA137" s="39"/>
      <c r="BB137" s="48" t="s">
        <v>1669</v>
      </c>
      <c r="BC137" s="39">
        <v>0</v>
      </c>
      <c r="BD137" s="41" t="s">
        <v>1661</v>
      </c>
      <c r="BE137" s="50">
        <v>13</v>
      </c>
      <c r="BF137" s="50">
        <v>4</v>
      </c>
      <c r="BG137" s="50">
        <v>1</v>
      </c>
      <c r="BH137" s="50">
        <v>18</v>
      </c>
      <c r="BI137" s="50" t="s">
        <v>1670</v>
      </c>
      <c r="BJ137" s="50" t="s">
        <v>1671</v>
      </c>
      <c r="BK137" s="50" t="s">
        <v>1216</v>
      </c>
      <c r="BL137" s="51" t="s">
        <v>1672</v>
      </c>
      <c r="BM137" s="52" t="s">
        <v>90</v>
      </c>
      <c r="BN137" s="57"/>
      <c r="BO137" s="57"/>
      <c r="BP137" s="57"/>
      <c r="BQ137" s="58"/>
    </row>
    <row r="138" spans="1:69" ht="15.75" x14ac:dyDescent="0.25">
      <c r="A138" s="38" t="s">
        <v>68</v>
      </c>
      <c r="B138" s="39" t="s">
        <v>1650</v>
      </c>
      <c r="C138" s="39" t="s">
        <v>132</v>
      </c>
      <c r="D138" s="39" t="s">
        <v>71</v>
      </c>
      <c r="E138" s="39" t="s">
        <v>132</v>
      </c>
      <c r="F138" s="66" t="str">
        <f>HYPERLINK("http://twiplomacy.com/info/africa/Morrocco","http://twiplomacy.com/info/africa/Morrocco")</f>
        <v>http://twiplomacy.com/info/africa/Morrocco</v>
      </c>
      <c r="G138" s="41" t="s">
        <v>1673</v>
      </c>
      <c r="H138" s="48" t="s">
        <v>1674</v>
      </c>
      <c r="I138" s="41" t="s">
        <v>1675</v>
      </c>
      <c r="J138" s="43">
        <v>349496</v>
      </c>
      <c r="K138" s="43">
        <v>0</v>
      </c>
      <c r="L138" s="41" t="s">
        <v>1676</v>
      </c>
      <c r="M138" s="41" t="s">
        <v>1677</v>
      </c>
      <c r="N138" s="41" t="s">
        <v>1678</v>
      </c>
      <c r="O138" s="43">
        <v>1227</v>
      </c>
      <c r="P138" s="43">
        <v>4415</v>
      </c>
      <c r="Q138" s="41" t="s">
        <v>78</v>
      </c>
      <c r="R138" s="41" t="s">
        <v>124</v>
      </c>
      <c r="S138" s="43">
        <v>202</v>
      </c>
      <c r="T138" s="39" t="s">
        <v>97</v>
      </c>
      <c r="U138" s="43">
        <v>2.811091854419411</v>
      </c>
      <c r="V138" s="43">
        <v>12.706425153793569</v>
      </c>
      <c r="W138" s="43">
        <v>18.47949419002051</v>
      </c>
      <c r="X138" s="45">
        <v>29</v>
      </c>
      <c r="Y138" s="45">
        <v>3244</v>
      </c>
      <c r="Z138" s="46">
        <v>8.9395807644882894E-3</v>
      </c>
      <c r="AA138" s="41" t="s">
        <v>1673</v>
      </c>
      <c r="AB138" s="41" t="s">
        <v>1675</v>
      </c>
      <c r="AC138" s="41" t="s">
        <v>1679</v>
      </c>
      <c r="AD138" s="41" t="s">
        <v>1674</v>
      </c>
      <c r="AE138" s="43">
        <v>55120</v>
      </c>
      <c r="AF138" s="43">
        <v>17.914577530176416</v>
      </c>
      <c r="AG138" s="43">
        <v>19294</v>
      </c>
      <c r="AH138" s="43">
        <v>35826</v>
      </c>
      <c r="AI138" s="47">
        <v>1.9000000000000001E-4</v>
      </c>
      <c r="AJ138" s="47">
        <v>2.3000000000000001E-4</v>
      </c>
      <c r="AK138" s="47">
        <v>1.3999999999999999E-4</v>
      </c>
      <c r="AL138" s="47">
        <v>3.8999999999999999E-4</v>
      </c>
      <c r="AM138" s="47">
        <v>1.3999999999999999E-4</v>
      </c>
      <c r="AN138" s="43">
        <v>1077</v>
      </c>
      <c r="AO138" s="43">
        <v>544</v>
      </c>
      <c r="AP138" s="43">
        <v>5</v>
      </c>
      <c r="AQ138" s="43">
        <v>213</v>
      </c>
      <c r="AR138" s="43">
        <v>288</v>
      </c>
      <c r="AS138" s="41">
        <v>2.95</v>
      </c>
      <c r="AT138" s="43">
        <v>350323</v>
      </c>
      <c r="AU138" s="43">
        <v>166789</v>
      </c>
      <c r="AV138" s="47">
        <v>0.90880000000000005</v>
      </c>
      <c r="AW138" s="72" t="s">
        <v>1680</v>
      </c>
      <c r="AX138" s="39">
        <v>2</v>
      </c>
      <c r="AY138" s="39">
        <v>0</v>
      </c>
      <c r="AZ138" s="39" t="s">
        <v>1681</v>
      </c>
      <c r="BA138" s="39">
        <v>14</v>
      </c>
      <c r="BB138" s="48" t="s">
        <v>1682</v>
      </c>
      <c r="BC138" s="39">
        <v>3</v>
      </c>
      <c r="BD138" s="41" t="s">
        <v>1673</v>
      </c>
      <c r="BE138" s="50">
        <v>0</v>
      </c>
      <c r="BF138" s="50">
        <v>73</v>
      </c>
      <c r="BG138" s="50">
        <v>0</v>
      </c>
      <c r="BH138" s="50">
        <v>73</v>
      </c>
      <c r="BI138" s="50"/>
      <c r="BJ138" s="50" t="s">
        <v>1683</v>
      </c>
      <c r="BK138" s="50"/>
      <c r="BL138" s="56" t="s">
        <v>1684</v>
      </c>
      <c r="BM138" s="52">
        <v>2687</v>
      </c>
      <c r="BN138" s="57">
        <v>9</v>
      </c>
      <c r="BO138" s="57">
        <v>587</v>
      </c>
      <c r="BP138" s="57">
        <v>0</v>
      </c>
      <c r="BQ138" s="58">
        <f>SUM(BM138)/BN138/BO138</f>
        <v>0.50861253075903845</v>
      </c>
    </row>
    <row r="139" spans="1:69" ht="15.75" x14ac:dyDescent="0.25">
      <c r="A139" s="38" t="s">
        <v>68</v>
      </c>
      <c r="B139" s="39" t="s">
        <v>1685</v>
      </c>
      <c r="C139" s="39" t="s">
        <v>146</v>
      </c>
      <c r="D139" s="39" t="s">
        <v>118</v>
      </c>
      <c r="E139" s="39" t="s">
        <v>1686</v>
      </c>
      <c r="F139" s="66" t="s">
        <v>1687</v>
      </c>
      <c r="G139" s="41" t="s">
        <v>1688</v>
      </c>
      <c r="H139" s="48" t="s">
        <v>1689</v>
      </c>
      <c r="I139" s="41" t="s">
        <v>1690</v>
      </c>
      <c r="J139" s="43">
        <v>1190</v>
      </c>
      <c r="K139" s="43">
        <v>1201</v>
      </c>
      <c r="L139" s="41" t="s">
        <v>1691</v>
      </c>
      <c r="M139" s="41" t="s">
        <v>1692</v>
      </c>
      <c r="N139" s="41" t="s">
        <v>1693</v>
      </c>
      <c r="O139" s="43">
        <v>340</v>
      </c>
      <c r="P139" s="43">
        <v>321</v>
      </c>
      <c r="Q139" s="41" t="s">
        <v>164</v>
      </c>
      <c r="R139" s="41" t="s">
        <v>79</v>
      </c>
      <c r="S139" s="43">
        <v>35</v>
      </c>
      <c r="T139" s="44" t="s">
        <v>1694</v>
      </c>
      <c r="U139" s="43">
        <v>5.836363636363636</v>
      </c>
      <c r="V139" s="43">
        <v>0.21022727272727271</v>
      </c>
      <c r="W139" s="43">
        <v>0.38068181818181818</v>
      </c>
      <c r="X139" s="45">
        <v>28</v>
      </c>
      <c r="Y139" s="45">
        <v>321</v>
      </c>
      <c r="Z139" s="46">
        <v>8.722741433021812E-2</v>
      </c>
      <c r="AA139" s="41" t="s">
        <v>1688</v>
      </c>
      <c r="AB139" s="41" t="s">
        <v>1690</v>
      </c>
      <c r="AC139" s="41" t="s">
        <v>1695</v>
      </c>
      <c r="AD139" s="41" t="s">
        <v>1689</v>
      </c>
      <c r="AE139" s="43">
        <v>0</v>
      </c>
      <c r="AF139" s="43" t="e">
        <v>#VALUE!</v>
      </c>
      <c r="AG139" s="43">
        <v>0</v>
      </c>
      <c r="AH139" s="43">
        <v>0</v>
      </c>
      <c r="AI139" s="41" t="s">
        <v>82</v>
      </c>
      <c r="AJ139" s="41" t="s">
        <v>82</v>
      </c>
      <c r="AK139" s="41" t="s">
        <v>82</v>
      </c>
      <c r="AL139" s="41" t="s">
        <v>82</v>
      </c>
      <c r="AM139" s="41" t="s">
        <v>82</v>
      </c>
      <c r="AN139" s="43" t="s">
        <v>83</v>
      </c>
      <c r="AO139" s="43">
        <v>0</v>
      </c>
      <c r="AP139" s="43">
        <v>0</v>
      </c>
      <c r="AQ139" s="43">
        <v>0</v>
      </c>
      <c r="AR139" s="43">
        <v>0</v>
      </c>
      <c r="AS139" s="41">
        <v>0</v>
      </c>
      <c r="AT139" s="43">
        <v>1187</v>
      </c>
      <c r="AU139" s="43">
        <v>189</v>
      </c>
      <c r="AV139" s="47">
        <v>0.18940000000000001</v>
      </c>
      <c r="AW139" s="48" t="str">
        <f>HYPERLINK("https://twitter.com/FilipeNyusi/lists","https://twitter.com/FilipeNyusi/lists")</f>
        <v>https://twitter.com/FilipeNyusi/lists</v>
      </c>
      <c r="AX139" s="39">
        <v>0</v>
      </c>
      <c r="AY139" s="39">
        <v>0</v>
      </c>
      <c r="AZ139" s="39" t="s">
        <v>85</v>
      </c>
      <c r="BA139" s="39"/>
      <c r="BB139" s="48" t="s">
        <v>1696</v>
      </c>
      <c r="BC139" s="39">
        <v>0</v>
      </c>
      <c r="BD139" s="41" t="s">
        <v>1688</v>
      </c>
      <c r="BE139" s="50">
        <v>3</v>
      </c>
      <c r="BF139" s="50">
        <v>0</v>
      </c>
      <c r="BG139" s="50">
        <v>0</v>
      </c>
      <c r="BH139" s="50">
        <v>3</v>
      </c>
      <c r="BI139" s="50" t="s">
        <v>1697</v>
      </c>
      <c r="BJ139" s="50"/>
      <c r="BK139" s="50"/>
      <c r="BL139" s="51" t="s">
        <v>1698</v>
      </c>
      <c r="BM139" s="52" t="s">
        <v>90</v>
      </c>
      <c r="BN139" s="57"/>
      <c r="BO139" s="57"/>
      <c r="BP139" s="57"/>
      <c r="BQ139" s="58"/>
    </row>
    <row r="140" spans="1:69" ht="15.75" x14ac:dyDescent="0.25">
      <c r="A140" s="38" t="s">
        <v>68</v>
      </c>
      <c r="B140" s="39" t="s">
        <v>1685</v>
      </c>
      <c r="C140" s="39" t="s">
        <v>146</v>
      </c>
      <c r="D140" s="39" t="s">
        <v>118</v>
      </c>
      <c r="E140" s="39" t="s">
        <v>1686</v>
      </c>
      <c r="F140" s="66" t="s">
        <v>1687</v>
      </c>
      <c r="G140" s="41" t="s">
        <v>1699</v>
      </c>
      <c r="H140" s="48" t="s">
        <v>1700</v>
      </c>
      <c r="I140" s="41" t="s">
        <v>1701</v>
      </c>
      <c r="J140" s="43">
        <v>2006</v>
      </c>
      <c r="K140" s="43">
        <v>2</v>
      </c>
      <c r="L140" s="41"/>
      <c r="M140" s="41" t="s">
        <v>1702</v>
      </c>
      <c r="N140" s="41" t="s">
        <v>1703</v>
      </c>
      <c r="O140" s="43">
        <v>0</v>
      </c>
      <c r="P140" s="43">
        <v>427</v>
      </c>
      <c r="Q140" s="41" t="s">
        <v>164</v>
      </c>
      <c r="R140" s="41" t="s">
        <v>79</v>
      </c>
      <c r="S140" s="43">
        <v>42</v>
      </c>
      <c r="T140" s="44" t="s">
        <v>97</v>
      </c>
      <c r="U140" s="43">
        <v>0.3137108792846498</v>
      </c>
      <c r="V140" s="43">
        <v>0.56428571428571428</v>
      </c>
      <c r="W140" s="43">
        <v>2.89047619047619</v>
      </c>
      <c r="X140" s="45">
        <v>0</v>
      </c>
      <c r="Y140" s="45">
        <v>421</v>
      </c>
      <c r="Z140" s="46">
        <v>0</v>
      </c>
      <c r="AA140" s="41" t="s">
        <v>1699</v>
      </c>
      <c r="AB140" s="41" t="s">
        <v>1701</v>
      </c>
      <c r="AC140" s="41" t="s">
        <v>1704</v>
      </c>
      <c r="AD140" s="41" t="s">
        <v>1705</v>
      </c>
      <c r="AE140" s="43">
        <v>1281</v>
      </c>
      <c r="AF140" s="43">
        <v>2.0112359550561796</v>
      </c>
      <c r="AG140" s="43">
        <v>179</v>
      </c>
      <c r="AH140" s="43">
        <v>1102</v>
      </c>
      <c r="AI140" s="47">
        <v>1.206E-2</v>
      </c>
      <c r="AJ140" s="41" t="s">
        <v>82</v>
      </c>
      <c r="AK140" s="47">
        <v>8.7100000000000007E-3</v>
      </c>
      <c r="AL140" s="41" t="s">
        <v>82</v>
      </c>
      <c r="AM140" s="47">
        <v>1.8290000000000001E-2</v>
      </c>
      <c r="AN140" s="43">
        <v>89</v>
      </c>
      <c r="AO140" s="43">
        <v>0</v>
      </c>
      <c r="AP140" s="43">
        <v>0</v>
      </c>
      <c r="AQ140" s="43">
        <v>80</v>
      </c>
      <c r="AR140" s="43">
        <v>8</v>
      </c>
      <c r="AS140" s="41">
        <v>0.24</v>
      </c>
      <c r="AT140" s="43">
        <v>2000</v>
      </c>
      <c r="AU140" s="43">
        <v>1243</v>
      </c>
      <c r="AV140" s="47">
        <v>1.6419999999999999</v>
      </c>
      <c r="AW140" s="48" t="str">
        <f>HYPERLINK("https://twitter.com/FNyusi/lists","https://twitter.com/FNyusi/lists")</f>
        <v>https://twitter.com/FNyusi/lists</v>
      </c>
      <c r="AX140" s="39">
        <v>0</v>
      </c>
      <c r="AY140" s="39">
        <v>0</v>
      </c>
      <c r="AZ140" s="39" t="s">
        <v>85</v>
      </c>
      <c r="BA140" s="39"/>
      <c r="BB140" s="48" t="s">
        <v>1706</v>
      </c>
      <c r="BC140" s="39">
        <v>0</v>
      </c>
      <c r="BD140" s="41" t="s">
        <v>1699</v>
      </c>
      <c r="BE140" s="50">
        <v>0</v>
      </c>
      <c r="BF140" s="50">
        <v>3</v>
      </c>
      <c r="BG140" s="50">
        <v>0</v>
      </c>
      <c r="BH140" s="50">
        <v>3</v>
      </c>
      <c r="BI140" s="50"/>
      <c r="BJ140" s="50" t="s">
        <v>1707</v>
      </c>
      <c r="BK140" s="50"/>
      <c r="BL140" s="51" t="s">
        <v>1708</v>
      </c>
      <c r="BM140" s="52" t="s">
        <v>90</v>
      </c>
      <c r="BN140" s="57"/>
      <c r="BO140" s="57"/>
      <c r="BP140" s="57"/>
      <c r="BQ140" s="58"/>
    </row>
    <row r="141" spans="1:69" ht="15.75" x14ac:dyDescent="0.25">
      <c r="A141" s="38" t="s">
        <v>68</v>
      </c>
      <c r="B141" s="39" t="s">
        <v>1685</v>
      </c>
      <c r="C141" s="39" t="s">
        <v>104</v>
      </c>
      <c r="D141" s="39" t="s">
        <v>118</v>
      </c>
      <c r="E141" s="39" t="s">
        <v>1709</v>
      </c>
      <c r="F141" s="66" t="s">
        <v>1687</v>
      </c>
      <c r="G141" s="41" t="s">
        <v>1710</v>
      </c>
      <c r="H141" s="48" t="s">
        <v>1711</v>
      </c>
      <c r="I141" s="41" t="s">
        <v>1712</v>
      </c>
      <c r="J141" s="43">
        <v>48</v>
      </c>
      <c r="K141" s="43">
        <v>10</v>
      </c>
      <c r="L141" s="41" t="s">
        <v>1713</v>
      </c>
      <c r="M141" s="41" t="s">
        <v>1714</v>
      </c>
      <c r="N141" s="41" t="s">
        <v>1715</v>
      </c>
      <c r="O141" s="43">
        <v>0</v>
      </c>
      <c r="P141" s="43">
        <v>1</v>
      </c>
      <c r="Q141" s="41" t="s">
        <v>153</v>
      </c>
      <c r="R141" s="41" t="s">
        <v>79</v>
      </c>
      <c r="S141" s="43">
        <v>14</v>
      </c>
      <c r="T141" s="44" t="s">
        <v>1052</v>
      </c>
      <c r="U141" s="43">
        <v>1</v>
      </c>
      <c r="V141" s="43">
        <v>0</v>
      </c>
      <c r="W141" s="43">
        <v>1</v>
      </c>
      <c r="X141" s="45">
        <v>0</v>
      </c>
      <c r="Y141" s="45">
        <v>1</v>
      </c>
      <c r="Z141" s="46">
        <v>0</v>
      </c>
      <c r="AA141" s="41" t="s">
        <v>1710</v>
      </c>
      <c r="AB141" s="41" t="s">
        <v>1712</v>
      </c>
      <c r="AC141" s="41" t="s">
        <v>1716</v>
      </c>
      <c r="AD141" s="41" t="s">
        <v>1711</v>
      </c>
      <c r="AE141" s="43">
        <v>0</v>
      </c>
      <c r="AF141" s="43" t="e">
        <v>#VALUE!</v>
      </c>
      <c r="AG141" s="43">
        <v>0</v>
      </c>
      <c r="AH141" s="43">
        <v>0</v>
      </c>
      <c r="AI141" s="41" t="s">
        <v>82</v>
      </c>
      <c r="AJ141" s="41" t="s">
        <v>82</v>
      </c>
      <c r="AK141" s="41" t="s">
        <v>82</v>
      </c>
      <c r="AL141" s="41" t="s">
        <v>82</v>
      </c>
      <c r="AM141" s="41" t="s">
        <v>82</v>
      </c>
      <c r="AN141" s="43" t="s">
        <v>83</v>
      </c>
      <c r="AO141" s="43">
        <v>0</v>
      </c>
      <c r="AP141" s="43">
        <v>0</v>
      </c>
      <c r="AQ141" s="43">
        <v>0</v>
      </c>
      <c r="AR141" s="43">
        <v>0</v>
      </c>
      <c r="AS141" s="41">
        <v>0</v>
      </c>
      <c r="AT141" s="43">
        <v>48</v>
      </c>
      <c r="AU141" s="43">
        <v>21</v>
      </c>
      <c r="AV141" s="47">
        <v>0.77780000000000005</v>
      </c>
      <c r="AW141" s="48" t="s">
        <v>1717</v>
      </c>
      <c r="AX141" s="39">
        <v>0</v>
      </c>
      <c r="AY141" s="39">
        <v>0</v>
      </c>
      <c r="AZ141" s="39" t="s">
        <v>85</v>
      </c>
      <c r="BA141" s="39"/>
      <c r="BB141" s="48" t="s">
        <v>1718</v>
      </c>
      <c r="BC141" s="39">
        <v>0</v>
      </c>
      <c r="BD141" s="41" t="s">
        <v>1710</v>
      </c>
      <c r="BE141" s="50">
        <v>0</v>
      </c>
      <c r="BF141" s="50">
        <v>1</v>
      </c>
      <c r="BG141" s="50">
        <v>0</v>
      </c>
      <c r="BH141" s="50">
        <v>1</v>
      </c>
      <c r="BI141" s="50"/>
      <c r="BJ141" s="50" t="s">
        <v>480</v>
      </c>
      <c r="BK141" s="50"/>
      <c r="BL141" s="51" t="s">
        <v>1719</v>
      </c>
      <c r="BM141" s="52" t="s">
        <v>90</v>
      </c>
      <c r="BN141" s="57"/>
      <c r="BO141" s="57"/>
      <c r="BP141" s="57"/>
      <c r="BQ141" s="58"/>
    </row>
    <row r="142" spans="1:69" ht="15.75" x14ac:dyDescent="0.25">
      <c r="A142" s="38" t="s">
        <v>68</v>
      </c>
      <c r="B142" s="39" t="s">
        <v>1720</v>
      </c>
      <c r="C142" s="39" t="s">
        <v>146</v>
      </c>
      <c r="D142" s="39" t="s">
        <v>118</v>
      </c>
      <c r="E142" s="39" t="s">
        <v>1721</v>
      </c>
      <c r="F142" s="66" t="str">
        <f>HYPERLINK("http://twiplomacy.com/info/africa/Ivory-Coast","http://twiplomacy.com/info/africa/Namibia")</f>
        <v>http://twiplomacy.com/info/africa/Namibia</v>
      </c>
      <c r="G142" s="41" t="s">
        <v>1722</v>
      </c>
      <c r="H142" s="48" t="s">
        <v>1723</v>
      </c>
      <c r="I142" s="41" t="s">
        <v>1724</v>
      </c>
      <c r="J142" s="43">
        <v>99210</v>
      </c>
      <c r="K142" s="43">
        <v>66</v>
      </c>
      <c r="L142" s="41" t="s">
        <v>1725</v>
      </c>
      <c r="M142" s="41" t="s">
        <v>1726</v>
      </c>
      <c r="N142" s="41" t="s">
        <v>1720</v>
      </c>
      <c r="O142" s="43">
        <v>230</v>
      </c>
      <c r="P142" s="43">
        <v>652</v>
      </c>
      <c r="Q142" s="41" t="s">
        <v>164</v>
      </c>
      <c r="R142" s="41" t="s">
        <v>79</v>
      </c>
      <c r="S142" s="43">
        <v>134</v>
      </c>
      <c r="T142" s="44" t="s">
        <v>97</v>
      </c>
      <c r="U142" s="43">
        <v>0.45659844742413552</v>
      </c>
      <c r="V142" s="43">
        <v>24.449664429530198</v>
      </c>
      <c r="W142" s="43">
        <v>54.117449664429529</v>
      </c>
      <c r="X142" s="45">
        <v>62</v>
      </c>
      <c r="Y142" s="45">
        <v>647</v>
      </c>
      <c r="Z142" s="46">
        <v>9.5826893353941303E-2</v>
      </c>
      <c r="AA142" s="41" t="s">
        <v>1722</v>
      </c>
      <c r="AB142" s="41" t="s">
        <v>1724</v>
      </c>
      <c r="AC142" s="41" t="s">
        <v>1727</v>
      </c>
      <c r="AD142" s="41" t="s">
        <v>1723</v>
      </c>
      <c r="AE142" s="43">
        <v>21131</v>
      </c>
      <c r="AF142" s="43">
        <v>36.769841269841272</v>
      </c>
      <c r="AG142" s="43">
        <v>4633</v>
      </c>
      <c r="AH142" s="43">
        <v>16498</v>
      </c>
      <c r="AI142" s="47">
        <v>2.0400000000000001E-3</v>
      </c>
      <c r="AJ142" s="47">
        <v>3.0000000000000001E-3</v>
      </c>
      <c r="AK142" s="47">
        <v>6.2E-4</v>
      </c>
      <c r="AL142" s="47">
        <v>1.67E-3</v>
      </c>
      <c r="AM142" s="47">
        <v>3.14E-3</v>
      </c>
      <c r="AN142" s="43">
        <v>126</v>
      </c>
      <c r="AO142" s="43">
        <v>42</v>
      </c>
      <c r="AP142" s="43">
        <v>5</v>
      </c>
      <c r="AQ142" s="43">
        <v>53</v>
      </c>
      <c r="AR142" s="43">
        <v>26</v>
      </c>
      <c r="AS142" s="41">
        <v>0.35</v>
      </c>
      <c r="AT142" s="43">
        <v>99143</v>
      </c>
      <c r="AU142" s="43">
        <v>33542</v>
      </c>
      <c r="AV142" s="47">
        <v>0.51129999999999998</v>
      </c>
      <c r="AW142" s="48" t="str">
        <f>HYPERLINK("https://twitter.com/hagegeingob/lists","https://twitter.com/hagegeingob/lists")</f>
        <v>https://twitter.com/hagegeingob/lists</v>
      </c>
      <c r="AX142" s="39">
        <v>0</v>
      </c>
      <c r="AY142" s="39">
        <v>0</v>
      </c>
      <c r="AZ142" s="39" t="s">
        <v>85</v>
      </c>
      <c r="BA142" s="39"/>
      <c r="BB142" s="48" t="s">
        <v>1728</v>
      </c>
      <c r="BC142" s="39">
        <v>0</v>
      </c>
      <c r="BD142" s="41" t="s">
        <v>1722</v>
      </c>
      <c r="BE142" s="50">
        <v>11</v>
      </c>
      <c r="BF142" s="50">
        <v>16</v>
      </c>
      <c r="BG142" s="50">
        <v>9</v>
      </c>
      <c r="BH142" s="50">
        <v>36</v>
      </c>
      <c r="BI142" s="50" t="s">
        <v>1729</v>
      </c>
      <c r="BJ142" s="50" t="s">
        <v>1730</v>
      </c>
      <c r="BK142" s="50" t="s">
        <v>1731</v>
      </c>
      <c r="BL142" s="56" t="s">
        <v>1732</v>
      </c>
      <c r="BM142" s="52" t="s">
        <v>276</v>
      </c>
      <c r="BN142" s="57"/>
      <c r="BO142" s="57"/>
      <c r="BP142" s="57"/>
      <c r="BQ142" s="58"/>
    </row>
    <row r="143" spans="1:69" ht="15.75" x14ac:dyDescent="0.25">
      <c r="A143" s="38" t="s">
        <v>68</v>
      </c>
      <c r="B143" s="39" t="s">
        <v>1720</v>
      </c>
      <c r="C143" s="39" t="s">
        <v>70</v>
      </c>
      <c r="D143" s="39" t="s">
        <v>71</v>
      </c>
      <c r="E143" s="39" t="s">
        <v>70</v>
      </c>
      <c r="F143" s="66" t="str">
        <f>HYPERLINK("http://twiplomacy.com/info/africa/Namibia","http://twiplomacy.com/info/africa/Namibia")</f>
        <v>http://twiplomacy.com/info/africa/Namibia</v>
      </c>
      <c r="G143" s="41" t="s">
        <v>1733</v>
      </c>
      <c r="H143" s="48" t="s">
        <v>1734</v>
      </c>
      <c r="I143" s="41" t="s">
        <v>1735</v>
      </c>
      <c r="J143" s="43">
        <v>15555</v>
      </c>
      <c r="K143" s="43">
        <v>260</v>
      </c>
      <c r="L143" s="41" t="s">
        <v>1736</v>
      </c>
      <c r="M143" s="41" t="s">
        <v>1737</v>
      </c>
      <c r="N143" s="41"/>
      <c r="O143" s="43">
        <v>338</v>
      </c>
      <c r="P143" s="43">
        <v>1413</v>
      </c>
      <c r="Q143" s="41" t="s">
        <v>164</v>
      </c>
      <c r="R143" s="41" t="s">
        <v>124</v>
      </c>
      <c r="S143" s="43">
        <v>71</v>
      </c>
      <c r="T143" s="44" t="s">
        <v>97</v>
      </c>
      <c r="U143" s="43">
        <v>1.421906693711968</v>
      </c>
      <c r="V143" s="43">
        <v>6.7678571428571432</v>
      </c>
      <c r="W143" s="43">
        <v>9.7119565217391308</v>
      </c>
      <c r="X143" s="45">
        <v>50</v>
      </c>
      <c r="Y143" s="45">
        <v>1402</v>
      </c>
      <c r="Z143" s="46">
        <v>3.5663338088445101E-2</v>
      </c>
      <c r="AA143" s="41" t="s">
        <v>1733</v>
      </c>
      <c r="AB143" s="41" t="s">
        <v>1735</v>
      </c>
      <c r="AC143" s="41" t="s">
        <v>1738</v>
      </c>
      <c r="AD143" s="41" t="s">
        <v>1734</v>
      </c>
      <c r="AE143" s="43">
        <v>7595</v>
      </c>
      <c r="AF143" s="43">
        <v>9.8401639344262293</v>
      </c>
      <c r="AG143" s="43">
        <v>2401</v>
      </c>
      <c r="AH143" s="43">
        <v>5194</v>
      </c>
      <c r="AI143" s="47">
        <v>2.5000000000000001E-3</v>
      </c>
      <c r="AJ143" s="47">
        <v>2.5400000000000002E-3</v>
      </c>
      <c r="AK143" s="47">
        <v>1.8500000000000001E-3</v>
      </c>
      <c r="AL143" s="47">
        <v>1.0499999999999999E-3</v>
      </c>
      <c r="AM143" s="47">
        <v>2.2599999999999999E-3</v>
      </c>
      <c r="AN143" s="43">
        <v>244</v>
      </c>
      <c r="AO143" s="43">
        <v>172</v>
      </c>
      <c r="AP143" s="43">
        <v>5</v>
      </c>
      <c r="AQ143" s="43">
        <v>33</v>
      </c>
      <c r="AR143" s="43">
        <v>34</v>
      </c>
      <c r="AS143" s="41">
        <v>0.67</v>
      </c>
      <c r="AT143" s="43">
        <v>15497</v>
      </c>
      <c r="AU143" s="43">
        <v>4951</v>
      </c>
      <c r="AV143" s="47">
        <v>0.46949999999999997</v>
      </c>
      <c r="AW143" s="48" t="s">
        <v>1739</v>
      </c>
      <c r="AX143" s="39">
        <v>0</v>
      </c>
      <c r="AY143" s="39">
        <v>0</v>
      </c>
      <c r="AZ143" s="39" t="s">
        <v>85</v>
      </c>
      <c r="BA143" s="39"/>
      <c r="BB143" s="48" t="s">
        <v>1740</v>
      </c>
      <c r="BC143" s="39">
        <v>0</v>
      </c>
      <c r="BD143" s="41" t="s">
        <v>1733</v>
      </c>
      <c r="BE143" s="50">
        <v>27</v>
      </c>
      <c r="BF143" s="50">
        <v>3</v>
      </c>
      <c r="BG143" s="50">
        <v>4</v>
      </c>
      <c r="BH143" s="50">
        <v>34</v>
      </c>
      <c r="BI143" s="50" t="s">
        <v>1741</v>
      </c>
      <c r="BJ143" s="50" t="s">
        <v>1742</v>
      </c>
      <c r="BK143" s="50" t="s">
        <v>1743</v>
      </c>
      <c r="BL143" s="56" t="s">
        <v>1744</v>
      </c>
      <c r="BM143" s="52">
        <v>2796</v>
      </c>
      <c r="BN143" s="57">
        <v>15</v>
      </c>
      <c r="BO143" s="57">
        <v>90</v>
      </c>
      <c r="BP143" s="57">
        <v>0</v>
      </c>
      <c r="BQ143" s="58">
        <f>SUM(BM143)/BN143/BO143</f>
        <v>2.0711111111111111</v>
      </c>
    </row>
    <row r="144" spans="1:69" ht="15.75" x14ac:dyDescent="0.25">
      <c r="A144" s="38" t="s">
        <v>68</v>
      </c>
      <c r="B144" s="39" t="s">
        <v>1720</v>
      </c>
      <c r="C144" s="39" t="s">
        <v>132</v>
      </c>
      <c r="D144" s="39" t="s">
        <v>71</v>
      </c>
      <c r="E144" s="39" t="s">
        <v>132</v>
      </c>
      <c r="F144" s="66" t="str">
        <f>HYPERLINK("http://twiplomacy.com/info/africa/Namibia","http://twiplomacy.com/info/africa/Namibia")</f>
        <v>http://twiplomacy.com/info/africa/Namibia</v>
      </c>
      <c r="G144" s="41" t="s">
        <v>1745</v>
      </c>
      <c r="H144" s="48" t="s">
        <v>1746</v>
      </c>
      <c r="I144" s="41" t="s">
        <v>1747</v>
      </c>
      <c r="J144" s="43">
        <v>263</v>
      </c>
      <c r="K144" s="43">
        <v>94</v>
      </c>
      <c r="L144" s="41" t="s">
        <v>1748</v>
      </c>
      <c r="M144" s="41" t="s">
        <v>1749</v>
      </c>
      <c r="N144" s="41" t="s">
        <v>1750</v>
      </c>
      <c r="O144" s="43">
        <v>5</v>
      </c>
      <c r="P144" s="43">
        <v>15</v>
      </c>
      <c r="Q144" s="41" t="s">
        <v>164</v>
      </c>
      <c r="R144" s="41" t="s">
        <v>79</v>
      </c>
      <c r="S144" s="43">
        <v>13</v>
      </c>
      <c r="T144" s="44" t="s">
        <v>97</v>
      </c>
      <c r="U144" s="43">
        <v>1.421800947867299E-2</v>
      </c>
      <c r="V144" s="43">
        <v>0.75</v>
      </c>
      <c r="W144" s="43">
        <v>0.875</v>
      </c>
      <c r="X144" s="45">
        <v>0</v>
      </c>
      <c r="Y144" s="45">
        <v>15</v>
      </c>
      <c r="Z144" s="46">
        <v>0</v>
      </c>
      <c r="AA144" s="41" t="s">
        <v>1745</v>
      </c>
      <c r="AB144" s="41" t="s">
        <v>1747</v>
      </c>
      <c r="AC144" s="41" t="s">
        <v>1751</v>
      </c>
      <c r="AD144" s="41" t="s">
        <v>1746</v>
      </c>
      <c r="AE144" s="43">
        <v>0</v>
      </c>
      <c r="AF144" s="43">
        <v>0</v>
      </c>
      <c r="AG144" s="43">
        <v>0</v>
      </c>
      <c r="AH144" s="43">
        <v>0</v>
      </c>
      <c r="AI144" s="47">
        <v>0</v>
      </c>
      <c r="AJ144" s="41" t="s">
        <v>82</v>
      </c>
      <c r="AK144" s="41" t="s">
        <v>82</v>
      </c>
      <c r="AL144" s="41" t="s">
        <v>82</v>
      </c>
      <c r="AM144" s="47">
        <v>0</v>
      </c>
      <c r="AN144" s="43">
        <v>3</v>
      </c>
      <c r="AO144" s="43">
        <v>0</v>
      </c>
      <c r="AP144" s="43">
        <v>0</v>
      </c>
      <c r="AQ144" s="43">
        <v>0</v>
      </c>
      <c r="AR144" s="43">
        <v>3</v>
      </c>
      <c r="AS144" s="41">
        <v>0.01</v>
      </c>
      <c r="AT144" s="43">
        <v>260</v>
      </c>
      <c r="AU144" s="43">
        <v>121</v>
      </c>
      <c r="AV144" s="47">
        <v>0.87050000000000005</v>
      </c>
      <c r="AW144" s="48" t="str">
        <f>HYPERLINK("https://twitter.com/hagegeingob/lists","https://twitter.com/namibia_mfa/lists")</f>
        <v>https://twitter.com/namibia_mfa/lists</v>
      </c>
      <c r="AX144" s="39">
        <v>0</v>
      </c>
      <c r="AY144" s="39">
        <v>0</v>
      </c>
      <c r="AZ144" s="39" t="s">
        <v>85</v>
      </c>
      <c r="BA144" s="39"/>
      <c r="BB144" s="48" t="s">
        <v>1752</v>
      </c>
      <c r="BC144" s="39">
        <v>0</v>
      </c>
      <c r="BD144" s="41" t="s">
        <v>1745</v>
      </c>
      <c r="BE144" s="50">
        <v>49</v>
      </c>
      <c r="BF144" s="50">
        <v>10</v>
      </c>
      <c r="BG144" s="50">
        <v>5</v>
      </c>
      <c r="BH144" s="50">
        <v>64</v>
      </c>
      <c r="BI144" s="50" t="s">
        <v>1753</v>
      </c>
      <c r="BJ144" s="50" t="s">
        <v>1754</v>
      </c>
      <c r="BK144" s="50" t="s">
        <v>1755</v>
      </c>
      <c r="BL144" s="51" t="s">
        <v>1756</v>
      </c>
      <c r="BM144" s="52" t="s">
        <v>90</v>
      </c>
      <c r="BN144" s="57"/>
      <c r="BO144" s="57"/>
      <c r="BP144" s="57"/>
      <c r="BQ144" s="58"/>
    </row>
    <row r="145" spans="1:69" ht="15.75" x14ac:dyDescent="0.25">
      <c r="A145" s="38" t="s">
        <v>68</v>
      </c>
      <c r="B145" s="39" t="s">
        <v>1757</v>
      </c>
      <c r="C145" s="39" t="s">
        <v>146</v>
      </c>
      <c r="D145" s="39" t="s">
        <v>118</v>
      </c>
      <c r="E145" s="39" t="s">
        <v>1758</v>
      </c>
      <c r="F145" s="66" t="str">
        <f>HYPERLINK("http://twiplomacy.com/info/africa/Niger","http://twiplomacy.com/info/africa/Niger")</f>
        <v>http://twiplomacy.com/info/africa/Niger</v>
      </c>
      <c r="G145" s="41" t="s">
        <v>1759</v>
      </c>
      <c r="H145" s="48" t="s">
        <v>1760</v>
      </c>
      <c r="I145" s="41" t="s">
        <v>1761</v>
      </c>
      <c r="J145" s="43">
        <v>27905</v>
      </c>
      <c r="K145" s="43">
        <v>13</v>
      </c>
      <c r="L145" s="41" t="s">
        <v>1762</v>
      </c>
      <c r="M145" s="41" t="s">
        <v>1763</v>
      </c>
      <c r="N145" s="41" t="s">
        <v>1757</v>
      </c>
      <c r="O145" s="43">
        <v>0</v>
      </c>
      <c r="P145" s="43">
        <v>190</v>
      </c>
      <c r="Q145" s="41" t="s">
        <v>78</v>
      </c>
      <c r="R145" s="41" t="s">
        <v>79</v>
      </c>
      <c r="S145" s="43">
        <v>64</v>
      </c>
      <c r="T145" s="44" t="s">
        <v>97</v>
      </c>
      <c r="U145" s="43">
        <v>0.22395209580838321</v>
      </c>
      <c r="V145" s="43">
        <v>46.555555555555557</v>
      </c>
      <c r="W145" s="43">
        <v>116.5555555555556</v>
      </c>
      <c r="X145" s="45">
        <v>0</v>
      </c>
      <c r="Y145" s="45">
        <v>187</v>
      </c>
      <c r="Z145" s="46">
        <v>0</v>
      </c>
      <c r="AA145" s="41" t="s">
        <v>1759</v>
      </c>
      <c r="AB145" s="41" t="s">
        <v>1761</v>
      </c>
      <c r="AC145" s="41" t="s">
        <v>1764</v>
      </c>
      <c r="AD145" s="41" t="s">
        <v>1760</v>
      </c>
      <c r="AE145" s="43">
        <v>20956</v>
      </c>
      <c r="AF145" s="43">
        <v>131.26</v>
      </c>
      <c r="AG145" s="43">
        <v>6563</v>
      </c>
      <c r="AH145" s="43">
        <v>14393</v>
      </c>
      <c r="AI145" s="47">
        <v>2.3879999999999998E-2</v>
      </c>
      <c r="AJ145" s="47">
        <v>1.915E-2</v>
      </c>
      <c r="AK145" s="41" t="s">
        <v>82</v>
      </c>
      <c r="AL145" s="47">
        <v>1.687E-2</v>
      </c>
      <c r="AM145" s="47">
        <v>2.9069999999999999E-2</v>
      </c>
      <c r="AN145" s="43">
        <v>50</v>
      </c>
      <c r="AO145" s="43">
        <v>19</v>
      </c>
      <c r="AP145" s="43">
        <v>2</v>
      </c>
      <c r="AQ145" s="43">
        <v>0</v>
      </c>
      <c r="AR145" s="43">
        <v>29</v>
      </c>
      <c r="AS145" s="41">
        <v>0.14000000000000001</v>
      </c>
      <c r="AT145" s="43">
        <v>27851</v>
      </c>
      <c r="AU145" s="43">
        <v>21212</v>
      </c>
      <c r="AV145" s="47">
        <v>3.1951000000000001</v>
      </c>
      <c r="AW145" s="48" t="s">
        <v>1765</v>
      </c>
      <c r="AX145" s="39">
        <v>0</v>
      </c>
      <c r="AY145" s="39">
        <v>0</v>
      </c>
      <c r="AZ145" s="39" t="s">
        <v>85</v>
      </c>
      <c r="BA145" s="39"/>
      <c r="BB145" s="48" t="s">
        <v>1766</v>
      </c>
      <c r="BC145" s="39">
        <v>0</v>
      </c>
      <c r="BD145" s="41" t="s">
        <v>1759</v>
      </c>
      <c r="BE145" s="50">
        <v>7</v>
      </c>
      <c r="BF145" s="50">
        <v>10</v>
      </c>
      <c r="BG145" s="50">
        <v>4</v>
      </c>
      <c r="BH145" s="50">
        <v>21</v>
      </c>
      <c r="BI145" s="50" t="s">
        <v>1767</v>
      </c>
      <c r="BJ145" s="50" t="s">
        <v>1768</v>
      </c>
      <c r="BK145" s="50" t="s">
        <v>1769</v>
      </c>
      <c r="BL145" s="56" t="s">
        <v>1770</v>
      </c>
      <c r="BM145" s="52">
        <v>1121</v>
      </c>
      <c r="BN145" s="57">
        <v>1</v>
      </c>
      <c r="BO145" s="57">
        <v>131</v>
      </c>
      <c r="BP145" s="57">
        <v>0</v>
      </c>
      <c r="BQ145" s="58">
        <f>SUM(BM145)/BN145/BO145</f>
        <v>8.557251908396946</v>
      </c>
    </row>
    <row r="146" spans="1:69" ht="15.75" x14ac:dyDescent="0.25">
      <c r="A146" s="38" t="s">
        <v>68</v>
      </c>
      <c r="B146" s="39" t="s">
        <v>1757</v>
      </c>
      <c r="C146" s="39" t="s">
        <v>70</v>
      </c>
      <c r="D146" s="39" t="s">
        <v>71</v>
      </c>
      <c r="E146" s="39" t="s">
        <v>70</v>
      </c>
      <c r="F146" s="66" t="str">
        <f>HYPERLINK("http://twiplomacy.com/info/africa/Niger","http://twiplomacy.com/info/africa/Niger")</f>
        <v>http://twiplomacy.com/info/africa/Niger</v>
      </c>
      <c r="G146" s="41" t="s">
        <v>1771</v>
      </c>
      <c r="H146" s="48" t="s">
        <v>1772</v>
      </c>
      <c r="I146" s="41" t="s">
        <v>1773</v>
      </c>
      <c r="J146" s="43">
        <v>21037</v>
      </c>
      <c r="K146" s="43">
        <v>40</v>
      </c>
      <c r="L146" s="41" t="s">
        <v>1774</v>
      </c>
      <c r="M146" s="41" t="s">
        <v>1775</v>
      </c>
      <c r="N146" s="41" t="s">
        <v>1757</v>
      </c>
      <c r="O146" s="43">
        <v>50</v>
      </c>
      <c r="P146" s="43">
        <v>1342</v>
      </c>
      <c r="Q146" s="41" t="s">
        <v>78</v>
      </c>
      <c r="R146" s="41" t="s">
        <v>79</v>
      </c>
      <c r="S146" s="43">
        <v>72</v>
      </c>
      <c r="T146" s="44" t="s">
        <v>97</v>
      </c>
      <c r="U146" s="43">
        <v>1.0297805642633231</v>
      </c>
      <c r="V146" s="43">
        <v>13.21818181818182</v>
      </c>
      <c r="W146" s="43">
        <v>33.290909090909089</v>
      </c>
      <c r="X146" s="45">
        <v>89</v>
      </c>
      <c r="Y146" s="45">
        <v>1314</v>
      </c>
      <c r="Z146" s="46">
        <v>6.7732115677321195E-2</v>
      </c>
      <c r="AA146" s="41" t="s">
        <v>1771</v>
      </c>
      <c r="AB146" s="41" t="s">
        <v>1773</v>
      </c>
      <c r="AC146" s="41" t="s">
        <v>1776</v>
      </c>
      <c r="AD146" s="41" t="s">
        <v>1772</v>
      </c>
      <c r="AE146" s="43">
        <v>36441</v>
      </c>
      <c r="AF146" s="43">
        <v>14.285714285714286</v>
      </c>
      <c r="AG146" s="43">
        <v>9300</v>
      </c>
      <c r="AH146" s="43">
        <v>27141</v>
      </c>
      <c r="AI146" s="47">
        <v>4.7600000000000003E-3</v>
      </c>
      <c r="AJ146" s="47">
        <v>4.6899999999999997E-3</v>
      </c>
      <c r="AK146" s="47">
        <v>4.3899999999999998E-3</v>
      </c>
      <c r="AL146" s="47">
        <v>8.9099999999999995E-3</v>
      </c>
      <c r="AM146" s="47">
        <v>2.0100000000000001E-3</v>
      </c>
      <c r="AN146" s="43">
        <v>651</v>
      </c>
      <c r="AO146" s="43">
        <v>298</v>
      </c>
      <c r="AP146" s="43">
        <v>46</v>
      </c>
      <c r="AQ146" s="43">
        <v>135</v>
      </c>
      <c r="AR146" s="43">
        <v>165</v>
      </c>
      <c r="AS146" s="41">
        <v>1.78</v>
      </c>
      <c r="AT146" s="43">
        <v>20989</v>
      </c>
      <c r="AU146" s="43">
        <v>15115</v>
      </c>
      <c r="AV146" s="47">
        <v>2.5731999999999999</v>
      </c>
      <c r="AW146" s="48" t="str">
        <f>HYPERLINK("https://twitter.com/presidenceNiger/lists","https://twitter.com/presidenceNiger/lists")</f>
        <v>https://twitter.com/presidenceNiger/lists</v>
      </c>
      <c r="AX146" s="39">
        <v>0</v>
      </c>
      <c r="AY146" s="39">
        <v>0</v>
      </c>
      <c r="AZ146" s="39" t="s">
        <v>85</v>
      </c>
      <c r="BA146" s="39"/>
      <c r="BB146" s="48" t="s">
        <v>1777</v>
      </c>
      <c r="BC146" s="39">
        <v>1</v>
      </c>
      <c r="BD146" s="41" t="s">
        <v>1771</v>
      </c>
      <c r="BE146" s="50">
        <v>5</v>
      </c>
      <c r="BF146" s="50">
        <v>12</v>
      </c>
      <c r="BG146" s="50">
        <v>7</v>
      </c>
      <c r="BH146" s="50">
        <v>24</v>
      </c>
      <c r="BI146" s="50" t="s">
        <v>1778</v>
      </c>
      <c r="BJ146" s="50" t="s">
        <v>1779</v>
      </c>
      <c r="BK146" s="50" t="s">
        <v>1780</v>
      </c>
      <c r="BL146" s="51" t="s">
        <v>1781</v>
      </c>
      <c r="BM146" s="52">
        <v>114</v>
      </c>
      <c r="BN146" s="57">
        <v>1</v>
      </c>
      <c r="BO146" s="57">
        <v>18</v>
      </c>
      <c r="BP146" s="57">
        <v>3</v>
      </c>
      <c r="BQ146" s="58"/>
    </row>
    <row r="147" spans="1:69" ht="15.75" x14ac:dyDescent="0.25">
      <c r="A147" s="38" t="s">
        <v>68</v>
      </c>
      <c r="B147" s="39" t="s">
        <v>1757</v>
      </c>
      <c r="C147" s="39" t="s">
        <v>117</v>
      </c>
      <c r="D147" s="39" t="s">
        <v>118</v>
      </c>
      <c r="E147" s="39" t="s">
        <v>1782</v>
      </c>
      <c r="F147" s="66" t="str">
        <f>HYPERLINK("http://twiplomacy.com/info/africa/Niger","http://twiplomacy.com/info/africa/Niger")</f>
        <v>http://twiplomacy.com/info/africa/Niger</v>
      </c>
      <c r="G147" s="41" t="s">
        <v>1783</v>
      </c>
      <c r="H147" s="48" t="s">
        <v>1784</v>
      </c>
      <c r="I147" s="41" t="s">
        <v>1785</v>
      </c>
      <c r="J147" s="43">
        <v>298</v>
      </c>
      <c r="K147" s="43">
        <v>266</v>
      </c>
      <c r="L147" s="41" t="s">
        <v>1786</v>
      </c>
      <c r="M147" s="41" t="s">
        <v>1787</v>
      </c>
      <c r="N147" s="41"/>
      <c r="O147" s="43">
        <v>35</v>
      </c>
      <c r="P147" s="43">
        <v>179</v>
      </c>
      <c r="Q147" s="41" t="s">
        <v>164</v>
      </c>
      <c r="R147" s="41" t="s">
        <v>79</v>
      </c>
      <c r="S147" s="43">
        <v>2</v>
      </c>
      <c r="T147" s="44" t="s">
        <v>97</v>
      </c>
      <c r="U147" s="43">
        <v>0.15278969957081551</v>
      </c>
      <c r="V147" s="43">
        <v>0.15517241379310351</v>
      </c>
      <c r="W147" s="43">
        <v>1.068965517241379</v>
      </c>
      <c r="X147" s="45">
        <v>0</v>
      </c>
      <c r="Y147" s="45">
        <v>178</v>
      </c>
      <c r="Z147" s="46">
        <v>0</v>
      </c>
      <c r="AA147" s="41" t="s">
        <v>1783</v>
      </c>
      <c r="AB147" s="41" t="s">
        <v>1785</v>
      </c>
      <c r="AC147" s="41" t="s">
        <v>1788</v>
      </c>
      <c r="AD147" s="41" t="s">
        <v>1784</v>
      </c>
      <c r="AE147" s="43">
        <v>182</v>
      </c>
      <c r="AF147" s="43">
        <v>0.72727272727272729</v>
      </c>
      <c r="AG147" s="43">
        <v>24</v>
      </c>
      <c r="AH147" s="43">
        <v>158</v>
      </c>
      <c r="AI147" s="47">
        <v>1.7170000000000001E-2</v>
      </c>
      <c r="AJ147" s="47">
        <v>0</v>
      </c>
      <c r="AK147" s="47">
        <v>0</v>
      </c>
      <c r="AL147" s="41" t="s">
        <v>82</v>
      </c>
      <c r="AM147" s="47">
        <v>1.678E-2</v>
      </c>
      <c r="AN147" s="43">
        <v>33</v>
      </c>
      <c r="AO147" s="43">
        <v>4</v>
      </c>
      <c r="AP147" s="43">
        <v>0</v>
      </c>
      <c r="AQ147" s="43">
        <v>13</v>
      </c>
      <c r="AR147" s="43">
        <v>16</v>
      </c>
      <c r="AS147" s="41">
        <v>0.09</v>
      </c>
      <c r="AT147" s="43">
        <v>298</v>
      </c>
      <c r="AU147" s="43">
        <v>0</v>
      </c>
      <c r="AV147" s="55">
        <v>0</v>
      </c>
      <c r="AW147" s="48" t="s">
        <v>1789</v>
      </c>
      <c r="AX147" s="39">
        <v>0</v>
      </c>
      <c r="AY147" s="39">
        <v>0</v>
      </c>
      <c r="AZ147" s="39" t="s">
        <v>85</v>
      </c>
      <c r="BA147" s="39"/>
      <c r="BB147" s="48" t="s">
        <v>1790</v>
      </c>
      <c r="BC147" s="39">
        <v>0</v>
      </c>
      <c r="BD147" s="41" t="s">
        <v>1783</v>
      </c>
      <c r="BE147" s="50">
        <v>43</v>
      </c>
      <c r="BF147" s="50">
        <v>0</v>
      </c>
      <c r="BG147" s="50">
        <v>0</v>
      </c>
      <c r="BH147" s="50">
        <v>43</v>
      </c>
      <c r="BI147" s="50" t="s">
        <v>1791</v>
      </c>
      <c r="BJ147" s="50"/>
      <c r="BK147" s="50"/>
      <c r="BL147" s="56" t="s">
        <v>1792</v>
      </c>
      <c r="BM147" s="52" t="s">
        <v>90</v>
      </c>
      <c r="BN147" s="57"/>
      <c r="BO147" s="57"/>
      <c r="BP147" s="57"/>
      <c r="BQ147" s="58"/>
    </row>
    <row r="148" spans="1:69" ht="15.75" x14ac:dyDescent="0.25">
      <c r="A148" s="38" t="s">
        <v>68</v>
      </c>
      <c r="B148" s="39" t="s">
        <v>1793</v>
      </c>
      <c r="C148" s="39" t="s">
        <v>146</v>
      </c>
      <c r="D148" s="39" t="s">
        <v>118</v>
      </c>
      <c r="E148" s="39" t="s">
        <v>1794</v>
      </c>
      <c r="F148" s="66" t="str">
        <f>HYPERLINK("http://twiplomacy.com/info/africa/Nigeria","http://twiplomacy.com/info/africa/Nigeria")</f>
        <v>http://twiplomacy.com/info/africa/Nigeria</v>
      </c>
      <c r="G148" s="41" t="s">
        <v>1795</v>
      </c>
      <c r="H148" s="48" t="s">
        <v>1796</v>
      </c>
      <c r="I148" s="41" t="s">
        <v>1797</v>
      </c>
      <c r="J148" s="43">
        <v>1442084</v>
      </c>
      <c r="K148" s="43">
        <v>19</v>
      </c>
      <c r="L148" s="41" t="s">
        <v>1798</v>
      </c>
      <c r="M148" s="41" t="s">
        <v>1799</v>
      </c>
      <c r="N148" s="41"/>
      <c r="O148" s="43">
        <v>4</v>
      </c>
      <c r="P148" s="43">
        <v>2880</v>
      </c>
      <c r="Q148" s="41" t="s">
        <v>164</v>
      </c>
      <c r="R148" s="41" t="s">
        <v>124</v>
      </c>
      <c r="S148" s="43">
        <v>1265</v>
      </c>
      <c r="T148" s="44" t="s">
        <v>97</v>
      </c>
      <c r="U148" s="43">
        <v>2.3021933387489839</v>
      </c>
      <c r="V148" s="43">
        <v>491.0440705128205</v>
      </c>
      <c r="W148" s="43">
        <v>428.44951923076923</v>
      </c>
      <c r="X148" s="45">
        <v>17</v>
      </c>
      <c r="Y148" s="45">
        <v>2834</v>
      </c>
      <c r="Z148" s="46">
        <v>5.9985885673959098E-3</v>
      </c>
      <c r="AA148" s="41" t="s">
        <v>1795</v>
      </c>
      <c r="AB148" s="41" t="s">
        <v>1797</v>
      </c>
      <c r="AC148" s="41" t="s">
        <v>1800</v>
      </c>
      <c r="AD148" s="41" t="s">
        <v>1801</v>
      </c>
      <c r="AE148" s="43">
        <v>512453</v>
      </c>
      <c r="AF148" s="43">
        <v>458.49394673123487</v>
      </c>
      <c r="AG148" s="43">
        <v>189358</v>
      </c>
      <c r="AH148" s="43">
        <v>323095</v>
      </c>
      <c r="AI148" s="47">
        <v>1.0200000000000001E-3</v>
      </c>
      <c r="AJ148" s="47">
        <v>1.6299999999999999E-3</v>
      </c>
      <c r="AK148" s="47">
        <v>1.32E-3</v>
      </c>
      <c r="AL148" s="47">
        <v>2.1299999999999999E-3</v>
      </c>
      <c r="AM148" s="47">
        <v>7.6000000000000004E-4</v>
      </c>
      <c r="AN148" s="43">
        <v>413</v>
      </c>
      <c r="AO148" s="43">
        <v>75</v>
      </c>
      <c r="AP148" s="43">
        <v>11</v>
      </c>
      <c r="AQ148" s="43">
        <v>21</v>
      </c>
      <c r="AR148" s="43">
        <v>306</v>
      </c>
      <c r="AS148" s="41">
        <v>1.1299999999999999</v>
      </c>
      <c r="AT148" s="43">
        <v>1441189</v>
      </c>
      <c r="AU148" s="43">
        <v>409304</v>
      </c>
      <c r="AV148" s="47">
        <v>0.3967</v>
      </c>
      <c r="AW148" s="48" t="str">
        <f>HYPERLINK("https://twitter.com/MBuhari/lists","https://twitter.com/MBuhari/lists")</f>
        <v>https://twitter.com/MBuhari/lists</v>
      </c>
      <c r="AX148" s="39">
        <v>0</v>
      </c>
      <c r="AY148" s="39">
        <v>0</v>
      </c>
      <c r="AZ148" s="39" t="s">
        <v>85</v>
      </c>
      <c r="BA148" s="39"/>
      <c r="BB148" s="48" t="s">
        <v>1802</v>
      </c>
      <c r="BC148" s="39">
        <v>0</v>
      </c>
      <c r="BD148" s="41" t="s">
        <v>1795</v>
      </c>
      <c r="BE148" s="50">
        <v>0</v>
      </c>
      <c r="BF148" s="50">
        <v>44</v>
      </c>
      <c r="BG148" s="50">
        <v>6</v>
      </c>
      <c r="BH148" s="50">
        <v>50</v>
      </c>
      <c r="BI148" s="50"/>
      <c r="BJ148" s="50" t="s">
        <v>1803</v>
      </c>
      <c r="BK148" s="50" t="s">
        <v>1804</v>
      </c>
      <c r="BL148" s="51" t="s">
        <v>1805</v>
      </c>
      <c r="BM148" s="52" t="s">
        <v>90</v>
      </c>
      <c r="BN148" s="57"/>
      <c r="BO148" s="57"/>
      <c r="BP148" s="57"/>
      <c r="BQ148" s="58"/>
    </row>
    <row r="149" spans="1:69" ht="15.75" x14ac:dyDescent="0.25">
      <c r="A149" s="38" t="s">
        <v>68</v>
      </c>
      <c r="B149" s="39" t="s">
        <v>1793</v>
      </c>
      <c r="C149" s="39" t="s">
        <v>146</v>
      </c>
      <c r="D149" s="39" t="s">
        <v>71</v>
      </c>
      <c r="E149" s="39" t="s">
        <v>1794</v>
      </c>
      <c r="F149" s="66" t="str">
        <f>HYPERLINK("http://twiplomacy.com/info/africa/Nigeria","http://twiplomacy.com/info/africa/Nigeria")</f>
        <v>http://twiplomacy.com/info/africa/Nigeria</v>
      </c>
      <c r="G149" s="41" t="s">
        <v>1806</v>
      </c>
      <c r="H149" s="48" t="s">
        <v>1807</v>
      </c>
      <c r="I149" s="41" t="s">
        <v>1808</v>
      </c>
      <c r="J149" s="43">
        <v>987980</v>
      </c>
      <c r="K149" s="43">
        <v>25</v>
      </c>
      <c r="L149" s="41" t="s">
        <v>1809</v>
      </c>
      <c r="M149" s="41" t="s">
        <v>1810</v>
      </c>
      <c r="N149" s="41" t="s">
        <v>1811</v>
      </c>
      <c r="O149" s="43">
        <v>153</v>
      </c>
      <c r="P149" s="43">
        <v>7572</v>
      </c>
      <c r="Q149" s="41" t="s">
        <v>164</v>
      </c>
      <c r="R149" s="41" t="s">
        <v>124</v>
      </c>
      <c r="S149" s="43">
        <v>645</v>
      </c>
      <c r="T149" s="44" t="s">
        <v>97</v>
      </c>
      <c r="U149" s="43">
        <v>10.40384615384615</v>
      </c>
      <c r="V149" s="43">
        <v>123.5391459074733</v>
      </c>
      <c r="W149" s="43">
        <v>184.2419928825623</v>
      </c>
      <c r="X149" s="45">
        <v>330</v>
      </c>
      <c r="Y149" s="45">
        <v>3246</v>
      </c>
      <c r="Z149" s="46">
        <v>0.10166358595194099</v>
      </c>
      <c r="AA149" s="41" t="s">
        <v>1806</v>
      </c>
      <c r="AB149" s="41" t="s">
        <v>1808</v>
      </c>
      <c r="AC149" s="41" t="s">
        <v>1812</v>
      </c>
      <c r="AD149" s="41" t="s">
        <v>1807</v>
      </c>
      <c r="AE149" s="43">
        <v>539466</v>
      </c>
      <c r="AF149" s="43">
        <v>132.46547472256472</v>
      </c>
      <c r="AG149" s="43">
        <v>214859</v>
      </c>
      <c r="AH149" s="43">
        <v>324607</v>
      </c>
      <c r="AI149" s="47">
        <v>4.2999999999999999E-4</v>
      </c>
      <c r="AJ149" s="47">
        <v>5.8E-4</v>
      </c>
      <c r="AK149" s="47">
        <v>2.7E-4</v>
      </c>
      <c r="AL149" s="47">
        <v>4.8999999999999998E-4</v>
      </c>
      <c r="AM149" s="47">
        <v>3.8999999999999999E-4</v>
      </c>
      <c r="AN149" s="43">
        <v>1622</v>
      </c>
      <c r="AO149" s="43">
        <v>453</v>
      </c>
      <c r="AP149" s="43">
        <v>222</v>
      </c>
      <c r="AQ149" s="43">
        <v>272</v>
      </c>
      <c r="AR149" s="43">
        <v>669</v>
      </c>
      <c r="AS149" s="41">
        <v>4.4400000000000004</v>
      </c>
      <c r="AT149" s="43">
        <v>986972</v>
      </c>
      <c r="AU149" s="43">
        <v>451405</v>
      </c>
      <c r="AV149" s="47">
        <v>0.84289999999999998</v>
      </c>
      <c r="AW149" s="48" t="s">
        <v>1813</v>
      </c>
      <c r="AX149" s="39">
        <v>0</v>
      </c>
      <c r="AY149" s="39">
        <v>2</v>
      </c>
      <c r="AZ149" s="39" t="s">
        <v>85</v>
      </c>
      <c r="BA149" s="87"/>
      <c r="BB149" s="48" t="s">
        <v>1814</v>
      </c>
      <c r="BC149" s="39">
        <v>0</v>
      </c>
      <c r="BD149" s="41" t="s">
        <v>1806</v>
      </c>
      <c r="BE149" s="50">
        <v>2</v>
      </c>
      <c r="BF149" s="50">
        <v>30</v>
      </c>
      <c r="BG149" s="50">
        <v>4</v>
      </c>
      <c r="BH149" s="50">
        <v>36</v>
      </c>
      <c r="BI149" s="50" t="s">
        <v>1815</v>
      </c>
      <c r="BJ149" s="50" t="s">
        <v>1816</v>
      </c>
      <c r="BK149" s="50" t="s">
        <v>1817</v>
      </c>
      <c r="BL149" s="56" t="s">
        <v>1818</v>
      </c>
      <c r="BM149" s="52">
        <v>27495</v>
      </c>
      <c r="BN149" s="57">
        <v>8</v>
      </c>
      <c r="BO149" s="57">
        <v>3356</v>
      </c>
      <c r="BP149" s="57">
        <v>0</v>
      </c>
      <c r="BQ149" s="58">
        <f>SUM(BM149)/BN149/BO149</f>
        <v>1.0240986293206198</v>
      </c>
    </row>
    <row r="150" spans="1:69" ht="15.75" x14ac:dyDescent="0.25">
      <c r="A150" s="38" t="s">
        <v>68</v>
      </c>
      <c r="B150" s="39" t="s">
        <v>1793</v>
      </c>
      <c r="C150" s="39" t="s">
        <v>70</v>
      </c>
      <c r="D150" s="39" t="s">
        <v>71</v>
      </c>
      <c r="E150" s="39" t="s">
        <v>70</v>
      </c>
      <c r="F150" s="66" t="str">
        <f>HYPERLINK("http://twiplomacy.com/info/africa/Nigeria","http://twiplomacy.com/info/africa/Nigeria")</f>
        <v>http://twiplomacy.com/info/africa/Nigeria</v>
      </c>
      <c r="G150" s="41" t="s">
        <v>1819</v>
      </c>
      <c r="H150" s="48" t="s">
        <v>1820</v>
      </c>
      <c r="I150" s="41" t="s">
        <v>1821</v>
      </c>
      <c r="J150" s="43">
        <v>366690</v>
      </c>
      <c r="K150" s="43">
        <v>159</v>
      </c>
      <c r="L150" s="41" t="s">
        <v>1822</v>
      </c>
      <c r="M150" s="41" t="s">
        <v>1823</v>
      </c>
      <c r="N150" s="41" t="s">
        <v>1824</v>
      </c>
      <c r="O150" s="43">
        <v>348</v>
      </c>
      <c r="P150" s="43">
        <v>22895</v>
      </c>
      <c r="Q150" s="41" t="s">
        <v>164</v>
      </c>
      <c r="R150" s="41" t="s">
        <v>124</v>
      </c>
      <c r="S150" s="43">
        <v>321</v>
      </c>
      <c r="T150" s="44" t="s">
        <v>97</v>
      </c>
      <c r="U150" s="43">
        <v>35.644444444444453</v>
      </c>
      <c r="V150" s="43">
        <v>31.574548907882239</v>
      </c>
      <c r="W150" s="43">
        <v>47.232668566001898</v>
      </c>
      <c r="X150" s="45">
        <v>119</v>
      </c>
      <c r="Y150" s="45">
        <v>3208</v>
      </c>
      <c r="Z150" s="46">
        <v>3.7094763092269299E-2</v>
      </c>
      <c r="AA150" s="41" t="s">
        <v>1819</v>
      </c>
      <c r="AB150" s="41" t="s">
        <v>1821</v>
      </c>
      <c r="AC150" s="41" t="s">
        <v>1825</v>
      </c>
      <c r="AD150" s="41" t="s">
        <v>1820</v>
      </c>
      <c r="AE150" s="43">
        <v>286911</v>
      </c>
      <c r="AF150" s="43">
        <v>37.209603220241519</v>
      </c>
      <c r="AG150" s="43">
        <v>129415</v>
      </c>
      <c r="AH150" s="43">
        <v>157496</v>
      </c>
      <c r="AI150" s="47">
        <v>2.9E-4</v>
      </c>
      <c r="AJ150" s="47">
        <v>4.4999999999999999E-4</v>
      </c>
      <c r="AK150" s="47">
        <v>1.4999999999999999E-4</v>
      </c>
      <c r="AL150" s="47">
        <v>4.0999999999999999E-4</v>
      </c>
      <c r="AM150" s="47">
        <v>2.5999999999999998E-4</v>
      </c>
      <c r="AN150" s="43">
        <v>3478</v>
      </c>
      <c r="AO150" s="43">
        <v>740</v>
      </c>
      <c r="AP150" s="43">
        <v>441</v>
      </c>
      <c r="AQ150" s="43">
        <v>1046</v>
      </c>
      <c r="AR150" s="43">
        <v>1243</v>
      </c>
      <c r="AS150" s="41">
        <v>9.5299999999999994</v>
      </c>
      <c r="AT150" s="43">
        <v>366130</v>
      </c>
      <c r="AU150" s="43">
        <v>155944</v>
      </c>
      <c r="AV150" s="47">
        <v>0.7419</v>
      </c>
      <c r="AW150" s="48" t="s">
        <v>1826</v>
      </c>
      <c r="AX150" s="39">
        <v>2</v>
      </c>
      <c r="AY150" s="39">
        <v>0</v>
      </c>
      <c r="AZ150" s="39" t="s">
        <v>85</v>
      </c>
      <c r="BA150" s="87"/>
      <c r="BB150" s="48" t="s">
        <v>1827</v>
      </c>
      <c r="BC150" s="39">
        <v>0</v>
      </c>
      <c r="BD150" s="41" t="s">
        <v>1819</v>
      </c>
      <c r="BE150" s="50">
        <v>0</v>
      </c>
      <c r="BF150" s="50">
        <v>15</v>
      </c>
      <c r="BG150" s="50">
        <v>3</v>
      </c>
      <c r="BH150" s="50">
        <v>18</v>
      </c>
      <c r="BI150" s="50"/>
      <c r="BJ150" s="50" t="s">
        <v>1828</v>
      </c>
      <c r="BK150" s="50" t="s">
        <v>1829</v>
      </c>
      <c r="BL150" s="56" t="s">
        <v>1830</v>
      </c>
      <c r="BM150" s="52">
        <v>4217</v>
      </c>
      <c r="BN150" s="57">
        <v>12</v>
      </c>
      <c r="BO150" s="57">
        <v>1254</v>
      </c>
      <c r="BP150" s="57">
        <v>0</v>
      </c>
      <c r="BQ150" s="58">
        <f>SUM(BM150)/BN150/BO150</f>
        <v>0.28023657628920789</v>
      </c>
    </row>
    <row r="151" spans="1:69" ht="15.75" x14ac:dyDescent="0.25">
      <c r="A151" s="38" t="s">
        <v>68</v>
      </c>
      <c r="B151" s="39" t="s">
        <v>1793</v>
      </c>
      <c r="C151" s="39" t="s">
        <v>117</v>
      </c>
      <c r="D151" s="39" t="s">
        <v>118</v>
      </c>
      <c r="E151" s="39" t="s">
        <v>1831</v>
      </c>
      <c r="F151" s="66" t="str">
        <f>HYPERLINK("http://twiplomacy.com/info/africa/Nigeria","http://twiplomacy.com/info/africa/Nigeria")</f>
        <v>http://twiplomacy.com/info/africa/Nigeria</v>
      </c>
      <c r="G151" s="41" t="s">
        <v>1832</v>
      </c>
      <c r="H151" s="48" t="s">
        <v>1833</v>
      </c>
      <c r="I151" s="41" t="s">
        <v>1834</v>
      </c>
      <c r="J151" s="43">
        <v>22558</v>
      </c>
      <c r="K151" s="43">
        <v>148</v>
      </c>
      <c r="L151" s="41" t="s">
        <v>1835</v>
      </c>
      <c r="M151" s="41" t="s">
        <v>1836</v>
      </c>
      <c r="N151" s="41" t="s">
        <v>1837</v>
      </c>
      <c r="O151" s="43">
        <v>1137</v>
      </c>
      <c r="P151" s="43">
        <v>3640</v>
      </c>
      <c r="Q151" s="41" t="s">
        <v>164</v>
      </c>
      <c r="R151" s="41" t="s">
        <v>124</v>
      </c>
      <c r="S151" s="43">
        <v>128</v>
      </c>
      <c r="T151" s="44" t="s">
        <v>97</v>
      </c>
      <c r="U151" s="43">
        <v>4.331983805668016</v>
      </c>
      <c r="V151" s="43">
        <v>16.519306099608279</v>
      </c>
      <c r="W151" s="43">
        <v>19.427532176832681</v>
      </c>
      <c r="X151" s="45">
        <v>223</v>
      </c>
      <c r="Y151" s="45">
        <v>3210</v>
      </c>
      <c r="Z151" s="46">
        <v>6.9470404984423695E-2</v>
      </c>
      <c r="AA151" s="41" t="s">
        <v>1832</v>
      </c>
      <c r="AB151" s="41" t="s">
        <v>1834</v>
      </c>
      <c r="AC151" s="41" t="s">
        <v>1838</v>
      </c>
      <c r="AD151" s="41" t="s">
        <v>1833</v>
      </c>
      <c r="AE151" s="43">
        <v>35917</v>
      </c>
      <c r="AF151" s="43">
        <v>18.888736263736263</v>
      </c>
      <c r="AG151" s="43">
        <v>13751</v>
      </c>
      <c r="AH151" s="43">
        <v>22166</v>
      </c>
      <c r="AI151" s="47">
        <v>2.7699999999999999E-3</v>
      </c>
      <c r="AJ151" s="47">
        <v>2.7699999999999999E-3</v>
      </c>
      <c r="AK151" s="47">
        <v>1.7099999999999999E-3</v>
      </c>
      <c r="AL151" s="47">
        <v>1.3600000000000001E-3</v>
      </c>
      <c r="AM151" s="47">
        <v>2.6700000000000001E-3</v>
      </c>
      <c r="AN151" s="43">
        <v>728</v>
      </c>
      <c r="AO151" s="43">
        <v>552</v>
      </c>
      <c r="AP151" s="43">
        <v>8</v>
      </c>
      <c r="AQ151" s="43">
        <v>13</v>
      </c>
      <c r="AR151" s="43">
        <v>148</v>
      </c>
      <c r="AS151" s="41">
        <v>1.99</v>
      </c>
      <c r="AT151" s="43">
        <v>22534</v>
      </c>
      <c r="AU151" s="43">
        <v>9000</v>
      </c>
      <c r="AV151" s="47">
        <v>0.66500000000000004</v>
      </c>
      <c r="AW151" s="48" t="s">
        <v>1839</v>
      </c>
      <c r="AX151" s="39">
        <v>0</v>
      </c>
      <c r="AY151" s="39">
        <v>0</v>
      </c>
      <c r="AZ151" s="39" t="s">
        <v>85</v>
      </c>
      <c r="BA151" s="87"/>
      <c r="BB151" s="48" t="s">
        <v>1840</v>
      </c>
      <c r="BC151" s="39">
        <v>0</v>
      </c>
      <c r="BD151" s="41" t="s">
        <v>1832</v>
      </c>
      <c r="BE151" s="50">
        <v>22</v>
      </c>
      <c r="BF151" s="50">
        <v>24</v>
      </c>
      <c r="BG151" s="50">
        <v>8</v>
      </c>
      <c r="BH151" s="50">
        <v>54</v>
      </c>
      <c r="BI151" s="50" t="s">
        <v>1841</v>
      </c>
      <c r="BJ151" s="50" t="s">
        <v>1842</v>
      </c>
      <c r="BK151" s="50" t="s">
        <v>1843</v>
      </c>
      <c r="BL151" s="51" t="s">
        <v>1844</v>
      </c>
      <c r="BM151" s="52" t="s">
        <v>90</v>
      </c>
      <c r="BN151" s="57"/>
      <c r="BO151" s="57"/>
      <c r="BP151" s="57"/>
      <c r="BQ151" s="58"/>
    </row>
    <row r="152" spans="1:69" ht="15.75" x14ac:dyDescent="0.25">
      <c r="A152" s="38" t="s">
        <v>68</v>
      </c>
      <c r="B152" s="39" t="s">
        <v>1793</v>
      </c>
      <c r="C152" s="39" t="s">
        <v>132</v>
      </c>
      <c r="D152" s="39" t="s">
        <v>71</v>
      </c>
      <c r="E152" s="39" t="s">
        <v>132</v>
      </c>
      <c r="F152" s="66" t="str">
        <f>HYPERLINK("http://twiplomacy.com/info/africa/Nigeria","http://twiplomacy.com/info/africa/Nigeria")</f>
        <v>http://twiplomacy.com/info/africa/Nigeria</v>
      </c>
      <c r="G152" s="41" t="s">
        <v>1845</v>
      </c>
      <c r="H152" s="48" t="s">
        <v>1846</v>
      </c>
      <c r="I152" s="41" t="s">
        <v>1847</v>
      </c>
      <c r="J152" s="43">
        <v>185</v>
      </c>
      <c r="K152" s="43">
        <v>57</v>
      </c>
      <c r="L152" s="41" t="s">
        <v>1848</v>
      </c>
      <c r="M152" s="41" t="s">
        <v>1849</v>
      </c>
      <c r="N152" s="41" t="s">
        <v>1850</v>
      </c>
      <c r="O152" s="43">
        <v>2</v>
      </c>
      <c r="P152" s="43">
        <v>191</v>
      </c>
      <c r="Q152" s="41" t="s">
        <v>164</v>
      </c>
      <c r="R152" s="41" t="s">
        <v>79</v>
      </c>
      <c r="S152" s="43">
        <v>2</v>
      </c>
      <c r="T152" s="44" t="s">
        <v>97</v>
      </c>
      <c r="U152" s="43">
        <v>1.67</v>
      </c>
      <c r="V152" s="43">
        <v>8.6206896551724144E-2</v>
      </c>
      <c r="W152" s="43">
        <v>0.2413793103448276</v>
      </c>
      <c r="X152" s="45">
        <v>2</v>
      </c>
      <c r="Y152" s="45">
        <v>167</v>
      </c>
      <c r="Z152" s="46">
        <v>1.19760479041916E-2</v>
      </c>
      <c r="AA152" s="41" t="s">
        <v>1845</v>
      </c>
      <c r="AB152" s="41" t="s">
        <v>1847</v>
      </c>
      <c r="AC152" s="41" t="s">
        <v>1851</v>
      </c>
      <c r="AD152" s="41" t="s">
        <v>1846</v>
      </c>
      <c r="AE152" s="43">
        <v>119</v>
      </c>
      <c r="AF152" s="43">
        <v>0.50793650793650791</v>
      </c>
      <c r="AG152" s="43">
        <v>64</v>
      </c>
      <c r="AH152" s="43">
        <v>55</v>
      </c>
      <c r="AI152" s="47">
        <v>0</v>
      </c>
      <c r="AJ152" s="47">
        <v>0</v>
      </c>
      <c r="AK152" s="47">
        <v>0</v>
      </c>
      <c r="AL152" s="41" t="s">
        <v>82</v>
      </c>
      <c r="AM152" s="41" t="s">
        <v>82</v>
      </c>
      <c r="AN152" s="43">
        <v>126</v>
      </c>
      <c r="AO152" s="43">
        <v>125</v>
      </c>
      <c r="AP152" s="43">
        <v>0</v>
      </c>
      <c r="AQ152" s="43">
        <v>1</v>
      </c>
      <c r="AR152" s="43">
        <v>0</v>
      </c>
      <c r="AS152" s="41">
        <v>0.35</v>
      </c>
      <c r="AT152" s="43">
        <v>178</v>
      </c>
      <c r="AU152" s="43">
        <v>0</v>
      </c>
      <c r="AV152" s="55">
        <v>0</v>
      </c>
      <c r="AW152" s="48" t="s">
        <v>1852</v>
      </c>
      <c r="AX152" s="39">
        <v>0</v>
      </c>
      <c r="AY152" s="39">
        <v>0</v>
      </c>
      <c r="AZ152" s="39" t="s">
        <v>85</v>
      </c>
      <c r="BA152" s="87"/>
      <c r="BB152" s="48" t="s">
        <v>1853</v>
      </c>
      <c r="BC152" s="39">
        <v>0</v>
      </c>
      <c r="BD152" s="41" t="s">
        <v>1845</v>
      </c>
      <c r="BE152" s="50">
        <v>5</v>
      </c>
      <c r="BF152" s="50">
        <v>1</v>
      </c>
      <c r="BG152" s="50">
        <v>0</v>
      </c>
      <c r="BH152" s="50">
        <v>6</v>
      </c>
      <c r="BI152" s="50" t="s">
        <v>1854</v>
      </c>
      <c r="BJ152" s="50" t="s">
        <v>1855</v>
      </c>
      <c r="BK152" s="50"/>
      <c r="BL152" s="51" t="s">
        <v>1856</v>
      </c>
      <c r="BM152" s="52" t="s">
        <v>276</v>
      </c>
      <c r="BN152" s="57"/>
      <c r="BO152" s="57"/>
      <c r="BP152" s="57"/>
      <c r="BQ152" s="58"/>
    </row>
    <row r="153" spans="1:69" ht="15.75" x14ac:dyDescent="0.25">
      <c r="A153" s="38" t="s">
        <v>68</v>
      </c>
      <c r="B153" s="39" t="s">
        <v>1857</v>
      </c>
      <c r="C153" s="39" t="s">
        <v>146</v>
      </c>
      <c r="D153" s="39" t="s">
        <v>118</v>
      </c>
      <c r="E153" s="39" t="s">
        <v>1858</v>
      </c>
      <c r="F153" s="66" t="str">
        <f t="shared" ref="F153:F159" si="4">HYPERLINK("http://twiplomacy.com/info/africa/Rwanda","http://twiplomacy.com/info/africa/Rwanda")</f>
        <v>http://twiplomacy.com/info/africa/Rwanda</v>
      </c>
      <c r="G153" s="41" t="s">
        <v>787</v>
      </c>
      <c r="H153" s="48" t="s">
        <v>1859</v>
      </c>
      <c r="I153" s="41" t="s">
        <v>1860</v>
      </c>
      <c r="J153" s="43">
        <v>1809866</v>
      </c>
      <c r="K153" s="43">
        <v>151</v>
      </c>
      <c r="L153" s="41" t="s">
        <v>1861</v>
      </c>
      <c r="M153" s="41" t="s">
        <v>1862</v>
      </c>
      <c r="N153" s="41" t="s">
        <v>1863</v>
      </c>
      <c r="O153" s="43">
        <v>324</v>
      </c>
      <c r="P153" s="43">
        <v>2733</v>
      </c>
      <c r="Q153" s="41" t="s">
        <v>164</v>
      </c>
      <c r="R153" s="41" t="s">
        <v>124</v>
      </c>
      <c r="S153" s="43">
        <v>2094</v>
      </c>
      <c r="T153" s="44" t="s">
        <v>97</v>
      </c>
      <c r="U153" s="43">
        <v>0.83394383394383398</v>
      </c>
      <c r="V153" s="43">
        <v>46.333700440528638</v>
      </c>
      <c r="W153" s="43">
        <v>74.671071953010284</v>
      </c>
      <c r="X153" s="45">
        <v>2320</v>
      </c>
      <c r="Y153" s="45">
        <v>2732</v>
      </c>
      <c r="Z153" s="46">
        <v>0.84919472913616401</v>
      </c>
      <c r="AA153" s="41" t="s">
        <v>787</v>
      </c>
      <c r="AB153" s="41" t="s">
        <v>1860</v>
      </c>
      <c r="AC153" s="41" t="s">
        <v>1864</v>
      </c>
      <c r="AD153" s="41" t="s">
        <v>1859</v>
      </c>
      <c r="AE153" s="43">
        <v>131509</v>
      </c>
      <c r="AF153" s="43">
        <v>1081.25</v>
      </c>
      <c r="AG153" s="43">
        <v>38925</v>
      </c>
      <c r="AH153" s="43">
        <v>92584</v>
      </c>
      <c r="AI153" s="47">
        <v>2.1099999999999999E-3</v>
      </c>
      <c r="AJ153" s="41" t="s">
        <v>82</v>
      </c>
      <c r="AK153" s="41" t="s">
        <v>82</v>
      </c>
      <c r="AL153" s="41" t="s">
        <v>82</v>
      </c>
      <c r="AM153" s="47">
        <v>2.1199999999999999E-3</v>
      </c>
      <c r="AN153" s="43">
        <v>36</v>
      </c>
      <c r="AO153" s="43">
        <v>0</v>
      </c>
      <c r="AP153" s="43">
        <v>0</v>
      </c>
      <c r="AQ153" s="43">
        <v>0</v>
      </c>
      <c r="AR153" s="43">
        <v>36</v>
      </c>
      <c r="AS153" s="41">
        <v>0.1</v>
      </c>
      <c r="AT153" s="43">
        <v>1809134</v>
      </c>
      <c r="AU153" s="43">
        <v>173940</v>
      </c>
      <c r="AV153" s="47">
        <v>0.10639999999999999</v>
      </c>
      <c r="AW153" s="66" t="str">
        <f>HYPERLINK("https://twitter.com/PaulKagame/lists","https://twitter.com/PaulKagame/lists")</f>
        <v>https://twitter.com/PaulKagame/lists</v>
      </c>
      <c r="AX153" s="39">
        <v>0</v>
      </c>
      <c r="AY153" s="39">
        <v>1</v>
      </c>
      <c r="AZ153" s="39" t="s">
        <v>85</v>
      </c>
      <c r="BA153" s="39"/>
      <c r="BB153" s="48" t="s">
        <v>1865</v>
      </c>
      <c r="BC153" s="39">
        <v>0</v>
      </c>
      <c r="BD153" s="41" t="s">
        <v>787</v>
      </c>
      <c r="BE153" s="50">
        <v>4</v>
      </c>
      <c r="BF153" s="50">
        <v>82</v>
      </c>
      <c r="BG153" s="50">
        <v>10</v>
      </c>
      <c r="BH153" s="50">
        <v>96</v>
      </c>
      <c r="BI153" s="50" t="s">
        <v>1866</v>
      </c>
      <c r="BJ153" s="50" t="s">
        <v>1867</v>
      </c>
      <c r="BK153" s="50" t="s">
        <v>1868</v>
      </c>
      <c r="BL153" s="51" t="s">
        <v>1869</v>
      </c>
      <c r="BM153" s="52" t="s">
        <v>90</v>
      </c>
      <c r="BN153" s="57"/>
      <c r="BO153" s="57"/>
      <c r="BP153" s="57"/>
      <c r="BQ153" s="58"/>
    </row>
    <row r="154" spans="1:69" ht="15.75" x14ac:dyDescent="0.25">
      <c r="A154" s="38" t="s">
        <v>68</v>
      </c>
      <c r="B154" s="39" t="s">
        <v>1857</v>
      </c>
      <c r="C154" s="39" t="s">
        <v>70</v>
      </c>
      <c r="D154" s="39" t="s">
        <v>71</v>
      </c>
      <c r="E154" s="39" t="s">
        <v>70</v>
      </c>
      <c r="F154" s="66" t="str">
        <f t="shared" si="4"/>
        <v>http://twiplomacy.com/info/africa/Rwanda</v>
      </c>
      <c r="G154" s="41" t="s">
        <v>1870</v>
      </c>
      <c r="H154" s="48" t="s">
        <v>1871</v>
      </c>
      <c r="I154" s="41" t="s">
        <v>1872</v>
      </c>
      <c r="J154" s="43">
        <v>270012</v>
      </c>
      <c r="K154" s="43">
        <v>371</v>
      </c>
      <c r="L154" s="41" t="s">
        <v>1873</v>
      </c>
      <c r="M154" s="41" t="s">
        <v>1874</v>
      </c>
      <c r="N154" s="41" t="s">
        <v>1875</v>
      </c>
      <c r="O154" s="43">
        <v>4</v>
      </c>
      <c r="P154" s="43">
        <v>18250</v>
      </c>
      <c r="Q154" s="41" t="s">
        <v>164</v>
      </c>
      <c r="R154" s="41" t="s">
        <v>124</v>
      </c>
      <c r="S154" s="43">
        <v>515</v>
      </c>
      <c r="T154" s="44" t="s">
        <v>97</v>
      </c>
      <c r="U154" s="43">
        <v>7.3784403669724767</v>
      </c>
      <c r="V154" s="43">
        <v>76.104848866498742</v>
      </c>
      <c r="W154" s="43">
        <v>88.664042821158688</v>
      </c>
      <c r="X154" s="45">
        <v>6</v>
      </c>
      <c r="Y154" s="45">
        <v>3217</v>
      </c>
      <c r="Z154" s="46">
        <v>1.8650917003419302E-3</v>
      </c>
      <c r="AA154" s="41" t="s">
        <v>1870</v>
      </c>
      <c r="AB154" s="41" t="s">
        <v>1872</v>
      </c>
      <c r="AC154" s="41" t="s">
        <v>1876</v>
      </c>
      <c r="AD154" s="41" t="s">
        <v>1871</v>
      </c>
      <c r="AE154" s="43">
        <v>464111</v>
      </c>
      <c r="AF154" s="43">
        <v>78.064334085778782</v>
      </c>
      <c r="AG154" s="43">
        <v>207495</v>
      </c>
      <c r="AH154" s="43">
        <v>256616</v>
      </c>
      <c r="AI154" s="47">
        <v>7.3999999999999999E-4</v>
      </c>
      <c r="AJ154" s="47">
        <v>2.1299999999999999E-3</v>
      </c>
      <c r="AK154" s="47">
        <v>4.6000000000000001E-4</v>
      </c>
      <c r="AL154" s="47">
        <v>1.58E-3</v>
      </c>
      <c r="AM154" s="47">
        <v>6.6E-4</v>
      </c>
      <c r="AN154" s="43">
        <v>2658</v>
      </c>
      <c r="AO154" s="43">
        <v>190</v>
      </c>
      <c r="AP154" s="43">
        <v>57</v>
      </c>
      <c r="AQ154" s="43">
        <v>384</v>
      </c>
      <c r="AR154" s="43">
        <v>2024</v>
      </c>
      <c r="AS154" s="41">
        <v>7.28</v>
      </c>
      <c r="AT154" s="43">
        <v>269917</v>
      </c>
      <c r="AU154" s="43">
        <v>78835</v>
      </c>
      <c r="AV154" s="47">
        <v>0.41260000000000002</v>
      </c>
      <c r="AW154" s="48" t="s">
        <v>1877</v>
      </c>
      <c r="AX154" s="39">
        <v>0</v>
      </c>
      <c r="AY154" s="39">
        <v>0</v>
      </c>
      <c r="AZ154" s="39" t="s">
        <v>85</v>
      </c>
      <c r="BA154" s="39"/>
      <c r="BB154" s="48" t="s">
        <v>1878</v>
      </c>
      <c r="BC154" s="39">
        <v>0</v>
      </c>
      <c r="BD154" s="41" t="s">
        <v>1870</v>
      </c>
      <c r="BE154" s="50">
        <v>9</v>
      </c>
      <c r="BF154" s="50">
        <v>37</v>
      </c>
      <c r="BG154" s="50">
        <v>8</v>
      </c>
      <c r="BH154" s="50">
        <v>54</v>
      </c>
      <c r="BI154" s="50" t="s">
        <v>1879</v>
      </c>
      <c r="BJ154" s="50" t="s">
        <v>1880</v>
      </c>
      <c r="BK154" s="50" t="s">
        <v>1881</v>
      </c>
      <c r="BL154" s="51" t="s">
        <v>1882</v>
      </c>
      <c r="BM154" s="52" t="s">
        <v>276</v>
      </c>
      <c r="BN154" s="57"/>
      <c r="BO154" s="57"/>
      <c r="BP154" s="57"/>
      <c r="BQ154" s="58"/>
    </row>
    <row r="155" spans="1:69" ht="15.75" x14ac:dyDescent="0.25">
      <c r="A155" s="38" t="s">
        <v>68</v>
      </c>
      <c r="B155" s="39" t="s">
        <v>1857</v>
      </c>
      <c r="C155" s="39" t="s">
        <v>104</v>
      </c>
      <c r="D155" s="39" t="s">
        <v>118</v>
      </c>
      <c r="E155" s="39" t="s">
        <v>1883</v>
      </c>
      <c r="F155" s="66" t="str">
        <f t="shared" si="4"/>
        <v>http://twiplomacy.com/info/africa/Rwanda</v>
      </c>
      <c r="G155" s="41" t="s">
        <v>1884</v>
      </c>
      <c r="H155" s="48" t="s">
        <v>1885</v>
      </c>
      <c r="I155" s="41" t="s">
        <v>1886</v>
      </c>
      <c r="J155" s="43">
        <v>5293</v>
      </c>
      <c r="K155" s="43">
        <v>66</v>
      </c>
      <c r="L155" s="41" t="s">
        <v>1887</v>
      </c>
      <c r="M155" s="41" t="s">
        <v>1888</v>
      </c>
      <c r="N155" s="41" t="s">
        <v>1857</v>
      </c>
      <c r="O155" s="43">
        <v>4</v>
      </c>
      <c r="P155" s="43">
        <v>11</v>
      </c>
      <c r="Q155" s="41" t="s">
        <v>164</v>
      </c>
      <c r="R155" s="41" t="s">
        <v>79</v>
      </c>
      <c r="S155" s="43">
        <v>9</v>
      </c>
      <c r="T155" s="44" t="s">
        <v>97</v>
      </c>
      <c r="U155" s="43">
        <v>4.6218487394957992E-2</v>
      </c>
      <c r="V155" s="43">
        <v>123.5454545454545</v>
      </c>
      <c r="W155" s="43">
        <v>300.18181818181819</v>
      </c>
      <c r="X155" s="45">
        <v>0</v>
      </c>
      <c r="Y155" s="45">
        <v>11</v>
      </c>
      <c r="Z155" s="46">
        <v>0</v>
      </c>
      <c r="AA155" s="41" t="s">
        <v>1884</v>
      </c>
      <c r="AB155" s="41" t="s">
        <v>1886</v>
      </c>
      <c r="AC155" s="41" t="s">
        <v>1889</v>
      </c>
      <c r="AD155" s="41" t="s">
        <v>1885</v>
      </c>
      <c r="AE155" s="43">
        <v>4644</v>
      </c>
      <c r="AF155" s="43">
        <v>123</v>
      </c>
      <c r="AG155" s="43">
        <v>1353</v>
      </c>
      <c r="AH155" s="43">
        <v>3291</v>
      </c>
      <c r="AI155" s="47">
        <v>8.8150000000000006E-2</v>
      </c>
      <c r="AJ155" s="47">
        <v>6.8500000000000005E-2</v>
      </c>
      <c r="AK155" s="41" t="s">
        <v>82</v>
      </c>
      <c r="AL155" s="41" t="s">
        <v>82</v>
      </c>
      <c r="AM155" s="47">
        <v>0.11799999999999999</v>
      </c>
      <c r="AN155" s="43">
        <v>11</v>
      </c>
      <c r="AO155" s="43">
        <v>6</v>
      </c>
      <c r="AP155" s="43">
        <v>0</v>
      </c>
      <c r="AQ155" s="43">
        <v>0</v>
      </c>
      <c r="AR155" s="43">
        <v>5</v>
      </c>
      <c r="AS155" s="41">
        <v>0.03</v>
      </c>
      <c r="AT155" s="43">
        <v>5275</v>
      </c>
      <c r="AU155" s="43">
        <v>0</v>
      </c>
      <c r="AV155" s="55">
        <v>0</v>
      </c>
      <c r="AW155" s="48" t="s">
        <v>1890</v>
      </c>
      <c r="AX155" s="39">
        <v>0</v>
      </c>
      <c r="AY155" s="39">
        <v>1</v>
      </c>
      <c r="AZ155" s="39" t="s">
        <v>85</v>
      </c>
      <c r="BA155" s="39"/>
      <c r="BB155" s="48" t="s">
        <v>1891</v>
      </c>
      <c r="BC155" s="39">
        <v>0</v>
      </c>
      <c r="BD155" s="41" t="s">
        <v>1884</v>
      </c>
      <c r="BE155" s="50">
        <v>4</v>
      </c>
      <c r="BF155" s="50">
        <v>0</v>
      </c>
      <c r="BG155" s="50">
        <v>3</v>
      </c>
      <c r="BH155" s="50">
        <v>7</v>
      </c>
      <c r="BI155" s="50" t="s">
        <v>1892</v>
      </c>
      <c r="BJ155" s="50"/>
      <c r="BK155" s="50" t="s">
        <v>1893</v>
      </c>
      <c r="BL155" s="56" t="s">
        <v>1894</v>
      </c>
      <c r="BM155" s="52" t="s">
        <v>90</v>
      </c>
      <c r="BN155" s="57"/>
      <c r="BO155" s="57"/>
      <c r="BP155" s="57"/>
      <c r="BQ155" s="58"/>
    </row>
    <row r="156" spans="1:69" ht="15.75" x14ac:dyDescent="0.25">
      <c r="A156" s="38" t="s">
        <v>68</v>
      </c>
      <c r="B156" s="39" t="s">
        <v>1857</v>
      </c>
      <c r="C156" s="39" t="s">
        <v>211</v>
      </c>
      <c r="D156" s="39" t="s">
        <v>71</v>
      </c>
      <c r="E156" s="39" t="s">
        <v>211</v>
      </c>
      <c r="F156" s="66" t="str">
        <f t="shared" si="4"/>
        <v>http://twiplomacy.com/info/africa/Rwanda</v>
      </c>
      <c r="G156" s="41" t="s">
        <v>1895</v>
      </c>
      <c r="H156" s="48" t="s">
        <v>1896</v>
      </c>
      <c r="I156" s="41" t="s">
        <v>1897</v>
      </c>
      <c r="J156" s="43">
        <v>204158</v>
      </c>
      <c r="K156" s="43">
        <v>343</v>
      </c>
      <c r="L156" s="41" t="s">
        <v>1898</v>
      </c>
      <c r="M156" s="41" t="s">
        <v>1899</v>
      </c>
      <c r="N156" s="41" t="s">
        <v>1875</v>
      </c>
      <c r="O156" s="43">
        <v>29</v>
      </c>
      <c r="P156" s="43">
        <v>20828</v>
      </c>
      <c r="Q156" s="41" t="s">
        <v>164</v>
      </c>
      <c r="R156" s="41" t="s">
        <v>124</v>
      </c>
      <c r="S156" s="43">
        <v>619</v>
      </c>
      <c r="T156" s="44" t="s">
        <v>97</v>
      </c>
      <c r="U156" s="43">
        <v>6.3648915187376716</v>
      </c>
      <c r="V156" s="43">
        <v>39.45145631067961</v>
      </c>
      <c r="W156" s="43">
        <v>46.491504854368927</v>
      </c>
      <c r="X156" s="45">
        <v>68</v>
      </c>
      <c r="Y156" s="45">
        <v>3227</v>
      </c>
      <c r="Z156" s="46">
        <v>2.10722032847846E-2</v>
      </c>
      <c r="AA156" s="41" t="s">
        <v>1895</v>
      </c>
      <c r="AB156" s="41" t="s">
        <v>1897</v>
      </c>
      <c r="AC156" s="41" t="s">
        <v>1900</v>
      </c>
      <c r="AD156" s="41" t="s">
        <v>1896</v>
      </c>
      <c r="AE156" s="43">
        <v>48636</v>
      </c>
      <c r="AF156" s="43">
        <v>42.600823045267489</v>
      </c>
      <c r="AG156" s="43">
        <v>20704</v>
      </c>
      <c r="AH156" s="43">
        <v>27932</v>
      </c>
      <c r="AI156" s="47">
        <v>5.2999999999999998E-4</v>
      </c>
      <c r="AJ156" s="47">
        <v>8.0000000000000004E-4</v>
      </c>
      <c r="AK156" s="47">
        <v>5.5999999999999995E-4</v>
      </c>
      <c r="AL156" s="47">
        <v>5.2999999999999998E-4</v>
      </c>
      <c r="AM156" s="47">
        <v>3.8000000000000002E-4</v>
      </c>
      <c r="AN156" s="43">
        <v>486</v>
      </c>
      <c r="AO156" s="43">
        <v>95</v>
      </c>
      <c r="AP156" s="43">
        <v>1</v>
      </c>
      <c r="AQ156" s="43">
        <v>177</v>
      </c>
      <c r="AR156" s="43">
        <v>206</v>
      </c>
      <c r="AS156" s="41">
        <v>1.33</v>
      </c>
      <c r="AT156" s="43">
        <v>204122</v>
      </c>
      <c r="AU156" s="43">
        <v>29971</v>
      </c>
      <c r="AV156" s="47">
        <v>0.1721</v>
      </c>
      <c r="AW156" s="66" t="str">
        <f>HYPERLINK("https://twitter.com/RwandaGov/lists","https://twitter.com/RwandaGov/lists")</f>
        <v>https://twitter.com/RwandaGov/lists</v>
      </c>
      <c r="AX156" s="39">
        <v>4</v>
      </c>
      <c r="AY156" s="39">
        <v>6</v>
      </c>
      <c r="AZ156" s="39" t="s">
        <v>85</v>
      </c>
      <c r="BA156" s="39"/>
      <c r="BB156" s="48" t="s">
        <v>1901</v>
      </c>
      <c r="BC156" s="39">
        <v>0</v>
      </c>
      <c r="BD156" s="41" t="s">
        <v>1895</v>
      </c>
      <c r="BE156" s="50">
        <v>7</v>
      </c>
      <c r="BF156" s="50">
        <v>32</v>
      </c>
      <c r="BG156" s="50">
        <v>9</v>
      </c>
      <c r="BH156" s="50">
        <v>48</v>
      </c>
      <c r="BI156" s="50" t="s">
        <v>1902</v>
      </c>
      <c r="BJ156" s="50" t="s">
        <v>1903</v>
      </c>
      <c r="BK156" s="50" t="s">
        <v>1904</v>
      </c>
      <c r="BL156" s="51" t="s">
        <v>1905</v>
      </c>
      <c r="BM156" s="52" t="s">
        <v>90</v>
      </c>
      <c r="BN156" s="57"/>
      <c r="BO156" s="57"/>
      <c r="BP156" s="57"/>
      <c r="BQ156" s="58"/>
    </row>
    <row r="157" spans="1:69" ht="15.75" x14ac:dyDescent="0.25">
      <c r="A157" s="38" t="s">
        <v>68</v>
      </c>
      <c r="B157" s="39" t="s">
        <v>1857</v>
      </c>
      <c r="C157" s="39" t="s">
        <v>211</v>
      </c>
      <c r="D157" s="39" t="s">
        <v>71</v>
      </c>
      <c r="E157" s="39" t="s">
        <v>211</v>
      </c>
      <c r="F157" s="66" t="str">
        <f t="shared" si="4"/>
        <v>http://twiplomacy.com/info/africa/Rwanda</v>
      </c>
      <c r="G157" s="41" t="s">
        <v>1906</v>
      </c>
      <c r="H157" s="48" t="s">
        <v>1907</v>
      </c>
      <c r="I157" s="41" t="s">
        <v>1908</v>
      </c>
      <c r="J157" s="43">
        <v>53894</v>
      </c>
      <c r="K157" s="43">
        <v>552</v>
      </c>
      <c r="L157" s="41" t="s">
        <v>1909</v>
      </c>
      <c r="M157" s="41" t="s">
        <v>1910</v>
      </c>
      <c r="N157" s="41" t="s">
        <v>1911</v>
      </c>
      <c r="O157" s="43">
        <v>95</v>
      </c>
      <c r="P157" s="43">
        <v>6417</v>
      </c>
      <c r="Q157" s="41" t="s">
        <v>164</v>
      </c>
      <c r="R157" s="41" t="s">
        <v>124</v>
      </c>
      <c r="S157" s="43">
        <v>128</v>
      </c>
      <c r="T157" s="44" t="s">
        <v>97</v>
      </c>
      <c r="U157" s="43">
        <v>2.4489329268292681</v>
      </c>
      <c r="V157" s="43">
        <v>6.5871838111298482</v>
      </c>
      <c r="W157" s="43">
        <v>4.0849915682967959</v>
      </c>
      <c r="X157" s="45">
        <v>77</v>
      </c>
      <c r="Y157" s="45">
        <v>3213</v>
      </c>
      <c r="Z157" s="46">
        <v>2.3965141612200404E-2</v>
      </c>
      <c r="AA157" s="41" t="s">
        <v>1906</v>
      </c>
      <c r="AB157" s="41" t="s">
        <v>1908</v>
      </c>
      <c r="AC157" s="41" t="s">
        <v>1912</v>
      </c>
      <c r="AD157" s="41" t="s">
        <v>1907</v>
      </c>
      <c r="AE157" s="43">
        <v>15588</v>
      </c>
      <c r="AF157" s="43">
        <v>11.079301075268818</v>
      </c>
      <c r="AG157" s="43">
        <v>8243</v>
      </c>
      <c r="AH157" s="43">
        <v>7345</v>
      </c>
      <c r="AI157" s="47">
        <v>4.2999999999999999E-4</v>
      </c>
      <c r="AJ157" s="47">
        <v>7.2999999999999996E-4</v>
      </c>
      <c r="AK157" s="47">
        <v>7.2999999999999996E-4</v>
      </c>
      <c r="AL157" s="47">
        <v>1.2999999999999999E-4</v>
      </c>
      <c r="AM157" s="47">
        <v>3.4000000000000002E-4</v>
      </c>
      <c r="AN157" s="43">
        <v>744</v>
      </c>
      <c r="AO157" s="43">
        <v>137</v>
      </c>
      <c r="AP157" s="43">
        <v>1</v>
      </c>
      <c r="AQ157" s="43">
        <v>51</v>
      </c>
      <c r="AR157" s="43">
        <v>548</v>
      </c>
      <c r="AS157" s="41">
        <v>2.04</v>
      </c>
      <c r="AT157" s="43">
        <v>53865</v>
      </c>
      <c r="AU157" s="43">
        <v>14664</v>
      </c>
      <c r="AV157" s="47">
        <v>0.37409999999999999</v>
      </c>
      <c r="AW157" s="48" t="s">
        <v>1913</v>
      </c>
      <c r="AX157" s="39">
        <v>0</v>
      </c>
      <c r="AY157" s="39">
        <v>0</v>
      </c>
      <c r="AZ157" s="39" t="s">
        <v>85</v>
      </c>
      <c r="BA157" s="96"/>
      <c r="BB157" s="48" t="s">
        <v>1914</v>
      </c>
      <c r="BC157" s="39">
        <v>0</v>
      </c>
      <c r="BD157" s="41" t="s">
        <v>1906</v>
      </c>
      <c r="BE157" s="50">
        <v>28</v>
      </c>
      <c r="BF157" s="50">
        <v>7</v>
      </c>
      <c r="BG157" s="50">
        <v>6</v>
      </c>
      <c r="BH157" s="50">
        <v>41</v>
      </c>
      <c r="BI157" s="50" t="s">
        <v>1915</v>
      </c>
      <c r="BJ157" s="50" t="s">
        <v>1916</v>
      </c>
      <c r="BK157" s="50" t="s">
        <v>1917</v>
      </c>
      <c r="BL157" s="51" t="s">
        <v>1918</v>
      </c>
      <c r="BM157" s="52" t="s">
        <v>90</v>
      </c>
      <c r="BN157" s="57"/>
      <c r="BO157" s="57"/>
      <c r="BP157" s="57"/>
      <c r="BQ157" s="58"/>
    </row>
    <row r="158" spans="1:69" ht="15.75" x14ac:dyDescent="0.25">
      <c r="A158" s="38" t="s">
        <v>68</v>
      </c>
      <c r="B158" s="39" t="s">
        <v>1857</v>
      </c>
      <c r="C158" s="39" t="s">
        <v>117</v>
      </c>
      <c r="D158" s="39" t="s">
        <v>118</v>
      </c>
      <c r="E158" s="39" t="s">
        <v>1919</v>
      </c>
      <c r="F158" s="66" t="str">
        <f t="shared" si="4"/>
        <v>http://twiplomacy.com/info/africa/Rwanda</v>
      </c>
      <c r="G158" s="41" t="s">
        <v>1920</v>
      </c>
      <c r="H158" s="48" t="s">
        <v>1921</v>
      </c>
      <c r="I158" s="41" t="s">
        <v>1922</v>
      </c>
      <c r="J158" s="43">
        <v>260284</v>
      </c>
      <c r="K158" s="43">
        <v>213</v>
      </c>
      <c r="L158" s="41" t="s">
        <v>1923</v>
      </c>
      <c r="M158" s="41" t="s">
        <v>1924</v>
      </c>
      <c r="N158" s="41" t="s">
        <v>1875</v>
      </c>
      <c r="O158" s="43">
        <v>80</v>
      </c>
      <c r="P158" s="43">
        <v>2714</v>
      </c>
      <c r="Q158" s="41" t="s">
        <v>164</v>
      </c>
      <c r="R158" s="41" t="s">
        <v>124</v>
      </c>
      <c r="S158" s="43">
        <v>452</v>
      </c>
      <c r="T158" s="44" t="s">
        <v>97</v>
      </c>
      <c r="U158" s="43">
        <v>1.0276934749620641</v>
      </c>
      <c r="V158" s="43">
        <v>38.976722090261283</v>
      </c>
      <c r="W158" s="43">
        <v>45.561995249406174</v>
      </c>
      <c r="X158" s="45">
        <v>1178</v>
      </c>
      <c r="Y158" s="45">
        <v>2709</v>
      </c>
      <c r="Z158" s="46">
        <v>0.43484680693983002</v>
      </c>
      <c r="AA158" s="41" t="s">
        <v>1920</v>
      </c>
      <c r="AB158" s="41" t="s">
        <v>1922</v>
      </c>
      <c r="AC158" s="41" t="s">
        <v>1925</v>
      </c>
      <c r="AD158" s="41" t="s">
        <v>1926</v>
      </c>
      <c r="AE158" s="43">
        <v>78831</v>
      </c>
      <c r="AF158" s="43">
        <v>138.46842105263158</v>
      </c>
      <c r="AG158" s="43">
        <v>26309</v>
      </c>
      <c r="AH158" s="43">
        <v>52522</v>
      </c>
      <c r="AI158" s="47">
        <v>1.9E-3</v>
      </c>
      <c r="AJ158" s="47">
        <v>2.8300000000000001E-3</v>
      </c>
      <c r="AK158" s="47">
        <v>1.31E-3</v>
      </c>
      <c r="AL158" s="47">
        <v>4.3899999999999998E-3</v>
      </c>
      <c r="AM158" s="47">
        <v>3.3300000000000001E-3</v>
      </c>
      <c r="AN158" s="43">
        <v>190</v>
      </c>
      <c r="AO158" s="43">
        <v>38</v>
      </c>
      <c r="AP158" s="43">
        <v>2</v>
      </c>
      <c r="AQ158" s="43">
        <v>117</v>
      </c>
      <c r="AR158" s="43">
        <v>30</v>
      </c>
      <c r="AS158" s="41">
        <v>0.52</v>
      </c>
      <c r="AT158" s="43">
        <v>260259</v>
      </c>
      <c r="AU158" s="43">
        <v>92941</v>
      </c>
      <c r="AV158" s="47">
        <v>0.55549999999999999</v>
      </c>
      <c r="AW158" s="48" t="s">
        <v>1927</v>
      </c>
      <c r="AX158" s="39">
        <v>0</v>
      </c>
      <c r="AY158" s="39">
        <v>0</v>
      </c>
      <c r="AZ158" s="39" t="s">
        <v>85</v>
      </c>
      <c r="BA158" s="39"/>
      <c r="BB158" s="48" t="s">
        <v>1928</v>
      </c>
      <c r="BC158" s="39">
        <v>0</v>
      </c>
      <c r="BD158" s="41" t="s">
        <v>1920</v>
      </c>
      <c r="BE158" s="50">
        <v>5</v>
      </c>
      <c r="BF158" s="50">
        <v>53</v>
      </c>
      <c r="BG158" s="50">
        <v>7</v>
      </c>
      <c r="BH158" s="50">
        <v>65</v>
      </c>
      <c r="BI158" s="50" t="s">
        <v>1929</v>
      </c>
      <c r="BJ158" s="50" t="s">
        <v>1930</v>
      </c>
      <c r="BK158" s="50" t="s">
        <v>1931</v>
      </c>
      <c r="BL158" s="51" t="s">
        <v>1932</v>
      </c>
      <c r="BM158" s="52" t="s">
        <v>276</v>
      </c>
      <c r="BN158" s="57"/>
      <c r="BO158" s="57"/>
      <c r="BP158" s="57"/>
      <c r="BQ158" s="58"/>
    </row>
    <row r="159" spans="1:69" ht="15.75" x14ac:dyDescent="0.25">
      <c r="A159" s="38" t="s">
        <v>68</v>
      </c>
      <c r="B159" s="39" t="s">
        <v>1857</v>
      </c>
      <c r="C159" s="39" t="s">
        <v>132</v>
      </c>
      <c r="D159" s="39" t="s">
        <v>71</v>
      </c>
      <c r="E159" s="39" t="s">
        <v>132</v>
      </c>
      <c r="F159" s="66" t="str">
        <f t="shared" si="4"/>
        <v>http://twiplomacy.com/info/africa/Rwanda</v>
      </c>
      <c r="G159" s="41" t="s">
        <v>1933</v>
      </c>
      <c r="H159" s="48" t="s">
        <v>1934</v>
      </c>
      <c r="I159" s="41" t="s">
        <v>1935</v>
      </c>
      <c r="J159" s="43">
        <v>52051</v>
      </c>
      <c r="K159" s="43">
        <v>449</v>
      </c>
      <c r="L159" s="41" t="s">
        <v>1936</v>
      </c>
      <c r="M159" s="41" t="s">
        <v>1937</v>
      </c>
      <c r="N159" s="41" t="s">
        <v>1875</v>
      </c>
      <c r="O159" s="43">
        <v>905</v>
      </c>
      <c r="P159" s="43">
        <v>8213</v>
      </c>
      <c r="Q159" s="41" t="s">
        <v>164</v>
      </c>
      <c r="R159" s="41" t="s">
        <v>79</v>
      </c>
      <c r="S159" s="43">
        <v>207</v>
      </c>
      <c r="T159" s="44" t="s">
        <v>97</v>
      </c>
      <c r="U159" s="43">
        <v>2.915531335149864</v>
      </c>
      <c r="V159" s="43">
        <v>13.50158982511924</v>
      </c>
      <c r="W159" s="43">
        <v>10.18680445151033</v>
      </c>
      <c r="X159" s="45">
        <v>36</v>
      </c>
      <c r="Y159" s="45">
        <v>3210</v>
      </c>
      <c r="Z159" s="46">
        <v>1.1214953271028E-2</v>
      </c>
      <c r="AA159" s="41" t="s">
        <v>1933</v>
      </c>
      <c r="AB159" s="41" t="s">
        <v>1935</v>
      </c>
      <c r="AC159" s="41" t="s">
        <v>1938</v>
      </c>
      <c r="AD159" s="41" t="s">
        <v>1934</v>
      </c>
      <c r="AE159" s="43">
        <v>12835</v>
      </c>
      <c r="AF159" s="43">
        <v>19.733576642335766</v>
      </c>
      <c r="AG159" s="43">
        <v>5407</v>
      </c>
      <c r="AH159" s="43">
        <v>7428</v>
      </c>
      <c r="AI159" s="47">
        <v>9.7999999999999997E-4</v>
      </c>
      <c r="AJ159" s="47">
        <v>1.31E-3</v>
      </c>
      <c r="AK159" s="47">
        <v>4.6999999999999999E-4</v>
      </c>
      <c r="AL159" s="41" t="s">
        <v>82</v>
      </c>
      <c r="AM159" s="47">
        <v>4.2999999999999999E-4</v>
      </c>
      <c r="AN159" s="43">
        <v>274</v>
      </c>
      <c r="AO159" s="43">
        <v>173</v>
      </c>
      <c r="AP159" s="43">
        <v>0</v>
      </c>
      <c r="AQ159" s="43">
        <v>37</v>
      </c>
      <c r="AR159" s="43">
        <v>64</v>
      </c>
      <c r="AS159" s="41">
        <v>0.75</v>
      </c>
      <c r="AT159" s="43">
        <v>52015</v>
      </c>
      <c r="AU159" s="43">
        <v>10583</v>
      </c>
      <c r="AV159" s="47">
        <v>0.25540000000000002</v>
      </c>
      <c r="AW159" s="72" t="str">
        <f>HYPERLINK("https://twitter.com/RwandaMFA/lists","https://twitter.com/RwandaMFA/lists")</f>
        <v>https://twitter.com/RwandaMFA/lists</v>
      </c>
      <c r="AX159" s="39">
        <v>1</v>
      </c>
      <c r="AY159" s="39">
        <v>2</v>
      </c>
      <c r="AZ159" s="72" t="s">
        <v>1939</v>
      </c>
      <c r="BA159" s="39">
        <v>15</v>
      </c>
      <c r="BB159" s="48" t="s">
        <v>1940</v>
      </c>
      <c r="BC159" s="39">
        <v>0</v>
      </c>
      <c r="BD159" s="41" t="s">
        <v>1933</v>
      </c>
      <c r="BE159" s="50">
        <v>65</v>
      </c>
      <c r="BF159" s="50">
        <v>39</v>
      </c>
      <c r="BG159" s="50">
        <v>41</v>
      </c>
      <c r="BH159" s="50">
        <v>145</v>
      </c>
      <c r="BI159" s="50" t="s">
        <v>1941</v>
      </c>
      <c r="BJ159" s="50" t="s">
        <v>1942</v>
      </c>
      <c r="BK159" s="50" t="s">
        <v>1943</v>
      </c>
      <c r="BL159" s="51" t="s">
        <v>1944</v>
      </c>
      <c r="BM159" s="52" t="s">
        <v>90</v>
      </c>
      <c r="BN159" s="57"/>
      <c r="BO159" s="57"/>
      <c r="BP159" s="57"/>
      <c r="BQ159" s="58"/>
    </row>
    <row r="160" spans="1:69" ht="15.75" x14ac:dyDescent="0.25">
      <c r="A160" s="65" t="s">
        <v>68</v>
      </c>
      <c r="B160" s="87" t="s">
        <v>1945</v>
      </c>
      <c r="C160" s="39" t="s">
        <v>104</v>
      </c>
      <c r="D160" s="39" t="s">
        <v>118</v>
      </c>
      <c r="E160" s="39" t="s">
        <v>1946</v>
      </c>
      <c r="F160" s="66" t="str">
        <f>HYPERLINK("http://twiplomacy.com/info/africa/Sao-Tome-and-Principe","http://twiplomacy.com/info/africa/Sao-Tome-and-Principe")</f>
        <v>http://twiplomacy.com/info/africa/Sao-Tome-and-Principe</v>
      </c>
      <c r="G160" s="41" t="s">
        <v>1947</v>
      </c>
      <c r="H160" s="48" t="s">
        <v>1948</v>
      </c>
      <c r="I160" s="41" t="s">
        <v>1949</v>
      </c>
      <c r="J160" s="43">
        <v>80</v>
      </c>
      <c r="K160" s="43">
        <v>38</v>
      </c>
      <c r="L160" s="41"/>
      <c r="M160" s="41" t="s">
        <v>1950</v>
      </c>
      <c r="N160" s="41"/>
      <c r="O160" s="43">
        <v>0</v>
      </c>
      <c r="P160" s="43">
        <v>1</v>
      </c>
      <c r="Q160" s="41" t="s">
        <v>164</v>
      </c>
      <c r="R160" s="41" t="s">
        <v>79</v>
      </c>
      <c r="S160" s="43">
        <v>3</v>
      </c>
      <c r="T160" s="39" t="s">
        <v>1951</v>
      </c>
      <c r="U160" s="43">
        <v>1</v>
      </c>
      <c r="V160" s="43"/>
      <c r="W160" s="43"/>
      <c r="X160" s="45">
        <v>0</v>
      </c>
      <c r="Y160" s="45">
        <v>1</v>
      </c>
      <c r="Z160" s="46">
        <v>0</v>
      </c>
      <c r="AA160" s="41" t="s">
        <v>1947</v>
      </c>
      <c r="AB160" s="41" t="s">
        <v>1949</v>
      </c>
      <c r="AC160" s="41" t="s">
        <v>1952</v>
      </c>
      <c r="AD160" s="41" t="s">
        <v>1948</v>
      </c>
      <c r="AE160" s="43">
        <v>0</v>
      </c>
      <c r="AF160" s="43" t="e">
        <v>#VALUE!</v>
      </c>
      <c r="AG160" s="43">
        <v>0</v>
      </c>
      <c r="AH160" s="43">
        <v>0</v>
      </c>
      <c r="AI160" s="41" t="s">
        <v>82</v>
      </c>
      <c r="AJ160" s="41" t="s">
        <v>82</v>
      </c>
      <c r="AK160" s="41" t="s">
        <v>82</v>
      </c>
      <c r="AL160" s="41" t="s">
        <v>82</v>
      </c>
      <c r="AM160" s="41" t="s">
        <v>82</v>
      </c>
      <c r="AN160" s="43" t="s">
        <v>83</v>
      </c>
      <c r="AO160" s="43">
        <v>0</v>
      </c>
      <c r="AP160" s="43">
        <v>0</v>
      </c>
      <c r="AQ160" s="43">
        <v>0</v>
      </c>
      <c r="AR160" s="43">
        <v>0</v>
      </c>
      <c r="AS160" s="41">
        <v>0</v>
      </c>
      <c r="AT160" s="43">
        <v>80</v>
      </c>
      <c r="AU160" s="43">
        <v>9</v>
      </c>
      <c r="AV160" s="47">
        <v>0.1268</v>
      </c>
      <c r="AW160" s="48" t="str">
        <f>HYPERLINK("https://twitter.com/PatriceTrovoada/lists","https://twitter.com/PatriceTrovoada/lists")</f>
        <v>https://twitter.com/PatriceTrovoada/lists</v>
      </c>
      <c r="AX160" s="39">
        <v>0</v>
      </c>
      <c r="AY160" s="39">
        <v>0</v>
      </c>
      <c r="AZ160" s="39" t="s">
        <v>85</v>
      </c>
      <c r="BA160" s="39"/>
      <c r="BB160" s="48" t="s">
        <v>1953</v>
      </c>
      <c r="BC160" s="39">
        <v>0</v>
      </c>
      <c r="BD160" s="41" t="s">
        <v>1947</v>
      </c>
      <c r="BE160" s="50">
        <v>3</v>
      </c>
      <c r="BF160" s="50">
        <v>0</v>
      </c>
      <c r="BG160" s="50">
        <v>0</v>
      </c>
      <c r="BH160" s="50">
        <v>3</v>
      </c>
      <c r="BI160" s="50" t="s">
        <v>1954</v>
      </c>
      <c r="BJ160" s="50"/>
      <c r="BK160" s="50"/>
      <c r="BL160" s="51" t="s">
        <v>1955</v>
      </c>
      <c r="BM160" s="52" t="s">
        <v>90</v>
      </c>
      <c r="BN160" s="57"/>
      <c r="BO160" s="57"/>
      <c r="BP160" s="57"/>
      <c r="BQ160" s="58"/>
    </row>
    <row r="161" spans="1:69" ht="15.75" x14ac:dyDescent="0.25">
      <c r="A161" s="38" t="s">
        <v>68</v>
      </c>
      <c r="B161" s="39" t="s">
        <v>1956</v>
      </c>
      <c r="C161" s="39" t="s">
        <v>146</v>
      </c>
      <c r="D161" s="39" t="s">
        <v>118</v>
      </c>
      <c r="E161" s="39" t="s">
        <v>1957</v>
      </c>
      <c r="F161" s="66" t="str">
        <f>HYPERLINK("http://twiplomacy.com/info/africa/Senegal","http://twiplomacy.com/info/africa/Senegal")</f>
        <v>http://twiplomacy.com/info/africa/Senegal</v>
      </c>
      <c r="G161" s="41" t="s">
        <v>1958</v>
      </c>
      <c r="H161" s="48" t="s">
        <v>1959</v>
      </c>
      <c r="I161" s="41" t="s">
        <v>1960</v>
      </c>
      <c r="J161" s="43">
        <v>695375</v>
      </c>
      <c r="K161" s="43">
        <v>167</v>
      </c>
      <c r="L161" s="41" t="s">
        <v>1961</v>
      </c>
      <c r="M161" s="41" t="s">
        <v>1962</v>
      </c>
      <c r="N161" s="41" t="s">
        <v>1963</v>
      </c>
      <c r="O161" s="43">
        <v>178</v>
      </c>
      <c r="P161" s="43">
        <v>1865</v>
      </c>
      <c r="Q161" s="41" t="s">
        <v>78</v>
      </c>
      <c r="R161" s="41" t="s">
        <v>124</v>
      </c>
      <c r="S161" s="43">
        <v>575</v>
      </c>
      <c r="T161" s="44" t="s">
        <v>97</v>
      </c>
      <c r="U161" s="43">
        <v>0.68602071005917165</v>
      </c>
      <c r="V161" s="43">
        <v>36.510762070971502</v>
      </c>
      <c r="W161" s="43">
        <v>93.180919139034316</v>
      </c>
      <c r="X161" s="45">
        <v>167</v>
      </c>
      <c r="Y161" s="45">
        <v>1855</v>
      </c>
      <c r="Z161" s="46">
        <v>9.0026954177897606E-2</v>
      </c>
      <c r="AA161" s="41" t="s">
        <v>1958</v>
      </c>
      <c r="AB161" s="41" t="s">
        <v>1960</v>
      </c>
      <c r="AC161" s="41" t="s">
        <v>1964</v>
      </c>
      <c r="AD161" s="41" t="s">
        <v>1959</v>
      </c>
      <c r="AE161" s="43">
        <v>129610</v>
      </c>
      <c r="AF161" s="43">
        <v>124.84375</v>
      </c>
      <c r="AG161" s="43">
        <v>27965</v>
      </c>
      <c r="AH161" s="43">
        <v>101645</v>
      </c>
      <c r="AI161" s="47">
        <v>1.2700000000000001E-3</v>
      </c>
      <c r="AJ161" s="47">
        <v>1.0499999999999999E-3</v>
      </c>
      <c r="AK161" s="47">
        <v>1.1000000000000001E-3</v>
      </c>
      <c r="AL161" s="47">
        <v>1.33E-3</v>
      </c>
      <c r="AM161" s="47">
        <v>2.0100000000000001E-3</v>
      </c>
      <c r="AN161" s="43">
        <v>224</v>
      </c>
      <c r="AO161" s="43">
        <v>156</v>
      </c>
      <c r="AP161" s="43">
        <v>3</v>
      </c>
      <c r="AQ161" s="43">
        <v>17</v>
      </c>
      <c r="AR161" s="43">
        <v>47</v>
      </c>
      <c r="AS161" s="41">
        <v>0.61</v>
      </c>
      <c r="AT161" s="43">
        <v>694839</v>
      </c>
      <c r="AU161" s="43">
        <v>466519</v>
      </c>
      <c r="AV161" s="47">
        <v>2.0432999999999999</v>
      </c>
      <c r="AW161" s="66" t="str">
        <f>HYPERLINK("https://twitter.com/macky_sall/lists","https://twitter.com/macky_sall/lists")</f>
        <v>https://twitter.com/macky_sall/lists</v>
      </c>
      <c r="AX161" s="39">
        <v>0</v>
      </c>
      <c r="AY161" s="39">
        <v>8</v>
      </c>
      <c r="AZ161" s="39" t="s">
        <v>85</v>
      </c>
      <c r="BA161" s="39"/>
      <c r="BB161" s="48" t="s">
        <v>1965</v>
      </c>
      <c r="BC161" s="39">
        <v>0</v>
      </c>
      <c r="BD161" s="41" t="s">
        <v>1958</v>
      </c>
      <c r="BE161" s="50">
        <v>12</v>
      </c>
      <c r="BF161" s="50">
        <v>53</v>
      </c>
      <c r="BG161" s="50">
        <v>13</v>
      </c>
      <c r="BH161" s="50">
        <v>78</v>
      </c>
      <c r="BI161" s="50" t="s">
        <v>1966</v>
      </c>
      <c r="BJ161" s="50" t="s">
        <v>1967</v>
      </c>
      <c r="BK161" s="50" t="s">
        <v>1968</v>
      </c>
      <c r="BL161" s="56" t="s">
        <v>1969</v>
      </c>
      <c r="BM161" s="52" t="s">
        <v>276</v>
      </c>
      <c r="BN161" s="57"/>
      <c r="BO161" s="57"/>
      <c r="BP161" s="57"/>
      <c r="BQ161" s="58"/>
    </row>
    <row r="162" spans="1:69" ht="15.75" x14ac:dyDescent="0.25">
      <c r="A162" s="70" t="s">
        <v>68</v>
      </c>
      <c r="B162" s="68" t="s">
        <v>1956</v>
      </c>
      <c r="C162" s="68" t="s">
        <v>70</v>
      </c>
      <c r="D162" s="68" t="s">
        <v>71</v>
      </c>
      <c r="E162" s="68" t="s">
        <v>70</v>
      </c>
      <c r="F162" s="66" t="str">
        <f>HYPERLINK("http://twiplomacy.com/info/africa/Senegal","http://twiplomacy.com/info/africa/Senegal")</f>
        <v>http://twiplomacy.com/info/africa/Senegal</v>
      </c>
      <c r="G162" s="41" t="s">
        <v>1970</v>
      </c>
      <c r="H162" s="48" t="s">
        <v>1971</v>
      </c>
      <c r="I162" s="41" t="s">
        <v>1972</v>
      </c>
      <c r="J162" s="43">
        <v>111963</v>
      </c>
      <c r="K162" s="43">
        <v>398</v>
      </c>
      <c r="L162" s="41" t="s">
        <v>1973</v>
      </c>
      <c r="M162" s="41" t="s">
        <v>1974</v>
      </c>
      <c r="N162" s="41" t="s">
        <v>1975</v>
      </c>
      <c r="O162" s="43">
        <v>803</v>
      </c>
      <c r="P162" s="43">
        <v>2610</v>
      </c>
      <c r="Q162" s="41" t="s">
        <v>78</v>
      </c>
      <c r="R162" s="41" t="s">
        <v>124</v>
      </c>
      <c r="S162" s="43">
        <v>145</v>
      </c>
      <c r="T162" s="44" t="s">
        <v>97</v>
      </c>
      <c r="U162" s="43">
        <v>3.009324009324009</v>
      </c>
      <c r="V162" s="43">
        <v>13.207637231503581</v>
      </c>
      <c r="W162" s="43">
        <v>38.132219570405731</v>
      </c>
      <c r="X162" s="45">
        <v>102</v>
      </c>
      <c r="Y162" s="45">
        <v>2582</v>
      </c>
      <c r="Z162" s="46">
        <v>3.95042602633617E-2</v>
      </c>
      <c r="AA162" s="41" t="s">
        <v>1970</v>
      </c>
      <c r="AB162" s="41" t="s">
        <v>1972</v>
      </c>
      <c r="AC162" s="41" t="s">
        <v>1976</v>
      </c>
      <c r="AD162" s="41" t="s">
        <v>1971</v>
      </c>
      <c r="AE162" s="43">
        <v>75673</v>
      </c>
      <c r="AF162" s="43">
        <v>17.17352614015573</v>
      </c>
      <c r="AG162" s="43">
        <v>15439</v>
      </c>
      <c r="AH162" s="43">
        <v>60234</v>
      </c>
      <c r="AI162" s="47">
        <v>1.2999999999999999E-3</v>
      </c>
      <c r="AJ162" s="47">
        <v>1.47E-3</v>
      </c>
      <c r="AK162" s="47">
        <v>7.5000000000000002E-4</v>
      </c>
      <c r="AL162" s="47">
        <v>1.9400000000000001E-3</v>
      </c>
      <c r="AM162" s="47">
        <v>7.9000000000000001E-4</v>
      </c>
      <c r="AN162" s="43">
        <v>899</v>
      </c>
      <c r="AO162" s="43">
        <v>509</v>
      </c>
      <c r="AP162" s="43">
        <v>24</v>
      </c>
      <c r="AQ162" s="43">
        <v>296</v>
      </c>
      <c r="AR162" s="43">
        <v>68</v>
      </c>
      <c r="AS162" s="41">
        <v>2.46</v>
      </c>
      <c r="AT162" s="43">
        <v>111771</v>
      </c>
      <c r="AU162" s="43">
        <v>82803</v>
      </c>
      <c r="AV162" s="47">
        <v>2.8584000000000001</v>
      </c>
      <c r="AW162" s="48" t="s">
        <v>1977</v>
      </c>
      <c r="AX162" s="39">
        <v>0</v>
      </c>
      <c r="AY162" s="39">
        <v>0</v>
      </c>
      <c r="AZ162" s="39" t="s">
        <v>85</v>
      </c>
      <c r="BA162" s="61"/>
      <c r="BB162" s="48" t="s">
        <v>1978</v>
      </c>
      <c r="BC162" s="39">
        <v>1</v>
      </c>
      <c r="BD162" s="41" t="s">
        <v>1970</v>
      </c>
      <c r="BE162" s="50">
        <v>36</v>
      </c>
      <c r="BF162" s="50">
        <v>21</v>
      </c>
      <c r="BG162" s="50">
        <v>10</v>
      </c>
      <c r="BH162" s="50">
        <v>67</v>
      </c>
      <c r="BI162" s="50" t="s">
        <v>1979</v>
      </c>
      <c r="BJ162" s="50" t="s">
        <v>1980</v>
      </c>
      <c r="BK162" s="50" t="s">
        <v>1981</v>
      </c>
      <c r="BL162" s="51" t="s">
        <v>1982</v>
      </c>
      <c r="BM162" s="52" t="s">
        <v>90</v>
      </c>
      <c r="BN162" s="77"/>
      <c r="BO162" s="77"/>
      <c r="BP162" s="77"/>
      <c r="BQ162" s="78"/>
    </row>
    <row r="163" spans="1:69" ht="15.75" x14ac:dyDescent="0.25">
      <c r="A163" s="38" t="s">
        <v>68</v>
      </c>
      <c r="B163" s="39" t="s">
        <v>1956</v>
      </c>
      <c r="C163" s="39" t="s">
        <v>117</v>
      </c>
      <c r="D163" s="39" t="s">
        <v>118</v>
      </c>
      <c r="E163" s="39" t="s">
        <v>1983</v>
      </c>
      <c r="F163" s="66" t="str">
        <f>HYPERLINK("http://twiplomacy.com/info/africa/Senegal","http://twiplomacy.com/info/africa/Senegal")</f>
        <v>http://twiplomacy.com/info/africa/Senegal</v>
      </c>
      <c r="G163" s="41" t="s">
        <v>1984</v>
      </c>
      <c r="H163" s="48" t="s">
        <v>1985</v>
      </c>
      <c r="I163" s="41" t="s">
        <v>1986</v>
      </c>
      <c r="J163" s="43">
        <v>1341</v>
      </c>
      <c r="K163" s="43">
        <v>27</v>
      </c>
      <c r="L163" s="41" t="s">
        <v>1987</v>
      </c>
      <c r="M163" s="41" t="s">
        <v>1988</v>
      </c>
      <c r="N163" s="41" t="s">
        <v>1975</v>
      </c>
      <c r="O163" s="43">
        <v>6</v>
      </c>
      <c r="P163" s="43">
        <v>21</v>
      </c>
      <c r="Q163" s="41" t="s">
        <v>78</v>
      </c>
      <c r="R163" s="41" t="s">
        <v>79</v>
      </c>
      <c r="S163" s="43">
        <v>33</v>
      </c>
      <c r="T163" s="95" t="s">
        <v>1989</v>
      </c>
      <c r="U163" s="43">
        <v>2.5485436893203879E-2</v>
      </c>
      <c r="V163" s="43">
        <v>5</v>
      </c>
      <c r="W163" s="43">
        <v>3.2666666666666671</v>
      </c>
      <c r="X163" s="45">
        <v>2</v>
      </c>
      <c r="Y163" s="45">
        <v>21</v>
      </c>
      <c r="Z163" s="46">
        <v>9.5238095238095205E-2</v>
      </c>
      <c r="AA163" s="41" t="s">
        <v>1984</v>
      </c>
      <c r="AB163" s="41" t="s">
        <v>1986</v>
      </c>
      <c r="AC163" s="41" t="s">
        <v>1990</v>
      </c>
      <c r="AD163" s="41" t="s">
        <v>1985</v>
      </c>
      <c r="AE163" s="43">
        <v>0</v>
      </c>
      <c r="AF163" s="43" t="e">
        <v>#VALUE!</v>
      </c>
      <c r="AG163" s="43">
        <v>0</v>
      </c>
      <c r="AH163" s="43">
        <v>0</v>
      </c>
      <c r="AI163" s="41" t="s">
        <v>82</v>
      </c>
      <c r="AJ163" s="41" t="s">
        <v>82</v>
      </c>
      <c r="AK163" s="41" t="s">
        <v>82</v>
      </c>
      <c r="AL163" s="41" t="s">
        <v>82</v>
      </c>
      <c r="AM163" s="41" t="s">
        <v>82</v>
      </c>
      <c r="AN163" s="43" t="s">
        <v>83</v>
      </c>
      <c r="AO163" s="43">
        <v>0</v>
      </c>
      <c r="AP163" s="43">
        <v>0</v>
      </c>
      <c r="AQ163" s="43">
        <v>0</v>
      </c>
      <c r="AR163" s="43">
        <v>0</v>
      </c>
      <c r="AS163" s="41">
        <v>0</v>
      </c>
      <c r="AT163" s="43">
        <v>1340</v>
      </c>
      <c r="AU163" s="43">
        <v>153</v>
      </c>
      <c r="AV163" s="47">
        <v>0.12889999999999999</v>
      </c>
      <c r="AW163" s="48" t="s">
        <v>1991</v>
      </c>
      <c r="AX163" s="39">
        <v>0</v>
      </c>
      <c r="AY163" s="39">
        <v>0</v>
      </c>
      <c r="AZ163" s="39" t="s">
        <v>85</v>
      </c>
      <c r="BA163" s="39"/>
      <c r="BB163" s="48" t="s">
        <v>1992</v>
      </c>
      <c r="BC163" s="39">
        <v>0</v>
      </c>
      <c r="BD163" s="41" t="s">
        <v>1984</v>
      </c>
      <c r="BE163" s="50">
        <v>0</v>
      </c>
      <c r="BF163" s="50">
        <v>20</v>
      </c>
      <c r="BG163" s="50">
        <v>1</v>
      </c>
      <c r="BH163" s="50">
        <v>21</v>
      </c>
      <c r="BI163" s="50"/>
      <c r="BJ163" s="50" t="s">
        <v>1993</v>
      </c>
      <c r="BK163" s="50" t="s">
        <v>1994</v>
      </c>
      <c r="BL163" s="51" t="s">
        <v>1995</v>
      </c>
      <c r="BM163" s="52" t="s">
        <v>90</v>
      </c>
      <c r="BN163" s="57"/>
      <c r="BO163" s="57"/>
      <c r="BP163" s="57"/>
      <c r="BQ163" s="58"/>
    </row>
    <row r="164" spans="1:69" ht="15.75" x14ac:dyDescent="0.25">
      <c r="A164" s="38" t="s">
        <v>68</v>
      </c>
      <c r="B164" s="39" t="s">
        <v>1996</v>
      </c>
      <c r="C164" s="39" t="s">
        <v>146</v>
      </c>
      <c r="D164" s="39" t="s">
        <v>118</v>
      </c>
      <c r="E164" s="39" t="s">
        <v>1997</v>
      </c>
      <c r="F164" s="66" t="str">
        <f>HYPERLINK("http://twiplomacy.com/info/africa/Seychelles","http://twiplomacy.com/info/africa/Seychelles")</f>
        <v>http://twiplomacy.com/info/africa/Seychelles</v>
      </c>
      <c r="G164" s="41" t="s">
        <v>1998</v>
      </c>
      <c r="H164" s="48" t="s">
        <v>1999</v>
      </c>
      <c r="I164" s="41" t="s">
        <v>2000</v>
      </c>
      <c r="J164" s="43">
        <v>804</v>
      </c>
      <c r="K164" s="43">
        <v>36</v>
      </c>
      <c r="L164" s="41" t="s">
        <v>2001</v>
      </c>
      <c r="M164" s="41" t="s">
        <v>2002</v>
      </c>
      <c r="N164" s="41" t="s">
        <v>1996</v>
      </c>
      <c r="O164" s="43">
        <v>20</v>
      </c>
      <c r="P164" s="43">
        <v>148</v>
      </c>
      <c r="Q164" s="41" t="s">
        <v>2003</v>
      </c>
      <c r="R164" s="41" t="s">
        <v>79</v>
      </c>
      <c r="S164" s="43">
        <v>20</v>
      </c>
      <c r="T164" s="44" t="s">
        <v>97</v>
      </c>
      <c r="U164" s="43">
        <v>0.56060606060606055</v>
      </c>
      <c r="V164" s="43">
        <v>2.472</v>
      </c>
      <c r="W164" s="43">
        <v>7.4320000000000004</v>
      </c>
      <c r="X164" s="45">
        <v>2</v>
      </c>
      <c r="Y164" s="45">
        <v>148</v>
      </c>
      <c r="Z164" s="46">
        <v>1.35135135135135E-2</v>
      </c>
      <c r="AA164" s="41" t="s">
        <v>1998</v>
      </c>
      <c r="AB164" s="41" t="s">
        <v>2000</v>
      </c>
      <c r="AC164" s="41" t="s">
        <v>2004</v>
      </c>
      <c r="AD164" s="41" t="s">
        <v>1999</v>
      </c>
      <c r="AE164" s="43">
        <v>253</v>
      </c>
      <c r="AF164" s="43">
        <v>3.5555555555555554</v>
      </c>
      <c r="AG164" s="43">
        <v>64</v>
      </c>
      <c r="AH164" s="43">
        <v>189</v>
      </c>
      <c r="AI164" s="47">
        <v>2.0820000000000002E-2</v>
      </c>
      <c r="AJ164" s="47">
        <v>3.1019999999999999E-2</v>
      </c>
      <c r="AK164" s="47">
        <v>2.478E-2</v>
      </c>
      <c r="AL164" s="41" t="s">
        <v>82</v>
      </c>
      <c r="AM164" s="47">
        <v>1.7670000000000002E-2</v>
      </c>
      <c r="AN164" s="43">
        <v>18</v>
      </c>
      <c r="AO164" s="43">
        <v>2</v>
      </c>
      <c r="AP164" s="43">
        <v>0</v>
      </c>
      <c r="AQ164" s="43">
        <v>12</v>
      </c>
      <c r="AR164" s="43">
        <v>4</v>
      </c>
      <c r="AS164" s="41">
        <v>0.05</v>
      </c>
      <c r="AT164" s="43">
        <v>805</v>
      </c>
      <c r="AU164" s="43">
        <v>293</v>
      </c>
      <c r="AV164" s="47">
        <v>0.57230000000000003</v>
      </c>
      <c r="AW164" s="48" t="s">
        <v>2005</v>
      </c>
      <c r="AX164" s="39">
        <v>0</v>
      </c>
      <c r="AY164" s="39">
        <v>0</v>
      </c>
      <c r="AZ164" s="39" t="s">
        <v>85</v>
      </c>
      <c r="BA164" s="39"/>
      <c r="BB164" s="48" t="s">
        <v>2006</v>
      </c>
      <c r="BC164" s="39">
        <v>0</v>
      </c>
      <c r="BD164" s="41" t="s">
        <v>1998</v>
      </c>
      <c r="BE164" s="50">
        <v>2</v>
      </c>
      <c r="BF164" s="50">
        <v>0</v>
      </c>
      <c r="BG164" s="50">
        <v>2</v>
      </c>
      <c r="BH164" s="50">
        <v>4</v>
      </c>
      <c r="BI164" s="50" t="s">
        <v>2007</v>
      </c>
      <c r="BJ164" s="50"/>
      <c r="BK164" s="50" t="s">
        <v>2008</v>
      </c>
      <c r="BL164" s="51" t="s">
        <v>2009</v>
      </c>
      <c r="BM164" s="52" t="s">
        <v>90</v>
      </c>
      <c r="BN164" s="57"/>
      <c r="BO164" s="57"/>
      <c r="BP164" s="57"/>
      <c r="BQ164" s="58"/>
    </row>
    <row r="165" spans="1:69" ht="15.75" x14ac:dyDescent="0.25">
      <c r="A165" s="38" t="s">
        <v>68</v>
      </c>
      <c r="B165" s="39" t="s">
        <v>1996</v>
      </c>
      <c r="C165" s="39" t="s">
        <v>70</v>
      </c>
      <c r="D165" s="39" t="s">
        <v>71</v>
      </c>
      <c r="E165" s="39" t="s">
        <v>70</v>
      </c>
      <c r="F165" s="66" t="str">
        <f>HYPERLINK("http://twiplomacy.com/info/africa/Seychelles","http://twiplomacy.com/info/africa/Seychelles")</f>
        <v>http://twiplomacy.com/info/africa/Seychelles</v>
      </c>
      <c r="G165" s="41" t="s">
        <v>2010</v>
      </c>
      <c r="H165" s="48" t="s">
        <v>2011</v>
      </c>
      <c r="I165" s="41" t="s">
        <v>2012</v>
      </c>
      <c r="J165" s="43">
        <v>1949</v>
      </c>
      <c r="K165" s="43">
        <v>291</v>
      </c>
      <c r="L165" s="41" t="s">
        <v>2013</v>
      </c>
      <c r="M165" s="41" t="s">
        <v>2014</v>
      </c>
      <c r="N165" s="41" t="s">
        <v>1996</v>
      </c>
      <c r="O165" s="43">
        <v>55</v>
      </c>
      <c r="P165" s="43">
        <v>1645</v>
      </c>
      <c r="Q165" s="41" t="s">
        <v>164</v>
      </c>
      <c r="R165" s="41" t="s">
        <v>79</v>
      </c>
      <c r="S165" s="43">
        <v>86</v>
      </c>
      <c r="T165" s="44" t="s">
        <v>97</v>
      </c>
      <c r="U165" s="43">
        <v>0.84026707755521313</v>
      </c>
      <c r="V165" s="43">
        <v>0.73916133617626156</v>
      </c>
      <c r="W165" s="43">
        <v>1.0163468372423601</v>
      </c>
      <c r="X165" s="45">
        <v>49</v>
      </c>
      <c r="Y165" s="45">
        <v>1636</v>
      </c>
      <c r="Z165" s="46">
        <v>2.9951100244498804E-2</v>
      </c>
      <c r="AA165" s="41" t="s">
        <v>2010</v>
      </c>
      <c r="AB165" s="41" t="s">
        <v>2012</v>
      </c>
      <c r="AC165" s="41" t="s">
        <v>2015</v>
      </c>
      <c r="AD165" s="41" t="s">
        <v>2011</v>
      </c>
      <c r="AE165" s="43">
        <v>970</v>
      </c>
      <c r="AF165" s="43">
        <v>0.84717607973421927</v>
      </c>
      <c r="AG165" s="43">
        <v>255</v>
      </c>
      <c r="AH165" s="43">
        <v>715</v>
      </c>
      <c r="AI165" s="47">
        <v>1.75E-3</v>
      </c>
      <c r="AJ165" s="47">
        <v>5.0699999999999999E-3</v>
      </c>
      <c r="AK165" s="47">
        <v>1.7600000000000001E-3</v>
      </c>
      <c r="AL165" s="41" t="s">
        <v>82</v>
      </c>
      <c r="AM165" s="47">
        <v>1.1900000000000001E-3</v>
      </c>
      <c r="AN165" s="43">
        <v>301</v>
      </c>
      <c r="AO165" s="43">
        <v>6</v>
      </c>
      <c r="AP165" s="43">
        <v>0</v>
      </c>
      <c r="AQ165" s="43">
        <v>290</v>
      </c>
      <c r="AR165" s="43">
        <v>4</v>
      </c>
      <c r="AS165" s="41">
        <v>0.82</v>
      </c>
      <c r="AT165" s="43">
        <v>1950</v>
      </c>
      <c r="AU165" s="43">
        <v>480</v>
      </c>
      <c r="AV165" s="47">
        <v>0.32650000000000001</v>
      </c>
      <c r="AW165" s="48" t="s">
        <v>2016</v>
      </c>
      <c r="AX165" s="39">
        <v>0</v>
      </c>
      <c r="AY165" s="39">
        <v>0</v>
      </c>
      <c r="AZ165" s="39" t="s">
        <v>85</v>
      </c>
      <c r="BA165" s="39"/>
      <c r="BB165" s="48" t="s">
        <v>2017</v>
      </c>
      <c r="BC165" s="39">
        <v>0</v>
      </c>
      <c r="BD165" s="41" t="s">
        <v>2010</v>
      </c>
      <c r="BE165" s="50">
        <v>38</v>
      </c>
      <c r="BF165" s="50">
        <v>4</v>
      </c>
      <c r="BG165" s="50">
        <v>8</v>
      </c>
      <c r="BH165" s="50">
        <v>50</v>
      </c>
      <c r="BI165" s="50" t="s">
        <v>2018</v>
      </c>
      <c r="BJ165" s="50" t="s">
        <v>2019</v>
      </c>
      <c r="BK165" s="50" t="s">
        <v>2020</v>
      </c>
      <c r="BL165" s="51" t="s">
        <v>2021</v>
      </c>
      <c r="BM165" s="52" t="s">
        <v>90</v>
      </c>
      <c r="BN165" s="57"/>
      <c r="BO165" s="57"/>
      <c r="BP165" s="57"/>
      <c r="BQ165" s="58"/>
    </row>
    <row r="166" spans="1:69" ht="15.75" x14ac:dyDescent="0.25">
      <c r="A166" s="38" t="s">
        <v>68</v>
      </c>
      <c r="B166" s="39" t="s">
        <v>1996</v>
      </c>
      <c r="C166" s="39" t="s">
        <v>132</v>
      </c>
      <c r="D166" s="39" t="s">
        <v>71</v>
      </c>
      <c r="E166" s="39" t="s">
        <v>132</v>
      </c>
      <c r="F166" s="66" t="str">
        <f>HYPERLINK("http://twiplomacy.com/info/africa/Seychelles","http://twiplomacy.com/info/africa/Seychelles")</f>
        <v>http://twiplomacy.com/info/africa/Seychelles</v>
      </c>
      <c r="G166" s="41" t="s">
        <v>2022</v>
      </c>
      <c r="H166" s="48" t="s">
        <v>2023</v>
      </c>
      <c r="I166" s="41" t="s">
        <v>2024</v>
      </c>
      <c r="J166" s="43">
        <v>4788</v>
      </c>
      <c r="K166" s="43">
        <v>205</v>
      </c>
      <c r="L166" s="41" t="s">
        <v>2025</v>
      </c>
      <c r="M166" s="41" t="s">
        <v>2026</v>
      </c>
      <c r="N166" s="41" t="s">
        <v>2027</v>
      </c>
      <c r="O166" s="43">
        <v>25</v>
      </c>
      <c r="P166" s="43">
        <v>1025</v>
      </c>
      <c r="Q166" s="41" t="s">
        <v>164</v>
      </c>
      <c r="R166" s="41" t="s">
        <v>79</v>
      </c>
      <c r="S166" s="43">
        <v>96</v>
      </c>
      <c r="T166" s="44" t="s">
        <v>97</v>
      </c>
      <c r="U166" s="43">
        <v>0.61617380808690403</v>
      </c>
      <c r="V166" s="43">
        <v>0.72453222453222454</v>
      </c>
      <c r="W166" s="43">
        <v>1.0498960498960499</v>
      </c>
      <c r="X166" s="45">
        <v>10</v>
      </c>
      <c r="Y166" s="45">
        <v>1021</v>
      </c>
      <c r="Z166" s="46">
        <v>9.7943192948090098E-3</v>
      </c>
      <c r="AA166" s="41" t="s">
        <v>2022</v>
      </c>
      <c r="AB166" s="41" t="s">
        <v>2024</v>
      </c>
      <c r="AC166" s="41" t="s">
        <v>2028</v>
      </c>
      <c r="AD166" s="41" t="s">
        <v>2023</v>
      </c>
      <c r="AE166" s="43">
        <v>369</v>
      </c>
      <c r="AF166" s="43">
        <v>0.93700787401574803</v>
      </c>
      <c r="AG166" s="43">
        <v>119</v>
      </c>
      <c r="AH166" s="43">
        <v>250</v>
      </c>
      <c r="AI166" s="47">
        <v>4.4000000000000002E-4</v>
      </c>
      <c r="AJ166" s="47">
        <v>5.1799999999999997E-3</v>
      </c>
      <c r="AK166" s="47">
        <v>4.4999999999999999E-4</v>
      </c>
      <c r="AL166" s="41" t="s">
        <v>82</v>
      </c>
      <c r="AM166" s="47">
        <v>9.7000000000000005E-4</v>
      </c>
      <c r="AN166" s="43">
        <v>127</v>
      </c>
      <c r="AO166" s="43">
        <v>2</v>
      </c>
      <c r="AP166" s="43">
        <v>0</v>
      </c>
      <c r="AQ166" s="43">
        <v>123</v>
      </c>
      <c r="AR166" s="43">
        <v>2</v>
      </c>
      <c r="AS166" s="41">
        <v>0.35</v>
      </c>
      <c r="AT166" s="43">
        <v>4787</v>
      </c>
      <c r="AU166" s="43">
        <v>661</v>
      </c>
      <c r="AV166" s="47">
        <v>0.16020000000000001</v>
      </c>
      <c r="AW166" s="48" t="s">
        <v>2029</v>
      </c>
      <c r="AX166" s="39">
        <v>0</v>
      </c>
      <c r="AY166" s="39">
        <v>0</v>
      </c>
      <c r="AZ166" s="39" t="s">
        <v>85</v>
      </c>
      <c r="BA166" s="39"/>
      <c r="BB166" s="48" t="s">
        <v>2030</v>
      </c>
      <c r="BC166" s="39">
        <v>0</v>
      </c>
      <c r="BD166" s="41" t="s">
        <v>2022</v>
      </c>
      <c r="BE166" s="50">
        <v>40</v>
      </c>
      <c r="BF166" s="50">
        <v>44</v>
      </c>
      <c r="BG166" s="50">
        <v>28</v>
      </c>
      <c r="BH166" s="50">
        <v>112</v>
      </c>
      <c r="BI166" s="50" t="s">
        <v>2031</v>
      </c>
      <c r="BJ166" s="50" t="s">
        <v>2032</v>
      </c>
      <c r="BK166" s="50" t="s">
        <v>2033</v>
      </c>
      <c r="BL166" s="51" t="s">
        <v>2034</v>
      </c>
      <c r="BM166" s="52" t="s">
        <v>90</v>
      </c>
      <c r="BN166" s="57"/>
      <c r="BO166" s="57"/>
      <c r="BP166" s="57"/>
      <c r="BQ166" s="58"/>
    </row>
    <row r="167" spans="1:69" ht="15.75" x14ac:dyDescent="0.25">
      <c r="A167" s="38" t="s">
        <v>68</v>
      </c>
      <c r="B167" s="39" t="s">
        <v>2035</v>
      </c>
      <c r="C167" s="39" t="s">
        <v>70</v>
      </c>
      <c r="D167" s="39" t="s">
        <v>71</v>
      </c>
      <c r="E167" s="39" t="s">
        <v>70</v>
      </c>
      <c r="F167" s="66" t="str">
        <f>HYPERLINK("http://twiplomacy.com/info/africa/Sierra-Leone","http://twiplomacy.com/info/africa/Sierra-Leone")</f>
        <v>http://twiplomacy.com/info/africa/Sierra-Leone</v>
      </c>
      <c r="G167" s="41" t="s">
        <v>2036</v>
      </c>
      <c r="H167" s="48" t="s">
        <v>2037</v>
      </c>
      <c r="I167" s="41" t="s">
        <v>2038</v>
      </c>
      <c r="J167" s="43">
        <v>1663</v>
      </c>
      <c r="K167" s="43">
        <v>24</v>
      </c>
      <c r="L167" s="41" t="s">
        <v>2039</v>
      </c>
      <c r="M167" s="41" t="s">
        <v>2040</v>
      </c>
      <c r="N167" s="41" t="s">
        <v>2041</v>
      </c>
      <c r="O167" s="43">
        <v>20</v>
      </c>
      <c r="P167" s="43">
        <v>2253</v>
      </c>
      <c r="Q167" s="41" t="s">
        <v>164</v>
      </c>
      <c r="R167" s="41" t="s">
        <v>79</v>
      </c>
      <c r="S167" s="43">
        <v>0</v>
      </c>
      <c r="T167" s="44" t="s">
        <v>97</v>
      </c>
      <c r="U167" s="43">
        <v>1.3796068796068801</v>
      </c>
      <c r="V167" s="43">
        <v>1.2181701855406271</v>
      </c>
      <c r="W167" s="43">
        <v>7.7415227127319255E-2</v>
      </c>
      <c r="X167" s="45">
        <v>6</v>
      </c>
      <c r="Y167" s="45">
        <v>2246</v>
      </c>
      <c r="Z167" s="46">
        <v>2.6714158504007098E-3</v>
      </c>
      <c r="AA167" s="41" t="s">
        <v>2036</v>
      </c>
      <c r="AB167" s="41" t="s">
        <v>2038</v>
      </c>
      <c r="AC167" s="41" t="s">
        <v>2042</v>
      </c>
      <c r="AD167" s="41" t="s">
        <v>2037</v>
      </c>
      <c r="AE167" s="43">
        <v>0</v>
      </c>
      <c r="AF167" s="43" t="e">
        <v>#VALUE!</v>
      </c>
      <c r="AG167" s="43">
        <v>0</v>
      </c>
      <c r="AH167" s="43">
        <v>0</v>
      </c>
      <c r="AI167" s="41" t="s">
        <v>82</v>
      </c>
      <c r="AJ167" s="41" t="s">
        <v>82</v>
      </c>
      <c r="AK167" s="41" t="s">
        <v>82</v>
      </c>
      <c r="AL167" s="41" t="s">
        <v>82</v>
      </c>
      <c r="AM167" s="41" t="s">
        <v>82</v>
      </c>
      <c r="AN167" s="43" t="s">
        <v>83</v>
      </c>
      <c r="AO167" s="43">
        <v>0</v>
      </c>
      <c r="AP167" s="43">
        <v>0</v>
      </c>
      <c r="AQ167" s="43">
        <v>0</v>
      </c>
      <c r="AR167" s="43">
        <v>0</v>
      </c>
      <c r="AS167" s="41">
        <v>0</v>
      </c>
      <c r="AT167" s="43">
        <v>1663</v>
      </c>
      <c r="AU167" s="43">
        <v>206</v>
      </c>
      <c r="AV167" s="47">
        <v>0.1414</v>
      </c>
      <c r="AW167" s="48" t="s">
        <v>2043</v>
      </c>
      <c r="AX167" s="39">
        <v>0</v>
      </c>
      <c r="AY167" s="39">
        <v>0</v>
      </c>
      <c r="AZ167" s="39" t="s">
        <v>85</v>
      </c>
      <c r="BA167" s="39"/>
      <c r="BB167" s="48" t="s">
        <v>2044</v>
      </c>
      <c r="BC167" s="39">
        <v>0</v>
      </c>
      <c r="BD167" s="41" t="s">
        <v>2036</v>
      </c>
      <c r="BE167" s="50">
        <v>0</v>
      </c>
      <c r="BF167" s="50">
        <v>5</v>
      </c>
      <c r="BG167" s="50">
        <v>2</v>
      </c>
      <c r="BH167" s="50">
        <v>7</v>
      </c>
      <c r="BI167" s="50"/>
      <c r="BJ167" s="50" t="s">
        <v>2045</v>
      </c>
      <c r="BK167" s="50" t="s">
        <v>2046</v>
      </c>
      <c r="BL167" s="51" t="s">
        <v>2047</v>
      </c>
      <c r="BM167" s="52" t="s">
        <v>90</v>
      </c>
      <c r="BN167" s="57"/>
      <c r="BO167" s="57"/>
      <c r="BP167" s="57"/>
      <c r="BQ167" s="58"/>
    </row>
    <row r="168" spans="1:69" ht="15.75" x14ac:dyDescent="0.25">
      <c r="A168" s="38" t="s">
        <v>68</v>
      </c>
      <c r="B168" s="39" t="s">
        <v>2035</v>
      </c>
      <c r="C168" s="39" t="s">
        <v>70</v>
      </c>
      <c r="D168" s="39" t="s">
        <v>71</v>
      </c>
      <c r="E168" s="39" t="s">
        <v>70</v>
      </c>
      <c r="F168" s="66" t="str">
        <f>HYPERLINK("http://twiplomacy.com/info/africa/Sierra-Leone","http://twiplomacy.com/info/africa/Sierra-Leone")</f>
        <v>http://twiplomacy.com/info/africa/Sierra-Leone</v>
      </c>
      <c r="G168" s="41" t="s">
        <v>2048</v>
      </c>
      <c r="H168" s="48" t="s">
        <v>2049</v>
      </c>
      <c r="I168" s="41" t="s">
        <v>2050</v>
      </c>
      <c r="J168" s="43">
        <v>794</v>
      </c>
      <c r="K168" s="43">
        <v>127</v>
      </c>
      <c r="L168" s="41" t="s">
        <v>2051</v>
      </c>
      <c r="M168" s="41" t="s">
        <v>2052</v>
      </c>
      <c r="N168" s="41" t="s">
        <v>2041</v>
      </c>
      <c r="O168" s="43">
        <v>11</v>
      </c>
      <c r="P168" s="43">
        <v>2773</v>
      </c>
      <c r="Q168" s="41" t="s">
        <v>164</v>
      </c>
      <c r="R168" s="41" t="s">
        <v>79</v>
      </c>
      <c r="S168" s="43">
        <v>58</v>
      </c>
      <c r="T168" s="44" t="s">
        <v>1039</v>
      </c>
      <c r="U168" s="43">
        <v>2.0021723388848658</v>
      </c>
      <c r="V168" s="43">
        <v>0.73395818312905547</v>
      </c>
      <c r="W168" s="43">
        <v>7.0656092285508287E-2</v>
      </c>
      <c r="X168" s="45">
        <v>20</v>
      </c>
      <c r="Y168" s="45">
        <v>2765</v>
      </c>
      <c r="Z168" s="46">
        <v>7.2332730560578703E-3</v>
      </c>
      <c r="AA168" s="41" t="s">
        <v>2048</v>
      </c>
      <c r="AB168" s="41" t="s">
        <v>2050</v>
      </c>
      <c r="AC168" s="41" t="s">
        <v>2053</v>
      </c>
      <c r="AD168" s="41" t="s">
        <v>2049</v>
      </c>
      <c r="AE168" s="43">
        <v>0</v>
      </c>
      <c r="AF168" s="43" t="e">
        <v>#VALUE!</v>
      </c>
      <c r="AG168" s="43">
        <v>0</v>
      </c>
      <c r="AH168" s="43">
        <v>0</v>
      </c>
      <c r="AI168" s="41" t="s">
        <v>82</v>
      </c>
      <c r="AJ168" s="41" t="s">
        <v>82</v>
      </c>
      <c r="AK168" s="41" t="s">
        <v>82</v>
      </c>
      <c r="AL168" s="41" t="s">
        <v>82</v>
      </c>
      <c r="AM168" s="41" t="s">
        <v>82</v>
      </c>
      <c r="AN168" s="43" t="s">
        <v>83</v>
      </c>
      <c r="AO168" s="43">
        <v>0</v>
      </c>
      <c r="AP168" s="43">
        <v>0</v>
      </c>
      <c r="AQ168" s="43">
        <v>0</v>
      </c>
      <c r="AR168" s="43">
        <v>0</v>
      </c>
      <c r="AS168" s="41">
        <v>0</v>
      </c>
      <c r="AT168" s="43">
        <v>794</v>
      </c>
      <c r="AU168" s="43">
        <v>18</v>
      </c>
      <c r="AV168" s="47">
        <v>2.3199999999999998E-2</v>
      </c>
      <c r="AW168" s="66" t="str">
        <f>HYPERLINK("https://twitter.com/CommsUnitSL/lists","https://twitter.com/CommsUnitSL/lists")</f>
        <v>https://twitter.com/CommsUnitSL/lists</v>
      </c>
      <c r="AX168" s="39">
        <v>1</v>
      </c>
      <c r="AY168" s="39">
        <v>0</v>
      </c>
      <c r="AZ168" s="39" t="s">
        <v>85</v>
      </c>
      <c r="BA168" s="39"/>
      <c r="BB168" s="48" t="s">
        <v>2054</v>
      </c>
      <c r="BC168" s="39">
        <v>0</v>
      </c>
      <c r="BD168" s="41" t="s">
        <v>2048</v>
      </c>
      <c r="BE168" s="50">
        <v>16</v>
      </c>
      <c r="BF168" s="50">
        <v>4</v>
      </c>
      <c r="BG168" s="50">
        <v>2</v>
      </c>
      <c r="BH168" s="50">
        <v>22</v>
      </c>
      <c r="BI168" s="50" t="s">
        <v>2055</v>
      </c>
      <c r="BJ168" s="50" t="s">
        <v>2056</v>
      </c>
      <c r="BK168" s="50" t="s">
        <v>2057</v>
      </c>
      <c r="BL168" s="51" t="s">
        <v>2058</v>
      </c>
      <c r="BM168" s="52" t="s">
        <v>90</v>
      </c>
      <c r="BN168" s="57"/>
      <c r="BO168" s="57"/>
      <c r="BP168" s="57"/>
      <c r="BQ168" s="58"/>
    </row>
    <row r="169" spans="1:69" ht="15.75" x14ac:dyDescent="0.25">
      <c r="A169" s="38" t="s">
        <v>68</v>
      </c>
      <c r="B169" s="39" t="s">
        <v>2059</v>
      </c>
      <c r="C169" s="39" t="s">
        <v>146</v>
      </c>
      <c r="D169" s="39" t="s">
        <v>118</v>
      </c>
      <c r="E169" s="39" t="s">
        <v>2060</v>
      </c>
      <c r="F169" s="66" t="str">
        <f t="shared" ref="F169:F179" si="5">HYPERLINK("http://twiplomacy.com/info/africa/Somalia","http://twiplomacy.com/info/africa/Somalia")</f>
        <v>http://twiplomacy.com/info/africa/Somalia</v>
      </c>
      <c r="G169" s="41" t="s">
        <v>2061</v>
      </c>
      <c r="H169" s="48" t="s">
        <v>2062</v>
      </c>
      <c r="I169" s="41" t="s">
        <v>2063</v>
      </c>
      <c r="J169" s="43">
        <v>131483</v>
      </c>
      <c r="K169" s="43">
        <v>0</v>
      </c>
      <c r="L169" s="41" t="s">
        <v>2064</v>
      </c>
      <c r="M169" s="41" t="s">
        <v>2065</v>
      </c>
      <c r="N169" s="41" t="s">
        <v>2059</v>
      </c>
      <c r="O169" s="43">
        <v>21</v>
      </c>
      <c r="P169" s="43">
        <v>382</v>
      </c>
      <c r="Q169" s="41" t="s">
        <v>164</v>
      </c>
      <c r="R169" s="41" t="s">
        <v>124</v>
      </c>
      <c r="S169" s="43">
        <v>103</v>
      </c>
      <c r="T169" s="44" t="s">
        <v>97</v>
      </c>
      <c r="U169" s="43">
        <v>0.76518218623481782</v>
      </c>
      <c r="V169" s="43">
        <v>139.93181818181819</v>
      </c>
      <c r="W169" s="43">
        <v>505.00568181818181</v>
      </c>
      <c r="X169" s="45">
        <v>2</v>
      </c>
      <c r="Y169" s="45">
        <v>378</v>
      </c>
      <c r="Z169" s="46">
        <v>5.2910052910052898E-3</v>
      </c>
      <c r="AA169" s="41" t="s">
        <v>2061</v>
      </c>
      <c r="AB169" s="41" t="s">
        <v>2063</v>
      </c>
      <c r="AC169" s="41" t="s">
        <v>2066</v>
      </c>
      <c r="AD169" s="41" t="s">
        <v>2062</v>
      </c>
      <c r="AE169" s="43">
        <v>52626</v>
      </c>
      <c r="AF169" s="43">
        <v>207.38</v>
      </c>
      <c r="AG169" s="43">
        <v>10369</v>
      </c>
      <c r="AH169" s="43">
        <v>42257</v>
      </c>
      <c r="AI169" s="47">
        <v>1.244E-2</v>
      </c>
      <c r="AJ169" s="47">
        <v>1.149E-2</v>
      </c>
      <c r="AK169" s="41" t="s">
        <v>82</v>
      </c>
      <c r="AL169" s="47">
        <v>1.813E-2</v>
      </c>
      <c r="AM169" s="47">
        <v>1.286E-2</v>
      </c>
      <c r="AN169" s="43">
        <v>50</v>
      </c>
      <c r="AO169" s="43">
        <v>32</v>
      </c>
      <c r="AP169" s="43">
        <v>1</v>
      </c>
      <c r="AQ169" s="43">
        <v>0</v>
      </c>
      <c r="AR169" s="43">
        <v>17</v>
      </c>
      <c r="AS169" s="41">
        <v>0.14000000000000001</v>
      </c>
      <c r="AT169" s="43">
        <v>131324</v>
      </c>
      <c r="AU169" s="43">
        <v>90807</v>
      </c>
      <c r="AV169" s="47">
        <v>2.2412000000000001</v>
      </c>
      <c r="AW169" s="48" t="s">
        <v>2067</v>
      </c>
      <c r="AX169" s="39">
        <v>0</v>
      </c>
      <c r="AY169" s="39">
        <v>0</v>
      </c>
      <c r="AZ169" s="39" t="s">
        <v>85</v>
      </c>
      <c r="BA169" s="39"/>
      <c r="BB169" s="48" t="s">
        <v>2068</v>
      </c>
      <c r="BC169" s="39">
        <v>0</v>
      </c>
      <c r="BD169" s="41" t="s">
        <v>2061</v>
      </c>
      <c r="BE169" s="50">
        <v>0</v>
      </c>
      <c r="BF169" s="50">
        <v>8</v>
      </c>
      <c r="BG169" s="50">
        <v>0</v>
      </c>
      <c r="BH169" s="50">
        <v>8</v>
      </c>
      <c r="BI169" s="50"/>
      <c r="BJ169" s="50" t="s">
        <v>2069</v>
      </c>
      <c r="BK169" s="50"/>
      <c r="BL169" s="56" t="s">
        <v>2070</v>
      </c>
      <c r="BM169" s="52" t="s">
        <v>276</v>
      </c>
      <c r="BN169" s="57"/>
      <c r="BO169" s="57"/>
      <c r="BP169" s="57"/>
      <c r="BQ169" s="58"/>
    </row>
    <row r="170" spans="1:69" ht="15.75" x14ac:dyDescent="0.25">
      <c r="A170" s="38" t="s">
        <v>68</v>
      </c>
      <c r="B170" s="39" t="s">
        <v>2059</v>
      </c>
      <c r="C170" s="39" t="s">
        <v>146</v>
      </c>
      <c r="D170" s="39" t="s">
        <v>118</v>
      </c>
      <c r="E170" s="39" t="s">
        <v>2060</v>
      </c>
      <c r="F170" s="66" t="str">
        <f t="shared" si="5"/>
        <v>http://twiplomacy.com/info/africa/Somalia</v>
      </c>
      <c r="G170" s="41" t="s">
        <v>2071</v>
      </c>
      <c r="H170" s="48" t="s">
        <v>2072</v>
      </c>
      <c r="I170" s="41" t="s">
        <v>2073</v>
      </c>
      <c r="J170" s="43">
        <v>24836</v>
      </c>
      <c r="K170" s="43">
        <v>21</v>
      </c>
      <c r="L170" s="41" t="s">
        <v>2074</v>
      </c>
      <c r="M170" s="41" t="s">
        <v>2075</v>
      </c>
      <c r="N170" s="41" t="s">
        <v>2059</v>
      </c>
      <c r="O170" s="43">
        <v>23</v>
      </c>
      <c r="P170" s="43">
        <v>232</v>
      </c>
      <c r="Q170" s="41" t="s">
        <v>164</v>
      </c>
      <c r="R170" s="41" t="s">
        <v>79</v>
      </c>
      <c r="S170" s="43">
        <v>20</v>
      </c>
      <c r="T170" s="44" t="s">
        <v>97</v>
      </c>
      <c r="U170" s="43">
        <v>0.4103942652329749</v>
      </c>
      <c r="V170" s="43">
        <v>10.857142857142859</v>
      </c>
      <c r="W170" s="43">
        <v>38.38095238095238</v>
      </c>
      <c r="X170" s="45">
        <v>0</v>
      </c>
      <c r="Y170" s="45">
        <v>229</v>
      </c>
      <c r="Z170" s="46">
        <v>0</v>
      </c>
      <c r="AA170" s="41" t="s">
        <v>2071</v>
      </c>
      <c r="AB170" s="41" t="s">
        <v>2073</v>
      </c>
      <c r="AC170" s="41" t="s">
        <v>2076</v>
      </c>
      <c r="AD170" s="41" t="s">
        <v>2077</v>
      </c>
      <c r="AE170" s="43">
        <v>2397</v>
      </c>
      <c r="AF170" s="43">
        <v>46.888888888888886</v>
      </c>
      <c r="AG170" s="43">
        <v>422</v>
      </c>
      <c r="AH170" s="43">
        <v>1975</v>
      </c>
      <c r="AI170" s="47">
        <v>1.2449999999999999E-2</v>
      </c>
      <c r="AJ170" s="47">
        <v>1.163E-2</v>
      </c>
      <c r="AK170" s="47">
        <v>1.308E-2</v>
      </c>
      <c r="AL170" s="47">
        <v>1.213E-2</v>
      </c>
      <c r="AM170" s="47">
        <v>1.414E-2</v>
      </c>
      <c r="AN170" s="43">
        <v>9</v>
      </c>
      <c r="AO170" s="43">
        <v>4</v>
      </c>
      <c r="AP170" s="43">
        <v>2</v>
      </c>
      <c r="AQ170" s="43">
        <v>2</v>
      </c>
      <c r="AR170" s="43">
        <v>1</v>
      </c>
      <c r="AS170" s="41">
        <v>0.02</v>
      </c>
      <c r="AT170" s="43">
        <v>24769</v>
      </c>
      <c r="AU170" s="43">
        <v>10247</v>
      </c>
      <c r="AV170" s="47">
        <v>0.7056</v>
      </c>
      <c r="AW170" s="48" t="s">
        <v>2078</v>
      </c>
      <c r="AX170" s="39">
        <v>0</v>
      </c>
      <c r="AY170" s="39">
        <v>0</v>
      </c>
      <c r="AZ170" s="39" t="s">
        <v>85</v>
      </c>
      <c r="BA170" s="39"/>
      <c r="BB170" s="48" t="s">
        <v>2079</v>
      </c>
      <c r="BC170" s="39">
        <v>0</v>
      </c>
      <c r="BD170" s="41" t="s">
        <v>2071</v>
      </c>
      <c r="BE170" s="50">
        <v>1</v>
      </c>
      <c r="BF170" s="50">
        <v>2</v>
      </c>
      <c r="BG170" s="50">
        <v>1</v>
      </c>
      <c r="BH170" s="50">
        <v>4</v>
      </c>
      <c r="BI170" s="50" t="s">
        <v>2080</v>
      </c>
      <c r="BJ170" s="50" t="s">
        <v>2081</v>
      </c>
      <c r="BK170" s="50" t="s">
        <v>2082</v>
      </c>
      <c r="BL170" s="51" t="s">
        <v>2083</v>
      </c>
      <c r="BM170" s="52" t="s">
        <v>90</v>
      </c>
      <c r="BN170" s="57"/>
      <c r="BO170" s="57"/>
      <c r="BP170" s="57"/>
      <c r="BQ170" s="58"/>
    </row>
    <row r="171" spans="1:69" ht="15.75" x14ac:dyDescent="0.25">
      <c r="A171" s="38" t="s">
        <v>68</v>
      </c>
      <c r="B171" s="39" t="s">
        <v>2059</v>
      </c>
      <c r="C171" s="39" t="s">
        <v>70</v>
      </c>
      <c r="D171" s="39" t="s">
        <v>71</v>
      </c>
      <c r="E171" s="39" t="s">
        <v>70</v>
      </c>
      <c r="F171" s="66" t="str">
        <f t="shared" si="5"/>
        <v>http://twiplomacy.com/info/africa/Somalia</v>
      </c>
      <c r="G171" s="41" t="s">
        <v>2082</v>
      </c>
      <c r="H171" s="48" t="s">
        <v>2084</v>
      </c>
      <c r="I171" s="41" t="s">
        <v>2085</v>
      </c>
      <c r="J171" s="43">
        <v>416784</v>
      </c>
      <c r="K171" s="43">
        <v>13</v>
      </c>
      <c r="L171" s="41" t="s">
        <v>2086</v>
      </c>
      <c r="M171" s="41" t="s">
        <v>2087</v>
      </c>
      <c r="N171" s="41" t="s">
        <v>2088</v>
      </c>
      <c r="O171" s="43">
        <v>176</v>
      </c>
      <c r="P171" s="43">
        <v>2865</v>
      </c>
      <c r="Q171" s="41" t="s">
        <v>164</v>
      </c>
      <c r="R171" s="41" t="s">
        <v>124</v>
      </c>
      <c r="S171" s="43">
        <v>384</v>
      </c>
      <c r="T171" s="44" t="s">
        <v>97</v>
      </c>
      <c r="U171" s="43">
        <v>1.428070175438596</v>
      </c>
      <c r="V171" s="43">
        <v>16.957176843774779</v>
      </c>
      <c r="W171" s="43">
        <v>51.158207771609831</v>
      </c>
      <c r="X171" s="45">
        <v>55</v>
      </c>
      <c r="Y171" s="45">
        <v>2849</v>
      </c>
      <c r="Z171" s="46">
        <v>1.9305019305019301E-2</v>
      </c>
      <c r="AA171" s="41" t="s">
        <v>2082</v>
      </c>
      <c r="AB171" s="41" t="s">
        <v>2085</v>
      </c>
      <c r="AC171" s="41" t="s">
        <v>2089</v>
      </c>
      <c r="AD171" s="41" t="s">
        <v>2084</v>
      </c>
      <c r="AE171" s="43">
        <v>102636</v>
      </c>
      <c r="AF171" s="43">
        <v>82.512820512820511</v>
      </c>
      <c r="AG171" s="43">
        <v>19308</v>
      </c>
      <c r="AH171" s="43">
        <v>83328</v>
      </c>
      <c r="AI171" s="47">
        <v>1.58E-3</v>
      </c>
      <c r="AJ171" s="47">
        <v>1.4400000000000001E-3</v>
      </c>
      <c r="AK171" s="47">
        <v>1.7700000000000001E-3</v>
      </c>
      <c r="AL171" s="47">
        <v>3.13E-3</v>
      </c>
      <c r="AM171" s="47">
        <v>1.4599999999999999E-3</v>
      </c>
      <c r="AN171" s="43">
        <v>234</v>
      </c>
      <c r="AO171" s="43">
        <v>158</v>
      </c>
      <c r="AP171" s="43">
        <v>12</v>
      </c>
      <c r="AQ171" s="43">
        <v>12</v>
      </c>
      <c r="AR171" s="43">
        <v>50</v>
      </c>
      <c r="AS171" s="41">
        <v>0.64</v>
      </c>
      <c r="AT171" s="43">
        <v>416372</v>
      </c>
      <c r="AU171" s="43">
        <v>261041</v>
      </c>
      <c r="AV171" s="47">
        <v>1.6805000000000001</v>
      </c>
      <c r="AW171" s="48" t="s">
        <v>2090</v>
      </c>
      <c r="AX171" s="39">
        <v>0</v>
      </c>
      <c r="AY171" s="39">
        <v>0</v>
      </c>
      <c r="AZ171" s="39" t="s">
        <v>85</v>
      </c>
      <c r="BA171" s="39"/>
      <c r="BB171" s="48" t="s">
        <v>2091</v>
      </c>
      <c r="BC171" s="39">
        <v>0</v>
      </c>
      <c r="BD171" s="41" t="s">
        <v>2082</v>
      </c>
      <c r="BE171" s="50">
        <v>1</v>
      </c>
      <c r="BF171" s="50">
        <v>19</v>
      </c>
      <c r="BG171" s="50">
        <v>3</v>
      </c>
      <c r="BH171" s="50">
        <v>23</v>
      </c>
      <c r="BI171" s="50" t="s">
        <v>2061</v>
      </c>
      <c r="BJ171" s="50" t="s">
        <v>2092</v>
      </c>
      <c r="BK171" s="50" t="s">
        <v>2093</v>
      </c>
      <c r="BL171" s="51" t="s">
        <v>2094</v>
      </c>
      <c r="BM171" s="52" t="s">
        <v>276</v>
      </c>
      <c r="BN171" s="57"/>
      <c r="BO171" s="57"/>
      <c r="BP171" s="57"/>
      <c r="BQ171" s="58"/>
    </row>
    <row r="172" spans="1:69" ht="15.75" x14ac:dyDescent="0.25">
      <c r="A172" s="38" t="s">
        <v>68</v>
      </c>
      <c r="B172" s="39" t="s">
        <v>2059</v>
      </c>
      <c r="C172" s="39" t="s">
        <v>104</v>
      </c>
      <c r="D172" s="39" t="s">
        <v>71</v>
      </c>
      <c r="E172" s="39" t="s">
        <v>2095</v>
      </c>
      <c r="F172" s="66" t="str">
        <f t="shared" si="5"/>
        <v>http://twiplomacy.com/info/africa/Somalia</v>
      </c>
      <c r="G172" s="41" t="s">
        <v>2080</v>
      </c>
      <c r="H172" s="48" t="s">
        <v>2096</v>
      </c>
      <c r="I172" s="41" t="s">
        <v>2080</v>
      </c>
      <c r="J172" s="43">
        <v>226342</v>
      </c>
      <c r="K172" s="43">
        <v>96</v>
      </c>
      <c r="L172" s="41" t="s">
        <v>2097</v>
      </c>
      <c r="M172" s="41" t="s">
        <v>2098</v>
      </c>
      <c r="N172" s="41" t="s">
        <v>2088</v>
      </c>
      <c r="O172" s="43">
        <v>378</v>
      </c>
      <c r="P172" s="43">
        <v>2935</v>
      </c>
      <c r="Q172" s="41" t="s">
        <v>164</v>
      </c>
      <c r="R172" s="41" t="s">
        <v>124</v>
      </c>
      <c r="S172" s="43">
        <v>398</v>
      </c>
      <c r="T172" s="44" t="s">
        <v>97</v>
      </c>
      <c r="U172" s="43">
        <v>1.522146951537259</v>
      </c>
      <c r="V172" s="43">
        <v>20.399815327793171</v>
      </c>
      <c r="W172" s="43">
        <v>69.565558633425667</v>
      </c>
      <c r="X172" s="45">
        <v>89</v>
      </c>
      <c r="Y172" s="45">
        <v>2921</v>
      </c>
      <c r="Z172" s="46">
        <v>3.0469017459773998E-2</v>
      </c>
      <c r="AA172" s="41" t="s">
        <v>2080</v>
      </c>
      <c r="AB172" s="41" t="s">
        <v>2080</v>
      </c>
      <c r="AC172" s="41" t="s">
        <v>2099</v>
      </c>
      <c r="AD172" s="41" t="s">
        <v>2096</v>
      </c>
      <c r="AE172" s="43">
        <v>151621</v>
      </c>
      <c r="AF172" s="43">
        <v>59.429577464788736</v>
      </c>
      <c r="AG172" s="43">
        <v>25317</v>
      </c>
      <c r="AH172" s="43">
        <v>126304</v>
      </c>
      <c r="AI172" s="47">
        <v>2.15E-3</v>
      </c>
      <c r="AJ172" s="47">
        <v>2.0899999999999998E-3</v>
      </c>
      <c r="AK172" s="47">
        <v>1.2999999999999999E-3</v>
      </c>
      <c r="AL172" s="47">
        <v>3.6099999999999999E-3</v>
      </c>
      <c r="AM172" s="47">
        <v>2.1199999999999999E-3</v>
      </c>
      <c r="AN172" s="43">
        <v>426</v>
      </c>
      <c r="AO172" s="43">
        <v>316</v>
      </c>
      <c r="AP172" s="43">
        <v>19</v>
      </c>
      <c r="AQ172" s="43">
        <v>20</v>
      </c>
      <c r="AR172" s="43">
        <v>69</v>
      </c>
      <c r="AS172" s="41">
        <v>1.17</v>
      </c>
      <c r="AT172" s="43">
        <v>226108</v>
      </c>
      <c r="AU172" s="43">
        <v>114002</v>
      </c>
      <c r="AV172" s="47">
        <v>1.0168999999999999</v>
      </c>
      <c r="AW172" s="48" t="s">
        <v>2100</v>
      </c>
      <c r="AX172" s="39">
        <v>0</v>
      </c>
      <c r="AY172" s="39">
        <v>0</v>
      </c>
      <c r="AZ172" s="39" t="s">
        <v>85</v>
      </c>
      <c r="BA172" s="39"/>
      <c r="BB172" s="48" t="s">
        <v>2101</v>
      </c>
      <c r="BC172" s="39">
        <v>0</v>
      </c>
      <c r="BD172" s="41" t="s">
        <v>2080</v>
      </c>
      <c r="BE172" s="50">
        <v>9</v>
      </c>
      <c r="BF172" s="50">
        <v>23</v>
      </c>
      <c r="BG172" s="50">
        <v>5</v>
      </c>
      <c r="BH172" s="50">
        <v>37</v>
      </c>
      <c r="BI172" s="50" t="s">
        <v>2102</v>
      </c>
      <c r="BJ172" s="50" t="s">
        <v>2103</v>
      </c>
      <c r="BK172" s="50" t="s">
        <v>2104</v>
      </c>
      <c r="BL172" s="51" t="s">
        <v>2105</v>
      </c>
      <c r="BM172" s="52">
        <v>1</v>
      </c>
      <c r="BN172" s="57">
        <v>0</v>
      </c>
      <c r="BO172" s="57">
        <v>69</v>
      </c>
      <c r="BP172" s="57">
        <v>0</v>
      </c>
      <c r="BQ172" s="58"/>
    </row>
    <row r="173" spans="1:69" ht="15.75" x14ac:dyDescent="0.25">
      <c r="A173" s="38" t="s">
        <v>68</v>
      </c>
      <c r="B173" s="39" t="s">
        <v>2059</v>
      </c>
      <c r="C173" s="39" t="s">
        <v>211</v>
      </c>
      <c r="D173" s="39" t="s">
        <v>71</v>
      </c>
      <c r="E173" s="39" t="s">
        <v>211</v>
      </c>
      <c r="F173" s="66" t="str">
        <f t="shared" si="5"/>
        <v>http://twiplomacy.com/info/africa/Somalia</v>
      </c>
      <c r="G173" s="41" t="s">
        <v>2106</v>
      </c>
      <c r="H173" s="48" t="s">
        <v>2107</v>
      </c>
      <c r="I173" s="41" t="s">
        <v>2108</v>
      </c>
      <c r="J173" s="43">
        <v>475</v>
      </c>
      <c r="K173" s="43">
        <v>97</v>
      </c>
      <c r="L173" s="41" t="s">
        <v>2109</v>
      </c>
      <c r="M173" s="41" t="s">
        <v>2110</v>
      </c>
      <c r="N173" s="41" t="s">
        <v>2088</v>
      </c>
      <c r="O173" s="43">
        <v>3</v>
      </c>
      <c r="P173" s="43">
        <v>62</v>
      </c>
      <c r="Q173" s="41" t="s">
        <v>164</v>
      </c>
      <c r="R173" s="41" t="s">
        <v>79</v>
      </c>
      <c r="S173" s="43">
        <v>22</v>
      </c>
      <c r="T173" s="44" t="s">
        <v>2111</v>
      </c>
      <c r="U173" s="43">
        <v>0.2384615384615385</v>
      </c>
      <c r="V173" s="43">
        <v>4.4571428571428573</v>
      </c>
      <c r="W173" s="43">
        <v>1.7428571428571431</v>
      </c>
      <c r="X173" s="45">
        <v>6</v>
      </c>
      <c r="Y173" s="45">
        <v>62</v>
      </c>
      <c r="Z173" s="46">
        <v>9.6774193548387094E-2</v>
      </c>
      <c r="AA173" s="41" t="s">
        <v>2106</v>
      </c>
      <c r="AB173" s="41" t="s">
        <v>2108</v>
      </c>
      <c r="AC173" s="41" t="s">
        <v>2112</v>
      </c>
      <c r="AD173" s="41" t="s">
        <v>2107</v>
      </c>
      <c r="AE173" s="43">
        <v>0</v>
      </c>
      <c r="AF173" s="43" t="e">
        <v>#VALUE!</v>
      </c>
      <c r="AG173" s="43">
        <v>0</v>
      </c>
      <c r="AH173" s="43">
        <v>0</v>
      </c>
      <c r="AI173" s="41" t="s">
        <v>82</v>
      </c>
      <c r="AJ173" s="41" t="s">
        <v>82</v>
      </c>
      <c r="AK173" s="41" t="s">
        <v>82</v>
      </c>
      <c r="AL173" s="41" t="s">
        <v>82</v>
      </c>
      <c r="AM173" s="41" t="s">
        <v>82</v>
      </c>
      <c r="AN173" s="43" t="s">
        <v>83</v>
      </c>
      <c r="AO173" s="43">
        <v>0</v>
      </c>
      <c r="AP173" s="43">
        <v>0</v>
      </c>
      <c r="AQ173" s="43">
        <v>0</v>
      </c>
      <c r="AR173" s="43">
        <v>0</v>
      </c>
      <c r="AS173" s="41">
        <v>0</v>
      </c>
      <c r="AT173" s="43">
        <v>475</v>
      </c>
      <c r="AU173" s="43">
        <v>46</v>
      </c>
      <c r="AV173" s="47">
        <v>0.1072</v>
      </c>
      <c r="AW173" s="48" t="str">
        <f>HYPERLINK("https://twitter.com/PMOComms/lists","https://twitter.com/PMOComms/lists")</f>
        <v>https://twitter.com/PMOComms/lists</v>
      </c>
      <c r="AX173" s="39">
        <v>0</v>
      </c>
      <c r="AY173" s="39">
        <v>0</v>
      </c>
      <c r="AZ173" s="39" t="s">
        <v>85</v>
      </c>
      <c r="BA173" s="39"/>
      <c r="BB173" s="48" t="s">
        <v>2113</v>
      </c>
      <c r="BC173" s="39">
        <v>0</v>
      </c>
      <c r="BD173" s="41" t="s">
        <v>2106</v>
      </c>
      <c r="BE173" s="50">
        <v>4</v>
      </c>
      <c r="BF173" s="50">
        <v>3</v>
      </c>
      <c r="BG173" s="50">
        <v>1</v>
      </c>
      <c r="BH173" s="50">
        <v>8</v>
      </c>
      <c r="BI173" s="50" t="s">
        <v>2114</v>
      </c>
      <c r="BJ173" s="50" t="s">
        <v>2115</v>
      </c>
      <c r="BK173" s="50" t="s">
        <v>2116</v>
      </c>
      <c r="BL173" s="51" t="s">
        <v>2117</v>
      </c>
      <c r="BM173" s="52" t="s">
        <v>90</v>
      </c>
      <c r="BN173" s="57"/>
      <c r="BO173" s="57"/>
      <c r="BP173" s="57"/>
      <c r="BQ173" s="58"/>
    </row>
    <row r="174" spans="1:69" ht="15.75" x14ac:dyDescent="0.25">
      <c r="A174" s="38" t="s">
        <v>68</v>
      </c>
      <c r="B174" s="39" t="s">
        <v>2059</v>
      </c>
      <c r="C174" s="39" t="s">
        <v>211</v>
      </c>
      <c r="D174" s="39" t="s">
        <v>71</v>
      </c>
      <c r="E174" s="39" t="s">
        <v>211</v>
      </c>
      <c r="F174" s="66" t="str">
        <f t="shared" si="5"/>
        <v>http://twiplomacy.com/info/africa/Somalia</v>
      </c>
      <c r="G174" s="41" t="s">
        <v>1057</v>
      </c>
      <c r="H174" s="48" t="s">
        <v>2118</v>
      </c>
      <c r="I174" s="41" t="s">
        <v>2119</v>
      </c>
      <c r="J174" s="43">
        <v>645</v>
      </c>
      <c r="K174" s="43">
        <v>220</v>
      </c>
      <c r="L174" s="41"/>
      <c r="M174" s="41" t="s">
        <v>2120</v>
      </c>
      <c r="N174" s="41" t="s">
        <v>2121</v>
      </c>
      <c r="O174" s="43">
        <v>2</v>
      </c>
      <c r="P174" s="43">
        <v>432</v>
      </c>
      <c r="Q174" s="41" t="s">
        <v>164</v>
      </c>
      <c r="R174" s="41" t="s">
        <v>79</v>
      </c>
      <c r="S174" s="43">
        <v>31</v>
      </c>
      <c r="T174" s="39" t="s">
        <v>2122</v>
      </c>
      <c r="U174" s="43">
        <v>0.34608695652173921</v>
      </c>
      <c r="V174" s="43">
        <v>0.98473282442748089</v>
      </c>
      <c r="W174" s="43">
        <v>0.15267175572519079</v>
      </c>
      <c r="X174" s="45">
        <v>88</v>
      </c>
      <c r="Y174" s="45">
        <v>199</v>
      </c>
      <c r="Z174" s="46">
        <v>0.44221105527638199</v>
      </c>
      <c r="AA174" s="41" t="s">
        <v>1057</v>
      </c>
      <c r="AB174" s="41" t="s">
        <v>2119</v>
      </c>
      <c r="AC174" s="41" t="s">
        <v>2123</v>
      </c>
      <c r="AD174" s="41" t="s">
        <v>2118</v>
      </c>
      <c r="AE174" s="43">
        <v>0</v>
      </c>
      <c r="AF174" s="43" t="e">
        <v>#VALUE!</v>
      </c>
      <c r="AG174" s="43">
        <v>0</v>
      </c>
      <c r="AH174" s="43">
        <v>0</v>
      </c>
      <c r="AI174" s="41" t="s">
        <v>82</v>
      </c>
      <c r="AJ174" s="41" t="s">
        <v>82</v>
      </c>
      <c r="AK174" s="41" t="s">
        <v>82</v>
      </c>
      <c r="AL174" s="41" t="s">
        <v>82</v>
      </c>
      <c r="AM174" s="41" t="s">
        <v>82</v>
      </c>
      <c r="AN174" s="43" t="s">
        <v>83</v>
      </c>
      <c r="AO174" s="43">
        <v>0</v>
      </c>
      <c r="AP174" s="43">
        <v>0</v>
      </c>
      <c r="AQ174" s="43">
        <v>0</v>
      </c>
      <c r="AR174" s="43">
        <v>0</v>
      </c>
      <c r="AS174" s="41">
        <v>0</v>
      </c>
      <c r="AT174" s="43">
        <v>645</v>
      </c>
      <c r="AU174" s="43">
        <v>30</v>
      </c>
      <c r="AV174" s="47">
        <v>4.8800000000000003E-2</v>
      </c>
      <c r="AW174" s="48" t="str">
        <f>HYPERLINK("https://twitter.com/somaligov_/lists","https://twitter.com/somaligov_/lists")</f>
        <v>https://twitter.com/somaligov_/lists</v>
      </c>
      <c r="AX174" s="39">
        <v>0</v>
      </c>
      <c r="AY174" s="39">
        <v>1</v>
      </c>
      <c r="AZ174" s="39" t="s">
        <v>85</v>
      </c>
      <c r="BA174" s="39"/>
      <c r="BB174" s="48" t="s">
        <v>2124</v>
      </c>
      <c r="BC174" s="39">
        <v>0</v>
      </c>
      <c r="BD174" s="41" t="s">
        <v>1057</v>
      </c>
      <c r="BE174" s="50">
        <v>13</v>
      </c>
      <c r="BF174" s="50">
        <v>2</v>
      </c>
      <c r="BG174" s="50">
        <v>1</v>
      </c>
      <c r="BH174" s="50">
        <v>16</v>
      </c>
      <c r="BI174" s="50" t="s">
        <v>2125</v>
      </c>
      <c r="BJ174" s="50" t="s">
        <v>2126</v>
      </c>
      <c r="BK174" s="50" t="s">
        <v>1046</v>
      </c>
      <c r="BL174" s="51" t="s">
        <v>2127</v>
      </c>
      <c r="BM174" s="52" t="s">
        <v>90</v>
      </c>
      <c r="BN174" s="57"/>
      <c r="BO174" s="57"/>
      <c r="BP174" s="57"/>
      <c r="BQ174" s="58"/>
    </row>
    <row r="175" spans="1:69" ht="15.75" x14ac:dyDescent="0.25">
      <c r="A175" s="38" t="s">
        <v>68</v>
      </c>
      <c r="B175" s="39" t="s">
        <v>2059</v>
      </c>
      <c r="C175" s="39" t="s">
        <v>117</v>
      </c>
      <c r="D175" s="39" t="s">
        <v>118</v>
      </c>
      <c r="E175" s="39" t="s">
        <v>2128</v>
      </c>
      <c r="F175" s="66" t="str">
        <f t="shared" si="5"/>
        <v>http://twiplomacy.com/info/africa/Somalia</v>
      </c>
      <c r="G175" s="41" t="s">
        <v>2129</v>
      </c>
      <c r="H175" s="48" t="s">
        <v>2130</v>
      </c>
      <c r="I175" s="41" t="s">
        <v>2131</v>
      </c>
      <c r="J175" s="43">
        <v>107761</v>
      </c>
      <c r="K175" s="43">
        <v>2232</v>
      </c>
      <c r="L175" s="41" t="s">
        <v>2132</v>
      </c>
      <c r="M175" s="41" t="s">
        <v>2133</v>
      </c>
      <c r="N175" s="41" t="s">
        <v>2134</v>
      </c>
      <c r="O175" s="43">
        <v>74</v>
      </c>
      <c r="P175" s="43">
        <v>5636</v>
      </c>
      <c r="Q175" s="41" t="s">
        <v>164</v>
      </c>
      <c r="R175" s="41" t="s">
        <v>124</v>
      </c>
      <c r="S175" s="43">
        <v>123</v>
      </c>
      <c r="T175" s="44" t="s">
        <v>97</v>
      </c>
      <c r="U175" s="43">
        <v>2.070186735350934</v>
      </c>
      <c r="V175" s="43">
        <v>1.585924713584288</v>
      </c>
      <c r="W175" s="43">
        <v>3.7842880523731588</v>
      </c>
      <c r="X175" s="45">
        <v>92</v>
      </c>
      <c r="Y175" s="45">
        <v>3215</v>
      </c>
      <c r="Z175" s="46">
        <v>2.86158631415241E-2</v>
      </c>
      <c r="AA175" s="41" t="s">
        <v>2129</v>
      </c>
      <c r="AB175" s="41" t="s">
        <v>2131</v>
      </c>
      <c r="AC175" s="41" t="s">
        <v>2135</v>
      </c>
      <c r="AD175" s="41" t="s">
        <v>2130</v>
      </c>
      <c r="AE175" s="43">
        <v>2646</v>
      </c>
      <c r="AF175" s="43">
        <v>8.6595744680851059</v>
      </c>
      <c r="AG175" s="43">
        <v>407</v>
      </c>
      <c r="AH175" s="43">
        <v>2239</v>
      </c>
      <c r="AI175" s="47">
        <v>6.3000000000000003E-4</v>
      </c>
      <c r="AJ175" s="47">
        <v>1.34E-3</v>
      </c>
      <c r="AK175" s="47">
        <v>4.2000000000000002E-4</v>
      </c>
      <c r="AL175" s="41" t="s">
        <v>82</v>
      </c>
      <c r="AM175" s="47">
        <v>2.3600000000000001E-3</v>
      </c>
      <c r="AN175" s="43">
        <v>47</v>
      </c>
      <c r="AO175" s="43">
        <v>2</v>
      </c>
      <c r="AP175" s="43">
        <v>0</v>
      </c>
      <c r="AQ175" s="43">
        <v>41</v>
      </c>
      <c r="AR175" s="43">
        <v>4</v>
      </c>
      <c r="AS175" s="41">
        <v>0.13</v>
      </c>
      <c r="AT175" s="43">
        <v>107587</v>
      </c>
      <c r="AU175" s="43">
        <v>0</v>
      </c>
      <c r="AV175" s="55">
        <v>0</v>
      </c>
      <c r="AW175" s="48" t="s">
        <v>2136</v>
      </c>
      <c r="AX175" s="39">
        <v>0</v>
      </c>
      <c r="AY175" s="39">
        <v>0</v>
      </c>
      <c r="AZ175" s="39" t="s">
        <v>85</v>
      </c>
      <c r="BA175" s="39"/>
      <c r="BB175" s="48" t="s">
        <v>2137</v>
      </c>
      <c r="BC175" s="39">
        <v>0</v>
      </c>
      <c r="BD175" s="41" t="s">
        <v>2129</v>
      </c>
      <c r="BE175" s="50">
        <v>39</v>
      </c>
      <c r="BF175" s="50">
        <v>4</v>
      </c>
      <c r="BG175" s="50">
        <v>2</v>
      </c>
      <c r="BH175" s="50">
        <v>45</v>
      </c>
      <c r="BI175" s="50" t="s">
        <v>2138</v>
      </c>
      <c r="BJ175" s="50" t="s">
        <v>2139</v>
      </c>
      <c r="BK175" s="50" t="s">
        <v>2140</v>
      </c>
      <c r="BL175" s="51" t="s">
        <v>2141</v>
      </c>
      <c r="BM175" s="52" t="s">
        <v>90</v>
      </c>
      <c r="BN175" s="57"/>
      <c r="BO175" s="57"/>
      <c r="BP175" s="57"/>
      <c r="BQ175" s="58"/>
    </row>
    <row r="176" spans="1:69" ht="15.75" x14ac:dyDescent="0.25">
      <c r="A176" s="38" t="s">
        <v>68</v>
      </c>
      <c r="B176" s="39" t="s">
        <v>2059</v>
      </c>
      <c r="C176" s="39" t="s">
        <v>132</v>
      </c>
      <c r="D176" s="39" t="s">
        <v>2142</v>
      </c>
      <c r="E176" s="39" t="s">
        <v>2128</v>
      </c>
      <c r="F176" s="66" t="str">
        <f t="shared" si="5"/>
        <v>http://twiplomacy.com/info/africa/Somalia</v>
      </c>
      <c r="G176" s="41" t="s">
        <v>2116</v>
      </c>
      <c r="H176" s="48" t="s">
        <v>2143</v>
      </c>
      <c r="I176" s="41" t="s">
        <v>2144</v>
      </c>
      <c r="J176" s="43">
        <v>38334</v>
      </c>
      <c r="K176" s="43">
        <v>316</v>
      </c>
      <c r="L176" s="41" t="s">
        <v>2145</v>
      </c>
      <c r="M176" s="41" t="s">
        <v>2146</v>
      </c>
      <c r="N176" s="41" t="s">
        <v>2088</v>
      </c>
      <c r="O176" s="43">
        <v>46</v>
      </c>
      <c r="P176" s="43">
        <v>988</v>
      </c>
      <c r="Q176" s="41" t="s">
        <v>164</v>
      </c>
      <c r="R176" s="41" t="s">
        <v>124</v>
      </c>
      <c r="S176" s="43">
        <v>81</v>
      </c>
      <c r="T176" s="39" t="s">
        <v>97</v>
      </c>
      <c r="U176" s="43">
        <v>0.90219378427787933</v>
      </c>
      <c r="V176" s="43">
        <v>12.595900439238649</v>
      </c>
      <c r="W176" s="43">
        <v>24.158125915080529</v>
      </c>
      <c r="X176" s="45">
        <v>35</v>
      </c>
      <c r="Y176" s="45">
        <v>987</v>
      </c>
      <c r="Z176" s="46">
        <v>3.54609929078014E-2</v>
      </c>
      <c r="AA176" s="41" t="s">
        <v>2116</v>
      </c>
      <c r="AB176" s="41" t="s">
        <v>2144</v>
      </c>
      <c r="AC176" s="41" t="s">
        <v>2147</v>
      </c>
      <c r="AD176" s="41" t="s">
        <v>2143</v>
      </c>
      <c r="AE176" s="43">
        <v>9362</v>
      </c>
      <c r="AF176" s="43">
        <v>39.67307692307692</v>
      </c>
      <c r="AG176" s="43">
        <v>2063</v>
      </c>
      <c r="AH176" s="43">
        <v>7299</v>
      </c>
      <c r="AI176" s="47">
        <v>6.13E-3</v>
      </c>
      <c r="AJ176" s="47">
        <v>9.1299999999999992E-3</v>
      </c>
      <c r="AK176" s="47">
        <v>2.5500000000000002E-3</v>
      </c>
      <c r="AL176" s="41" t="s">
        <v>82</v>
      </c>
      <c r="AM176" s="47">
        <v>1.4800000000000001E-2</v>
      </c>
      <c r="AN176" s="43">
        <v>52</v>
      </c>
      <c r="AO176" s="43">
        <v>23</v>
      </c>
      <c r="AP176" s="43">
        <v>0</v>
      </c>
      <c r="AQ176" s="43">
        <v>22</v>
      </c>
      <c r="AR176" s="43">
        <v>7</v>
      </c>
      <c r="AS176" s="41">
        <v>0.14000000000000001</v>
      </c>
      <c r="AT176" s="43">
        <v>38335</v>
      </c>
      <c r="AU176" s="43">
        <v>20868</v>
      </c>
      <c r="AV176" s="47">
        <v>1.1947000000000001</v>
      </c>
      <c r="AW176" s="48" t="str">
        <f>HYPERLINK("https://twitter.com/MinisterMOFA/lists","https://twitter.com/MinisterMOFA/lists")</f>
        <v>https://twitter.com/MinisterMOFA/lists</v>
      </c>
      <c r="AX176" s="39">
        <v>0</v>
      </c>
      <c r="AY176" s="39">
        <v>0</v>
      </c>
      <c r="AZ176" s="39" t="s">
        <v>85</v>
      </c>
      <c r="BA176" s="39"/>
      <c r="BB176" s="48" t="s">
        <v>2148</v>
      </c>
      <c r="BC176" s="39">
        <v>0</v>
      </c>
      <c r="BD176" s="41" t="s">
        <v>2116</v>
      </c>
      <c r="BE176" s="50">
        <v>48</v>
      </c>
      <c r="BF176" s="50">
        <v>24</v>
      </c>
      <c r="BG176" s="50">
        <v>11</v>
      </c>
      <c r="BH176" s="50">
        <v>83</v>
      </c>
      <c r="BI176" s="50" t="s">
        <v>2149</v>
      </c>
      <c r="BJ176" s="50" t="s">
        <v>2150</v>
      </c>
      <c r="BK176" s="50" t="s">
        <v>2151</v>
      </c>
      <c r="BL176" s="51" t="s">
        <v>2152</v>
      </c>
      <c r="BM176" s="52" t="s">
        <v>90</v>
      </c>
      <c r="BN176" s="57"/>
      <c r="BO176" s="57"/>
      <c r="BP176" s="57"/>
      <c r="BQ176" s="58"/>
    </row>
    <row r="177" spans="1:69" ht="15.75" x14ac:dyDescent="0.25">
      <c r="A177" s="38" t="s">
        <v>68</v>
      </c>
      <c r="B177" s="39" t="s">
        <v>2059</v>
      </c>
      <c r="C177" s="39" t="s">
        <v>132</v>
      </c>
      <c r="D177" s="39" t="s">
        <v>71</v>
      </c>
      <c r="E177" s="39" t="s">
        <v>132</v>
      </c>
      <c r="F177" s="66" t="str">
        <f t="shared" si="5"/>
        <v>http://twiplomacy.com/info/africa/Somalia</v>
      </c>
      <c r="G177" s="41" t="s">
        <v>2059</v>
      </c>
      <c r="H177" s="48" t="s">
        <v>2153</v>
      </c>
      <c r="I177" s="41" t="s">
        <v>2154</v>
      </c>
      <c r="J177" s="43">
        <v>23012</v>
      </c>
      <c r="K177" s="43">
        <v>25</v>
      </c>
      <c r="L177" s="41" t="s">
        <v>2155</v>
      </c>
      <c r="M177" s="41" t="s">
        <v>2156</v>
      </c>
      <c r="N177" s="41" t="s">
        <v>2157</v>
      </c>
      <c r="O177" s="43">
        <v>0</v>
      </c>
      <c r="P177" s="43">
        <v>125</v>
      </c>
      <c r="Q177" s="41" t="s">
        <v>164</v>
      </c>
      <c r="R177" s="41" t="s">
        <v>124</v>
      </c>
      <c r="S177" s="43">
        <v>58</v>
      </c>
      <c r="T177" s="44" t="s">
        <v>97</v>
      </c>
      <c r="U177" s="43">
        <v>0.16331994645247661</v>
      </c>
      <c r="V177" s="43">
        <v>32.408333333333331</v>
      </c>
      <c r="W177" s="43">
        <v>80.424999999999997</v>
      </c>
      <c r="X177" s="45">
        <v>1</v>
      </c>
      <c r="Y177" s="45">
        <v>122</v>
      </c>
      <c r="Z177" s="46">
        <v>8.1967213114754103E-3</v>
      </c>
      <c r="AA177" s="41" t="s">
        <v>2059</v>
      </c>
      <c r="AB177" s="41" t="s">
        <v>2154</v>
      </c>
      <c r="AC177" s="41" t="s">
        <v>2158</v>
      </c>
      <c r="AD177" s="41" t="s">
        <v>2153</v>
      </c>
      <c r="AE177" s="43">
        <v>13596</v>
      </c>
      <c r="AF177" s="43">
        <v>33.102564102564102</v>
      </c>
      <c r="AG177" s="43">
        <v>3873</v>
      </c>
      <c r="AH177" s="43">
        <v>9723</v>
      </c>
      <c r="AI177" s="47">
        <v>9.11E-3</v>
      </c>
      <c r="AJ177" s="47">
        <v>8.0300000000000007E-3</v>
      </c>
      <c r="AK177" s="47">
        <v>7.0099999999999997E-3</v>
      </c>
      <c r="AL177" s="47">
        <v>1.201E-2</v>
      </c>
      <c r="AM177" s="41" t="s">
        <v>82</v>
      </c>
      <c r="AN177" s="43">
        <v>117</v>
      </c>
      <c r="AO177" s="43">
        <v>80</v>
      </c>
      <c r="AP177" s="43">
        <v>22</v>
      </c>
      <c r="AQ177" s="43">
        <v>15</v>
      </c>
      <c r="AR177" s="43">
        <v>0</v>
      </c>
      <c r="AS177" s="41">
        <v>0.32</v>
      </c>
      <c r="AT177" s="43">
        <v>22867</v>
      </c>
      <c r="AU177" s="43">
        <v>0</v>
      </c>
      <c r="AV177" s="55">
        <v>0</v>
      </c>
      <c r="AW177" s="48" t="s">
        <v>2159</v>
      </c>
      <c r="AX177" s="39">
        <v>0</v>
      </c>
      <c r="AY177" s="39">
        <v>0</v>
      </c>
      <c r="AZ177" s="39" t="s">
        <v>85</v>
      </c>
      <c r="BA177" s="68"/>
      <c r="BB177" s="48" t="s">
        <v>2160</v>
      </c>
      <c r="BC177" s="39">
        <v>0</v>
      </c>
      <c r="BD177" s="41" t="s">
        <v>2059</v>
      </c>
      <c r="BE177" s="50">
        <v>3</v>
      </c>
      <c r="BF177" s="50">
        <v>6</v>
      </c>
      <c r="BG177" s="50">
        <v>3</v>
      </c>
      <c r="BH177" s="50">
        <v>12</v>
      </c>
      <c r="BI177" s="50" t="s">
        <v>2161</v>
      </c>
      <c r="BJ177" s="50" t="s">
        <v>2162</v>
      </c>
      <c r="BK177" s="50" t="s">
        <v>2163</v>
      </c>
      <c r="BL177" s="51" t="s">
        <v>2164</v>
      </c>
      <c r="BM177" s="52" t="s">
        <v>90</v>
      </c>
      <c r="BN177" s="57"/>
      <c r="BO177" s="57"/>
      <c r="BP177" s="57"/>
      <c r="BQ177" s="58"/>
    </row>
    <row r="178" spans="1:69" ht="15.75" x14ac:dyDescent="0.25">
      <c r="A178" s="38" t="s">
        <v>68</v>
      </c>
      <c r="B178" s="39" t="s">
        <v>2059</v>
      </c>
      <c r="C178" s="39" t="s">
        <v>132</v>
      </c>
      <c r="D178" s="39" t="s">
        <v>71</v>
      </c>
      <c r="E178" s="39" t="s">
        <v>132</v>
      </c>
      <c r="F178" s="66" t="str">
        <f t="shared" si="5"/>
        <v>http://twiplomacy.com/info/africa/Somalia</v>
      </c>
      <c r="G178" s="41" t="s">
        <v>2165</v>
      </c>
      <c r="H178" s="48" t="s">
        <v>2166</v>
      </c>
      <c r="I178" s="41" t="s">
        <v>2167</v>
      </c>
      <c r="J178" s="43">
        <v>71922</v>
      </c>
      <c r="K178" s="43">
        <v>25</v>
      </c>
      <c r="L178" s="41" t="s">
        <v>2168</v>
      </c>
      <c r="M178" s="41" t="s">
        <v>2169</v>
      </c>
      <c r="N178" s="41" t="s">
        <v>2170</v>
      </c>
      <c r="O178" s="43">
        <v>0</v>
      </c>
      <c r="P178" s="43">
        <v>1227</v>
      </c>
      <c r="Q178" s="41" t="s">
        <v>164</v>
      </c>
      <c r="R178" s="41" t="s">
        <v>124</v>
      </c>
      <c r="S178" s="43">
        <v>200</v>
      </c>
      <c r="T178" s="39" t="s">
        <v>97</v>
      </c>
      <c r="U178" s="43">
        <v>0.64403183023872679</v>
      </c>
      <c r="V178" s="43">
        <v>10.22275334608031</v>
      </c>
      <c r="W178" s="43">
        <v>16.234225621414911</v>
      </c>
      <c r="X178" s="45">
        <v>8</v>
      </c>
      <c r="Y178" s="45">
        <v>1214</v>
      </c>
      <c r="Z178" s="46">
        <v>6.5897858319604596E-3</v>
      </c>
      <c r="AA178" s="41" t="s">
        <v>2165</v>
      </c>
      <c r="AB178" s="41" t="s">
        <v>2167</v>
      </c>
      <c r="AC178" s="41" t="s">
        <v>2171</v>
      </c>
      <c r="AD178" s="41" t="s">
        <v>2166</v>
      </c>
      <c r="AE178" s="43">
        <v>14543</v>
      </c>
      <c r="AF178" s="43">
        <v>18.305676855895197</v>
      </c>
      <c r="AG178" s="43">
        <v>4192</v>
      </c>
      <c r="AH178" s="43">
        <v>10351</v>
      </c>
      <c r="AI178" s="47">
        <v>1.4E-3</v>
      </c>
      <c r="AJ178" s="47">
        <v>1.4499999999999999E-3</v>
      </c>
      <c r="AK178" s="47">
        <v>1.1800000000000001E-3</v>
      </c>
      <c r="AL178" s="47">
        <v>1.5100000000000001E-3</v>
      </c>
      <c r="AM178" s="47">
        <v>1.24E-3</v>
      </c>
      <c r="AN178" s="43">
        <v>229</v>
      </c>
      <c r="AO178" s="43">
        <v>130</v>
      </c>
      <c r="AP178" s="43">
        <v>9</v>
      </c>
      <c r="AQ178" s="43">
        <v>86</v>
      </c>
      <c r="AR178" s="43">
        <v>3</v>
      </c>
      <c r="AS178" s="41">
        <v>0.63</v>
      </c>
      <c r="AT178" s="43">
        <v>71740</v>
      </c>
      <c r="AU178" s="43">
        <v>51309</v>
      </c>
      <c r="AV178" s="47">
        <v>2.5112999999999999</v>
      </c>
      <c r="AW178" s="48" t="s">
        <v>2172</v>
      </c>
      <c r="AX178" s="39">
        <v>0</v>
      </c>
      <c r="AY178" s="39">
        <v>0</v>
      </c>
      <c r="AZ178" s="39" t="s">
        <v>85</v>
      </c>
      <c r="BA178" s="39"/>
      <c r="BB178" s="48" t="s">
        <v>2173</v>
      </c>
      <c r="BC178" s="39">
        <v>0</v>
      </c>
      <c r="BD178" s="41" t="s">
        <v>2165</v>
      </c>
      <c r="BE178" s="50">
        <v>1</v>
      </c>
      <c r="BF178" s="50">
        <v>75</v>
      </c>
      <c r="BG178" s="50">
        <v>5</v>
      </c>
      <c r="BH178" s="50">
        <v>81</v>
      </c>
      <c r="BI178" s="50" t="s">
        <v>2061</v>
      </c>
      <c r="BJ178" s="50" t="s">
        <v>2174</v>
      </c>
      <c r="BK178" s="50" t="s">
        <v>2175</v>
      </c>
      <c r="BL178" s="51" t="s">
        <v>2176</v>
      </c>
      <c r="BM178" s="52" t="s">
        <v>90</v>
      </c>
      <c r="BN178" s="57"/>
      <c r="BO178" s="57"/>
      <c r="BP178" s="57"/>
      <c r="BQ178" s="58"/>
    </row>
    <row r="179" spans="1:69" ht="15.75" x14ac:dyDescent="0.25">
      <c r="A179" s="38" t="s">
        <v>68</v>
      </c>
      <c r="B179" s="39" t="s">
        <v>2059</v>
      </c>
      <c r="C179" s="39" t="s">
        <v>132</v>
      </c>
      <c r="D179" s="39" t="s">
        <v>71</v>
      </c>
      <c r="E179" s="39" t="s">
        <v>132</v>
      </c>
      <c r="F179" s="66" t="str">
        <f t="shared" si="5"/>
        <v>http://twiplomacy.com/info/africa/Somalia</v>
      </c>
      <c r="G179" s="41" t="s">
        <v>2177</v>
      </c>
      <c r="H179" s="48" t="s">
        <v>2178</v>
      </c>
      <c r="I179" s="41" t="s">
        <v>2167</v>
      </c>
      <c r="J179" s="43">
        <v>10748</v>
      </c>
      <c r="K179" s="43">
        <v>25</v>
      </c>
      <c r="L179" s="41" t="s">
        <v>2179</v>
      </c>
      <c r="M179" s="41" t="s">
        <v>2180</v>
      </c>
      <c r="N179" s="41" t="s">
        <v>2170</v>
      </c>
      <c r="O179" s="43">
        <v>0</v>
      </c>
      <c r="P179" s="43">
        <v>651</v>
      </c>
      <c r="Q179" s="41" t="s">
        <v>164</v>
      </c>
      <c r="R179" s="41" t="s">
        <v>124</v>
      </c>
      <c r="S179" s="43">
        <v>25</v>
      </c>
      <c r="T179" s="44" t="s">
        <v>97</v>
      </c>
      <c r="U179" s="43">
        <v>0.87637362637362637</v>
      </c>
      <c r="V179" s="43">
        <v>0</v>
      </c>
      <c r="W179" s="43">
        <v>0</v>
      </c>
      <c r="X179" s="45">
        <v>0</v>
      </c>
      <c r="Y179" s="45">
        <v>638</v>
      </c>
      <c r="Z179" s="46">
        <v>0</v>
      </c>
      <c r="AA179" s="41" t="s">
        <v>2177</v>
      </c>
      <c r="AB179" s="41" t="s">
        <v>2167</v>
      </c>
      <c r="AC179" s="41" t="s">
        <v>2181</v>
      </c>
      <c r="AD179" s="41" t="s">
        <v>2178</v>
      </c>
      <c r="AE179" s="43">
        <v>0</v>
      </c>
      <c r="AF179" s="43" t="e">
        <v>#VALUE!</v>
      </c>
      <c r="AG179" s="43">
        <v>0</v>
      </c>
      <c r="AH179" s="43">
        <v>0</v>
      </c>
      <c r="AI179" s="41" t="s">
        <v>82</v>
      </c>
      <c r="AJ179" s="41" t="s">
        <v>82</v>
      </c>
      <c r="AK179" s="41" t="s">
        <v>82</v>
      </c>
      <c r="AL179" s="41" t="s">
        <v>82</v>
      </c>
      <c r="AM179" s="41" t="s">
        <v>82</v>
      </c>
      <c r="AN179" s="43" t="s">
        <v>83</v>
      </c>
      <c r="AO179" s="43">
        <v>0</v>
      </c>
      <c r="AP179" s="43">
        <v>0</v>
      </c>
      <c r="AQ179" s="43">
        <v>0</v>
      </c>
      <c r="AR179" s="43">
        <v>0</v>
      </c>
      <c r="AS179" s="41">
        <v>0</v>
      </c>
      <c r="AT179" s="43">
        <v>10692</v>
      </c>
      <c r="AU179" s="43">
        <v>0</v>
      </c>
      <c r="AV179" s="55">
        <v>0</v>
      </c>
      <c r="AW179" s="48" t="s">
        <v>2182</v>
      </c>
      <c r="AX179" s="39">
        <v>0</v>
      </c>
      <c r="AY179" s="39">
        <v>0</v>
      </c>
      <c r="AZ179" s="39" t="s">
        <v>85</v>
      </c>
      <c r="BA179" s="39"/>
      <c r="BB179" s="48" t="s">
        <v>2183</v>
      </c>
      <c r="BC179" s="39">
        <v>0</v>
      </c>
      <c r="BD179" s="41" t="s">
        <v>2177</v>
      </c>
      <c r="BE179" s="50">
        <v>3</v>
      </c>
      <c r="BF179" s="50">
        <v>7</v>
      </c>
      <c r="BG179" s="50">
        <v>3</v>
      </c>
      <c r="BH179" s="50">
        <v>13</v>
      </c>
      <c r="BI179" s="50" t="s">
        <v>2161</v>
      </c>
      <c r="BJ179" s="50" t="s">
        <v>2184</v>
      </c>
      <c r="BK179" s="50" t="s">
        <v>2185</v>
      </c>
      <c r="BL179" s="51" t="s">
        <v>2186</v>
      </c>
      <c r="BM179" s="52" t="s">
        <v>90</v>
      </c>
      <c r="BN179" s="57"/>
      <c r="BO179" s="57"/>
      <c r="BP179" s="57"/>
      <c r="BQ179" s="58"/>
    </row>
    <row r="180" spans="1:69" ht="15.75" x14ac:dyDescent="0.25">
      <c r="A180" s="38" t="s">
        <v>68</v>
      </c>
      <c r="B180" s="39" t="s">
        <v>2187</v>
      </c>
      <c r="C180" s="39" t="s">
        <v>146</v>
      </c>
      <c r="D180" s="39" t="s">
        <v>118</v>
      </c>
      <c r="E180" s="39" t="s">
        <v>2188</v>
      </c>
      <c r="F180" s="66" t="str">
        <f>HYPERLINK("http://twiplomacy.com/info/africa/South-Africa","http://twiplomacy.com/info/africa/South-Africa")</f>
        <v>http://twiplomacy.com/info/africa/South-Africa</v>
      </c>
      <c r="G180" s="41" t="s">
        <v>2189</v>
      </c>
      <c r="H180" s="48" t="s">
        <v>2190</v>
      </c>
      <c r="I180" s="41" t="s">
        <v>2188</v>
      </c>
      <c r="J180" s="43">
        <v>220011</v>
      </c>
      <c r="K180" s="43">
        <v>2</v>
      </c>
      <c r="L180" s="41" t="s">
        <v>2191</v>
      </c>
      <c r="M180" s="41" t="s">
        <v>2192</v>
      </c>
      <c r="N180" s="41" t="s">
        <v>2187</v>
      </c>
      <c r="O180" s="43">
        <v>32</v>
      </c>
      <c r="P180" s="43">
        <v>1657</v>
      </c>
      <c r="Q180" s="41" t="s">
        <v>164</v>
      </c>
      <c r="R180" s="41" t="s">
        <v>124</v>
      </c>
      <c r="S180" s="43">
        <v>178</v>
      </c>
      <c r="T180" s="44" t="s">
        <v>97</v>
      </c>
      <c r="U180" s="43">
        <v>1.3837111670864819</v>
      </c>
      <c r="V180" s="43">
        <v>96.976234003656302</v>
      </c>
      <c r="W180" s="43">
        <v>261.67276051188298</v>
      </c>
      <c r="X180" s="45">
        <v>0</v>
      </c>
      <c r="Y180" s="45">
        <v>1648</v>
      </c>
      <c r="Z180" s="46">
        <v>0</v>
      </c>
      <c r="AA180" s="41" t="s">
        <v>2189</v>
      </c>
      <c r="AB180" s="41" t="s">
        <v>2188</v>
      </c>
      <c r="AC180" s="41" t="s">
        <v>2193</v>
      </c>
      <c r="AD180" s="41" t="s">
        <v>2190</v>
      </c>
      <c r="AE180" s="43">
        <v>196939</v>
      </c>
      <c r="AF180" s="43">
        <v>100.31203007518798</v>
      </c>
      <c r="AG180" s="43">
        <v>53366</v>
      </c>
      <c r="AH180" s="43">
        <v>143573</v>
      </c>
      <c r="AI180" s="47">
        <v>5.7099999999999998E-3</v>
      </c>
      <c r="AJ180" s="47">
        <v>2.605E-2</v>
      </c>
      <c r="AK180" s="47">
        <v>2.7200000000000002E-3</v>
      </c>
      <c r="AL180" s="47">
        <v>1.2E-2</v>
      </c>
      <c r="AM180" s="47">
        <v>2.5200000000000001E-3</v>
      </c>
      <c r="AN180" s="43">
        <v>532</v>
      </c>
      <c r="AO180" s="43">
        <v>19</v>
      </c>
      <c r="AP180" s="43">
        <v>3</v>
      </c>
      <c r="AQ180" s="43">
        <v>1</v>
      </c>
      <c r="AR180" s="43">
        <v>509</v>
      </c>
      <c r="AS180" s="41">
        <v>1.46</v>
      </c>
      <c r="AT180" s="43">
        <v>219316</v>
      </c>
      <c r="AU180" s="43">
        <v>212917</v>
      </c>
      <c r="AV180" s="47">
        <v>33.273499999999999</v>
      </c>
      <c r="AW180" s="48" t="s">
        <v>2194</v>
      </c>
      <c r="AX180" s="39">
        <v>0</v>
      </c>
      <c r="AY180" s="39">
        <v>0</v>
      </c>
      <c r="AZ180" s="39" t="s">
        <v>85</v>
      </c>
      <c r="BA180" s="39"/>
      <c r="BB180" s="48" t="s">
        <v>2195</v>
      </c>
      <c r="BC180" s="39">
        <v>0</v>
      </c>
      <c r="BD180" s="41" t="s">
        <v>2189</v>
      </c>
      <c r="BE180" s="50">
        <v>0</v>
      </c>
      <c r="BF180" s="50">
        <v>17</v>
      </c>
      <c r="BG180" s="50">
        <v>1</v>
      </c>
      <c r="BH180" s="50">
        <v>18</v>
      </c>
      <c r="BI180" s="50"/>
      <c r="BJ180" s="50" t="s">
        <v>2196</v>
      </c>
      <c r="BK180" s="50" t="s">
        <v>444</v>
      </c>
      <c r="BL180" s="51" t="s">
        <v>2197</v>
      </c>
      <c r="BM180" s="52" t="s">
        <v>276</v>
      </c>
      <c r="BN180" s="57"/>
      <c r="BO180" s="57"/>
      <c r="BP180" s="57"/>
      <c r="BQ180" s="58"/>
    </row>
    <row r="181" spans="1:69" ht="15.75" x14ac:dyDescent="0.25">
      <c r="A181" s="38" t="s">
        <v>68</v>
      </c>
      <c r="B181" s="39" t="s">
        <v>2187</v>
      </c>
      <c r="C181" s="39" t="s">
        <v>70</v>
      </c>
      <c r="D181" s="39" t="s">
        <v>71</v>
      </c>
      <c r="E181" s="39" t="s">
        <v>70</v>
      </c>
      <c r="F181" s="66" t="str">
        <f>HYPERLINK("http://twiplomacy.com/info/africa/South-Africa","http://twiplomacy.com/info/africa/South-Africa")</f>
        <v>http://twiplomacy.com/info/africa/South-Africa</v>
      </c>
      <c r="G181" s="41" t="s">
        <v>444</v>
      </c>
      <c r="H181" s="48" t="s">
        <v>2198</v>
      </c>
      <c r="I181" s="41" t="s">
        <v>444</v>
      </c>
      <c r="J181" s="43">
        <v>989333</v>
      </c>
      <c r="K181" s="43">
        <v>28</v>
      </c>
      <c r="L181" s="41" t="s">
        <v>2199</v>
      </c>
      <c r="M181" s="41" t="s">
        <v>2200</v>
      </c>
      <c r="N181" s="41" t="s">
        <v>2201</v>
      </c>
      <c r="O181" s="43">
        <v>1</v>
      </c>
      <c r="P181" s="43">
        <v>8331</v>
      </c>
      <c r="Q181" s="41" t="s">
        <v>164</v>
      </c>
      <c r="R181" s="41" t="s">
        <v>124</v>
      </c>
      <c r="S181" s="43">
        <v>1883</v>
      </c>
      <c r="T181" s="44" t="s">
        <v>97</v>
      </c>
      <c r="U181" s="43">
        <v>3.3243801652892562</v>
      </c>
      <c r="V181" s="43">
        <v>22.2954619653934</v>
      </c>
      <c r="W181" s="43">
        <v>35.811622592229838</v>
      </c>
      <c r="X181" s="45">
        <v>13</v>
      </c>
      <c r="Y181" s="45">
        <v>3218</v>
      </c>
      <c r="Z181" s="46">
        <v>4.0397762585456798E-3</v>
      </c>
      <c r="AA181" s="41" t="s">
        <v>444</v>
      </c>
      <c r="AB181" s="41" t="s">
        <v>444</v>
      </c>
      <c r="AC181" s="41" t="s">
        <v>2202</v>
      </c>
      <c r="AD181" s="41" t="s">
        <v>2198</v>
      </c>
      <c r="AE181" s="43">
        <v>108839</v>
      </c>
      <c r="AF181" s="43">
        <v>28.997440273037544</v>
      </c>
      <c r="AG181" s="43">
        <v>33985</v>
      </c>
      <c r="AH181" s="43">
        <v>74854</v>
      </c>
      <c r="AI181" s="47">
        <v>1E-4</v>
      </c>
      <c r="AJ181" s="47">
        <v>1.6000000000000001E-4</v>
      </c>
      <c r="AK181" s="47">
        <v>6.9999999999999994E-5</v>
      </c>
      <c r="AL181" s="47">
        <v>2.9999999999999997E-4</v>
      </c>
      <c r="AM181" s="47">
        <v>6.0000000000000002E-5</v>
      </c>
      <c r="AN181" s="43">
        <v>1172</v>
      </c>
      <c r="AO181" s="43">
        <v>433</v>
      </c>
      <c r="AP181" s="43">
        <v>6</v>
      </c>
      <c r="AQ181" s="43">
        <v>563</v>
      </c>
      <c r="AR181" s="43">
        <v>167</v>
      </c>
      <c r="AS181" s="41">
        <v>3.21</v>
      </c>
      <c r="AT181" s="43">
        <v>988847</v>
      </c>
      <c r="AU181" s="43">
        <v>184226</v>
      </c>
      <c r="AV181" s="47">
        <v>0.22900000000000001</v>
      </c>
      <c r="AW181" s="48" t="s">
        <v>2203</v>
      </c>
      <c r="AX181" s="39">
        <v>0</v>
      </c>
      <c r="AY181" s="39">
        <v>0</v>
      </c>
      <c r="AZ181" s="39" t="s">
        <v>85</v>
      </c>
      <c r="BA181" s="39"/>
      <c r="BB181" s="48" t="s">
        <v>2204</v>
      </c>
      <c r="BC181" s="39">
        <v>0</v>
      </c>
      <c r="BD181" s="41" t="s">
        <v>444</v>
      </c>
      <c r="BE181" s="50">
        <v>0</v>
      </c>
      <c r="BF181" s="50">
        <v>56</v>
      </c>
      <c r="BG181" s="50">
        <v>3</v>
      </c>
      <c r="BH181" s="50">
        <v>59</v>
      </c>
      <c r="BI181" s="50"/>
      <c r="BJ181" s="50" t="s">
        <v>2205</v>
      </c>
      <c r="BK181" s="50" t="s">
        <v>2206</v>
      </c>
      <c r="BL181" s="51" t="s">
        <v>2207</v>
      </c>
      <c r="BM181" s="52" t="s">
        <v>276</v>
      </c>
      <c r="BN181" s="57"/>
      <c r="BO181" s="57"/>
      <c r="BP181" s="57"/>
      <c r="BQ181" s="58"/>
    </row>
    <row r="182" spans="1:69" ht="15.75" x14ac:dyDescent="0.25">
      <c r="A182" s="38" t="s">
        <v>68</v>
      </c>
      <c r="B182" s="39" t="s">
        <v>2187</v>
      </c>
      <c r="C182" s="39" t="s">
        <v>211</v>
      </c>
      <c r="D182" s="39" t="s">
        <v>71</v>
      </c>
      <c r="E182" s="39" t="s">
        <v>211</v>
      </c>
      <c r="F182" s="66" t="str">
        <f>HYPERLINK("http://twiplomacy.com/info/africa/South-Africa","http://twiplomacy.com/info/africa/South-Africa")</f>
        <v>http://twiplomacy.com/info/africa/South-Africa</v>
      </c>
      <c r="G182" s="41" t="s">
        <v>2208</v>
      </c>
      <c r="H182" s="48" t="s">
        <v>2209</v>
      </c>
      <c r="I182" s="41" t="s">
        <v>2210</v>
      </c>
      <c r="J182" s="43">
        <v>137429</v>
      </c>
      <c r="K182" s="43">
        <v>362</v>
      </c>
      <c r="L182" s="41" t="s">
        <v>2211</v>
      </c>
      <c r="M182" s="41" t="s">
        <v>2212</v>
      </c>
      <c r="N182" s="41" t="s">
        <v>2187</v>
      </c>
      <c r="O182" s="43">
        <v>4318</v>
      </c>
      <c r="P182" s="43">
        <v>46038</v>
      </c>
      <c r="Q182" s="41" t="s">
        <v>164</v>
      </c>
      <c r="R182" s="41" t="s">
        <v>124</v>
      </c>
      <c r="S182" s="43">
        <v>411</v>
      </c>
      <c r="T182" s="44" t="s">
        <v>97</v>
      </c>
      <c r="U182" s="43">
        <v>39.329268292682933</v>
      </c>
      <c r="V182" s="43">
        <v>23.389318105475311</v>
      </c>
      <c r="W182" s="43">
        <v>44.947934161907959</v>
      </c>
      <c r="X182" s="45">
        <v>15</v>
      </c>
      <c r="Y182" s="45">
        <v>3225</v>
      </c>
      <c r="Z182" s="46">
        <v>4.65116279069767E-3</v>
      </c>
      <c r="AA182" s="41" t="s">
        <v>2208</v>
      </c>
      <c r="AB182" s="41" t="s">
        <v>2210</v>
      </c>
      <c r="AC182" s="41" t="s">
        <v>2213</v>
      </c>
      <c r="AD182" s="41" t="s">
        <v>2209</v>
      </c>
      <c r="AE182" s="43">
        <v>341883</v>
      </c>
      <c r="AF182" s="43">
        <v>10.122246523980628</v>
      </c>
      <c r="AG182" s="43">
        <v>129585</v>
      </c>
      <c r="AH182" s="43">
        <v>212298</v>
      </c>
      <c r="AI182" s="47">
        <v>2.7E-4</v>
      </c>
      <c r="AJ182" s="47">
        <v>6.7000000000000002E-4</v>
      </c>
      <c r="AK182" s="47">
        <v>9.0000000000000006E-5</v>
      </c>
      <c r="AL182" s="47">
        <v>6.8000000000000005E-4</v>
      </c>
      <c r="AM182" s="47">
        <v>2.2000000000000001E-4</v>
      </c>
      <c r="AN182" s="43">
        <v>12802</v>
      </c>
      <c r="AO182" s="43">
        <v>2391</v>
      </c>
      <c r="AP182" s="43">
        <v>213</v>
      </c>
      <c r="AQ182" s="43">
        <v>5342</v>
      </c>
      <c r="AR182" s="43">
        <v>4642</v>
      </c>
      <c r="AS182" s="41">
        <v>35.07</v>
      </c>
      <c r="AT182" s="43">
        <v>137194</v>
      </c>
      <c r="AU182" s="43">
        <v>64139</v>
      </c>
      <c r="AV182" s="47">
        <v>0.878</v>
      </c>
      <c r="AW182" s="72" t="str">
        <f>HYPERLINK("https://twitter.com/GovernmentZA/lists","https://twitter.com/GovernmentZA/lists")</f>
        <v>https://twitter.com/GovernmentZA/lists</v>
      </c>
      <c r="AX182" s="39">
        <v>3</v>
      </c>
      <c r="AY182" s="39">
        <v>0</v>
      </c>
      <c r="AZ182" s="39" t="s">
        <v>85</v>
      </c>
      <c r="BA182" s="39"/>
      <c r="BB182" s="48" t="s">
        <v>2214</v>
      </c>
      <c r="BC182" s="39">
        <v>1</v>
      </c>
      <c r="BD182" s="41" t="s">
        <v>2208</v>
      </c>
      <c r="BE182" s="50">
        <v>1</v>
      </c>
      <c r="BF182" s="50">
        <v>19</v>
      </c>
      <c r="BG182" s="50">
        <v>4</v>
      </c>
      <c r="BH182" s="50">
        <v>24</v>
      </c>
      <c r="BI182" s="50" t="s">
        <v>2189</v>
      </c>
      <c r="BJ182" s="50" t="s">
        <v>2215</v>
      </c>
      <c r="BK182" s="50" t="s">
        <v>2216</v>
      </c>
      <c r="BL182" s="56" t="s">
        <v>2217</v>
      </c>
      <c r="BM182" s="52">
        <v>668</v>
      </c>
      <c r="BN182" s="57">
        <v>24</v>
      </c>
      <c r="BO182" s="57">
        <v>100</v>
      </c>
      <c r="BP182" s="57">
        <v>6</v>
      </c>
      <c r="BQ182" s="58">
        <f>SUM(BM182)/BN182/BO182</f>
        <v>0.27833333333333332</v>
      </c>
    </row>
    <row r="183" spans="1:69" ht="15.75" x14ac:dyDescent="0.25">
      <c r="A183" s="70" t="s">
        <v>68</v>
      </c>
      <c r="B183" s="68" t="s">
        <v>2187</v>
      </c>
      <c r="C183" s="39" t="s">
        <v>117</v>
      </c>
      <c r="D183" s="39" t="s">
        <v>118</v>
      </c>
      <c r="E183" s="39" t="s">
        <v>2218</v>
      </c>
      <c r="F183" s="66" t="str">
        <f>HYPERLINK("http://twiplomacy.com/info/africa/South-Africa","http://twiplomacy.com/info/africa/South-Africa")</f>
        <v>http://twiplomacy.com/info/africa/South-Africa</v>
      </c>
      <c r="G183" s="41" t="s">
        <v>2219</v>
      </c>
      <c r="H183" s="48" t="s">
        <v>2220</v>
      </c>
      <c r="I183" s="41" t="s">
        <v>2221</v>
      </c>
      <c r="J183" s="43">
        <v>49565</v>
      </c>
      <c r="K183" s="43">
        <v>53</v>
      </c>
      <c r="L183" s="41" t="s">
        <v>2222</v>
      </c>
      <c r="M183" s="41" t="s">
        <v>2223</v>
      </c>
      <c r="N183" s="41" t="s">
        <v>2224</v>
      </c>
      <c r="O183" s="43">
        <v>972</v>
      </c>
      <c r="P183" s="43">
        <v>1488</v>
      </c>
      <c r="Q183" s="41" t="s">
        <v>164</v>
      </c>
      <c r="R183" s="41" t="s">
        <v>79</v>
      </c>
      <c r="S183" s="43">
        <v>40</v>
      </c>
      <c r="T183" s="44" t="s">
        <v>97</v>
      </c>
      <c r="U183" s="43">
        <v>4.1019830028328608</v>
      </c>
      <c r="V183" s="43">
        <v>13.17331932773109</v>
      </c>
      <c r="W183" s="43">
        <v>38.508403361344541</v>
      </c>
      <c r="X183" s="45">
        <v>136</v>
      </c>
      <c r="Y183" s="45">
        <v>1448</v>
      </c>
      <c r="Z183" s="46">
        <v>9.3922651933701695E-2</v>
      </c>
      <c r="AA183" s="41" t="s">
        <v>2219</v>
      </c>
      <c r="AB183" s="41" t="s">
        <v>2221</v>
      </c>
      <c r="AC183" s="41" t="s">
        <v>2225</v>
      </c>
      <c r="AD183" s="41" t="s">
        <v>2220</v>
      </c>
      <c r="AE183" s="43">
        <v>48925</v>
      </c>
      <c r="AF183" s="43">
        <v>15.300245098039216</v>
      </c>
      <c r="AG183" s="43">
        <v>12485</v>
      </c>
      <c r="AH183" s="43">
        <v>36440</v>
      </c>
      <c r="AI183" s="47">
        <v>1.31E-3</v>
      </c>
      <c r="AJ183" s="47">
        <v>1.3500000000000001E-3</v>
      </c>
      <c r="AK183" s="47">
        <v>0</v>
      </c>
      <c r="AL183" s="47">
        <v>6.4999999999999997E-4</v>
      </c>
      <c r="AM183" s="47">
        <v>1.5299999999999999E-3</v>
      </c>
      <c r="AN183" s="43">
        <v>816</v>
      </c>
      <c r="AO183" s="43">
        <v>302</v>
      </c>
      <c r="AP183" s="43">
        <v>25</v>
      </c>
      <c r="AQ183" s="43">
        <v>47</v>
      </c>
      <c r="AR183" s="43">
        <v>435</v>
      </c>
      <c r="AS183" s="41">
        <v>2.2400000000000002</v>
      </c>
      <c r="AT183" s="43">
        <v>49275</v>
      </c>
      <c r="AU183" s="43">
        <v>0</v>
      </c>
      <c r="AV183" s="55">
        <v>0</v>
      </c>
      <c r="AW183" s="63" t="s">
        <v>2226</v>
      </c>
      <c r="AX183" s="39">
        <v>0</v>
      </c>
      <c r="AY183" s="39">
        <v>0</v>
      </c>
      <c r="AZ183" s="39" t="s">
        <v>85</v>
      </c>
      <c r="BA183" s="61"/>
      <c r="BB183" s="63" t="s">
        <v>2227</v>
      </c>
      <c r="BC183" s="39">
        <v>0</v>
      </c>
      <c r="BD183" s="41" t="s">
        <v>2219</v>
      </c>
      <c r="BE183" s="50">
        <v>4</v>
      </c>
      <c r="BF183" s="50">
        <v>4</v>
      </c>
      <c r="BG183" s="50">
        <v>2</v>
      </c>
      <c r="BH183" s="50">
        <v>10</v>
      </c>
      <c r="BI183" s="50" t="s">
        <v>2228</v>
      </c>
      <c r="BJ183" s="50" t="s">
        <v>2229</v>
      </c>
      <c r="BK183" s="50" t="s">
        <v>2230</v>
      </c>
      <c r="BL183" s="56" t="s">
        <v>2231</v>
      </c>
      <c r="BM183" s="52" t="s">
        <v>90</v>
      </c>
      <c r="BN183" s="57"/>
      <c r="BO183" s="57"/>
      <c r="BP183" s="57"/>
      <c r="BQ183" s="58"/>
    </row>
    <row r="184" spans="1:69" ht="15.75" x14ac:dyDescent="0.25">
      <c r="A184" s="70" t="s">
        <v>68</v>
      </c>
      <c r="B184" s="68" t="s">
        <v>2187</v>
      </c>
      <c r="C184" s="68" t="s">
        <v>132</v>
      </c>
      <c r="D184" s="68" t="s">
        <v>71</v>
      </c>
      <c r="E184" s="68" t="s">
        <v>132</v>
      </c>
      <c r="F184" s="66" t="str">
        <f>HYPERLINK("http://twiplomacy.com/info/africa/South-Africa","http://twiplomacy.com/info/africa/South-Africa")</f>
        <v>http://twiplomacy.com/info/africa/South-Africa</v>
      </c>
      <c r="G184" s="41" t="s">
        <v>2232</v>
      </c>
      <c r="H184" s="48" t="s">
        <v>2233</v>
      </c>
      <c r="I184" s="41" t="s">
        <v>2234</v>
      </c>
      <c r="J184" s="43">
        <v>21021</v>
      </c>
      <c r="K184" s="43">
        <v>3074</v>
      </c>
      <c r="L184" s="41" t="s">
        <v>2235</v>
      </c>
      <c r="M184" s="41" t="s">
        <v>2236</v>
      </c>
      <c r="N184" s="41" t="s">
        <v>2201</v>
      </c>
      <c r="O184" s="43">
        <v>889</v>
      </c>
      <c r="P184" s="43">
        <v>10840</v>
      </c>
      <c r="Q184" s="41" t="s">
        <v>164</v>
      </c>
      <c r="R184" s="41" t="s">
        <v>124</v>
      </c>
      <c r="S184" s="43">
        <v>85</v>
      </c>
      <c r="T184" s="44" t="s">
        <v>97</v>
      </c>
      <c r="U184" s="43">
        <v>12.05263157894737</v>
      </c>
      <c r="V184" s="43">
        <v>5.6856780735107728</v>
      </c>
      <c r="W184" s="43">
        <v>10.724545838614279</v>
      </c>
      <c r="X184" s="45">
        <v>186</v>
      </c>
      <c r="Y184" s="45">
        <v>3206</v>
      </c>
      <c r="Z184" s="46">
        <v>5.8016219588271994E-2</v>
      </c>
      <c r="AA184" s="41" t="s">
        <v>2232</v>
      </c>
      <c r="AB184" s="41" t="s">
        <v>2234</v>
      </c>
      <c r="AC184" s="41" t="s">
        <v>2237</v>
      </c>
      <c r="AD184" s="41" t="s">
        <v>2233</v>
      </c>
      <c r="AE184" s="43">
        <v>46442</v>
      </c>
      <c r="AF184" s="43">
        <v>5.0474768587638099</v>
      </c>
      <c r="AG184" s="43">
        <v>16904</v>
      </c>
      <c r="AH184" s="43">
        <v>29538</v>
      </c>
      <c r="AI184" s="47">
        <v>8.0999999999999996E-4</v>
      </c>
      <c r="AJ184" s="47">
        <v>1.58E-3</v>
      </c>
      <c r="AK184" s="47">
        <v>3.6000000000000002E-4</v>
      </c>
      <c r="AL184" s="47">
        <v>8.7000000000000001E-4</v>
      </c>
      <c r="AM184" s="47">
        <v>2.4000000000000001E-4</v>
      </c>
      <c r="AN184" s="43">
        <v>3349</v>
      </c>
      <c r="AO184" s="43">
        <v>1302</v>
      </c>
      <c r="AP184" s="43">
        <v>101</v>
      </c>
      <c r="AQ184" s="43">
        <v>1019</v>
      </c>
      <c r="AR184" s="43">
        <v>907</v>
      </c>
      <c r="AS184" s="41">
        <v>9.18</v>
      </c>
      <c r="AT184" s="43">
        <v>21003</v>
      </c>
      <c r="AU184" s="43">
        <v>8895</v>
      </c>
      <c r="AV184" s="47">
        <v>0.73460000000000003</v>
      </c>
      <c r="AW184" s="63" t="s">
        <v>2238</v>
      </c>
      <c r="AX184" s="39">
        <v>1</v>
      </c>
      <c r="AY184" s="39">
        <v>0</v>
      </c>
      <c r="AZ184" s="83" t="s">
        <v>85</v>
      </c>
      <c r="BA184" s="61"/>
      <c r="BB184" s="63" t="s">
        <v>2239</v>
      </c>
      <c r="BC184" s="39">
        <v>0</v>
      </c>
      <c r="BD184" s="41" t="s">
        <v>2232</v>
      </c>
      <c r="BE184" s="50">
        <v>29</v>
      </c>
      <c r="BF184" s="50">
        <v>14</v>
      </c>
      <c r="BG184" s="50">
        <v>12</v>
      </c>
      <c r="BH184" s="50">
        <v>55</v>
      </c>
      <c r="BI184" s="50" t="s">
        <v>2240</v>
      </c>
      <c r="BJ184" s="50" t="s">
        <v>2241</v>
      </c>
      <c r="BK184" s="50" t="s">
        <v>2242</v>
      </c>
      <c r="BL184" s="56" t="s">
        <v>2243</v>
      </c>
      <c r="BM184" s="52">
        <v>2259</v>
      </c>
      <c r="BN184" s="57">
        <v>100</v>
      </c>
      <c r="BO184" s="57">
        <v>70</v>
      </c>
      <c r="BP184" s="57">
        <v>0</v>
      </c>
      <c r="BQ184" s="58">
        <f>SUM(BM184)/BN184/BO184</f>
        <v>0.32271428571428573</v>
      </c>
    </row>
    <row r="185" spans="1:69" ht="15.75" x14ac:dyDescent="0.25">
      <c r="A185" s="38" t="s">
        <v>68</v>
      </c>
      <c r="B185" s="39" t="s">
        <v>2244</v>
      </c>
      <c r="C185" s="39" t="s">
        <v>211</v>
      </c>
      <c r="D185" s="39" t="s">
        <v>71</v>
      </c>
      <c r="E185" s="39" t="s">
        <v>211</v>
      </c>
      <c r="F185" s="66" t="str">
        <f>HYPERLINK("http://twiplomacy.com/info/africa/South-Sudan","http://twiplomacy.com/info/africa/South-Sudan")</f>
        <v>http://twiplomacy.com/info/africa/South-Sudan</v>
      </c>
      <c r="G185" s="41" t="s">
        <v>2245</v>
      </c>
      <c r="H185" s="48" t="s">
        <v>2246</v>
      </c>
      <c r="I185" s="41" t="s">
        <v>2247</v>
      </c>
      <c r="J185" s="43">
        <v>29815</v>
      </c>
      <c r="K185" s="43">
        <v>189</v>
      </c>
      <c r="L185" s="41" t="s">
        <v>2248</v>
      </c>
      <c r="M185" s="41" t="s">
        <v>2249</v>
      </c>
      <c r="N185" s="41" t="s">
        <v>2250</v>
      </c>
      <c r="O185" s="43">
        <v>0</v>
      </c>
      <c r="P185" s="43">
        <v>1695</v>
      </c>
      <c r="Q185" s="41" t="s">
        <v>164</v>
      </c>
      <c r="R185" s="41" t="s">
        <v>79</v>
      </c>
      <c r="S185" s="43">
        <v>508</v>
      </c>
      <c r="T185" s="44" t="s">
        <v>2251</v>
      </c>
      <c r="U185" s="43">
        <v>1.004744958481613</v>
      </c>
      <c r="V185" s="43">
        <v>4.3007789095266631</v>
      </c>
      <c r="W185" s="43">
        <v>1.1503894547633311</v>
      </c>
      <c r="X185" s="45">
        <v>165</v>
      </c>
      <c r="Y185" s="45">
        <v>1694</v>
      </c>
      <c r="Z185" s="46">
        <v>9.7402597402597393E-2</v>
      </c>
      <c r="AA185" s="41" t="s">
        <v>2245</v>
      </c>
      <c r="AB185" s="41" t="s">
        <v>2247</v>
      </c>
      <c r="AC185" s="41" t="s">
        <v>2252</v>
      </c>
      <c r="AD185" s="41" t="s">
        <v>2246</v>
      </c>
      <c r="AE185" s="43">
        <v>0</v>
      </c>
      <c r="AF185" s="43" t="e">
        <v>#VALUE!</v>
      </c>
      <c r="AG185" s="43">
        <v>0</v>
      </c>
      <c r="AH185" s="43">
        <v>0</v>
      </c>
      <c r="AI185" s="41" t="s">
        <v>82</v>
      </c>
      <c r="AJ185" s="41" t="s">
        <v>82</v>
      </c>
      <c r="AK185" s="41" t="s">
        <v>82</v>
      </c>
      <c r="AL185" s="41" t="s">
        <v>82</v>
      </c>
      <c r="AM185" s="41" t="s">
        <v>82</v>
      </c>
      <c r="AN185" s="43" t="s">
        <v>83</v>
      </c>
      <c r="AO185" s="43">
        <v>0</v>
      </c>
      <c r="AP185" s="43">
        <v>0</v>
      </c>
      <c r="AQ185" s="43">
        <v>0</v>
      </c>
      <c r="AR185" s="43">
        <v>0</v>
      </c>
      <c r="AS185" s="41">
        <v>0</v>
      </c>
      <c r="AT185" s="43">
        <v>29810</v>
      </c>
      <c r="AU185" s="43">
        <v>1615</v>
      </c>
      <c r="AV185" s="47">
        <v>5.7299999999999997E-2</v>
      </c>
      <c r="AW185" s="48" t="s">
        <v>2253</v>
      </c>
      <c r="AX185" s="39">
        <v>0</v>
      </c>
      <c r="AY185" s="39">
        <v>0</v>
      </c>
      <c r="AZ185" s="39" t="s">
        <v>85</v>
      </c>
      <c r="BA185" s="39"/>
      <c r="BB185" s="48" t="s">
        <v>2254</v>
      </c>
      <c r="BC185" s="39">
        <v>0</v>
      </c>
      <c r="BD185" s="41" t="s">
        <v>2245</v>
      </c>
      <c r="BE185" s="50">
        <v>34</v>
      </c>
      <c r="BF185" s="50">
        <v>24</v>
      </c>
      <c r="BG185" s="50">
        <v>7</v>
      </c>
      <c r="BH185" s="50">
        <v>65</v>
      </c>
      <c r="BI185" s="50" t="s">
        <v>2255</v>
      </c>
      <c r="BJ185" s="50" t="s">
        <v>2256</v>
      </c>
      <c r="BK185" s="50" t="s">
        <v>2257</v>
      </c>
      <c r="BL185" s="51" t="s">
        <v>2258</v>
      </c>
      <c r="BM185" s="52" t="s">
        <v>90</v>
      </c>
      <c r="BN185" s="57"/>
      <c r="BO185" s="57"/>
      <c r="BP185" s="57"/>
      <c r="BQ185" s="58"/>
    </row>
    <row r="186" spans="1:69" ht="15.75" x14ac:dyDescent="0.25">
      <c r="A186" s="38" t="s">
        <v>68</v>
      </c>
      <c r="B186" s="39" t="s">
        <v>2259</v>
      </c>
      <c r="C186" s="39" t="s">
        <v>132</v>
      </c>
      <c r="D186" s="39" t="s">
        <v>71</v>
      </c>
      <c r="E186" s="39" t="s">
        <v>132</v>
      </c>
      <c r="F186" s="66" t="str">
        <f>HYPERLINK("http://twiplomacy.com/info/africa/Sudan","http://twiplomacy.com/info/africa/Sudan")</f>
        <v>http://twiplomacy.com/info/africa/Sudan</v>
      </c>
      <c r="G186" s="41" t="s">
        <v>2260</v>
      </c>
      <c r="H186" s="48" t="s">
        <v>2261</v>
      </c>
      <c r="I186" s="41" t="s">
        <v>2262</v>
      </c>
      <c r="J186" s="43">
        <v>2863</v>
      </c>
      <c r="K186" s="43">
        <v>8</v>
      </c>
      <c r="L186" s="41"/>
      <c r="M186" s="41" t="s">
        <v>2263</v>
      </c>
      <c r="N186" s="41"/>
      <c r="O186" s="43">
        <v>0</v>
      </c>
      <c r="P186" s="43">
        <v>510</v>
      </c>
      <c r="Q186" s="41" t="s">
        <v>164</v>
      </c>
      <c r="R186" s="41" t="s">
        <v>79</v>
      </c>
      <c r="S186" s="43">
        <v>23</v>
      </c>
      <c r="T186" s="44" t="s">
        <v>2264</v>
      </c>
      <c r="U186" s="43">
        <v>0.73170731707317072</v>
      </c>
      <c r="V186" s="43">
        <v>8.8235294117647065E-2</v>
      </c>
      <c r="W186" s="43">
        <v>0.20588235294117649</v>
      </c>
      <c r="X186" s="45">
        <v>0</v>
      </c>
      <c r="Y186" s="45">
        <v>510</v>
      </c>
      <c r="Z186" s="46">
        <v>0</v>
      </c>
      <c r="AA186" s="41" t="s">
        <v>2260</v>
      </c>
      <c r="AB186" s="41" t="s">
        <v>2262</v>
      </c>
      <c r="AC186" s="41" t="s">
        <v>2265</v>
      </c>
      <c r="AD186" s="41" t="s">
        <v>2261</v>
      </c>
      <c r="AE186" s="43">
        <v>0</v>
      </c>
      <c r="AF186" s="43" t="e">
        <v>#VALUE!</v>
      </c>
      <c r="AG186" s="43">
        <v>0</v>
      </c>
      <c r="AH186" s="43">
        <v>0</v>
      </c>
      <c r="AI186" s="41" t="s">
        <v>82</v>
      </c>
      <c r="AJ186" s="41" t="s">
        <v>82</v>
      </c>
      <c r="AK186" s="41" t="s">
        <v>82</v>
      </c>
      <c r="AL186" s="41" t="s">
        <v>82</v>
      </c>
      <c r="AM186" s="41" t="s">
        <v>82</v>
      </c>
      <c r="AN186" s="43" t="s">
        <v>83</v>
      </c>
      <c r="AO186" s="43">
        <v>0</v>
      </c>
      <c r="AP186" s="43">
        <v>0</v>
      </c>
      <c r="AQ186" s="43">
        <v>0</v>
      </c>
      <c r="AR186" s="43">
        <v>0</v>
      </c>
      <c r="AS186" s="41">
        <v>0</v>
      </c>
      <c r="AT186" s="43">
        <v>2863</v>
      </c>
      <c r="AU186" s="43">
        <v>580</v>
      </c>
      <c r="AV186" s="47">
        <v>0.25409999999999999</v>
      </c>
      <c r="AW186" s="48" t="str">
        <f>HYPERLINK("https://twitter.com/mofasudan/lists","https://twitter.com/mofasudan/lists")</f>
        <v>https://twitter.com/mofasudan/lists</v>
      </c>
      <c r="AX186" s="39">
        <v>0</v>
      </c>
      <c r="AY186" s="39">
        <v>0</v>
      </c>
      <c r="AZ186" s="39" t="s">
        <v>85</v>
      </c>
      <c r="BA186" s="39"/>
      <c r="BB186" s="48" t="s">
        <v>2266</v>
      </c>
      <c r="BC186" s="39">
        <v>0</v>
      </c>
      <c r="BD186" s="41" t="s">
        <v>2260</v>
      </c>
      <c r="BE186" s="50">
        <v>0</v>
      </c>
      <c r="BF186" s="50">
        <v>13</v>
      </c>
      <c r="BG186" s="50">
        <v>0</v>
      </c>
      <c r="BH186" s="50">
        <v>13</v>
      </c>
      <c r="BI186" s="50"/>
      <c r="BJ186" s="50" t="s">
        <v>2267</v>
      </c>
      <c r="BK186" s="50"/>
      <c r="BL186" s="51" t="s">
        <v>2268</v>
      </c>
      <c r="BM186" s="52" t="s">
        <v>90</v>
      </c>
      <c r="BN186" s="57"/>
      <c r="BO186" s="57"/>
      <c r="BP186" s="57"/>
      <c r="BQ186" s="58"/>
    </row>
    <row r="187" spans="1:69" ht="15.75" x14ac:dyDescent="0.25">
      <c r="A187" s="38" t="s">
        <v>68</v>
      </c>
      <c r="B187" s="39" t="s">
        <v>2269</v>
      </c>
      <c r="C187" s="39" t="s">
        <v>146</v>
      </c>
      <c r="D187" s="39" t="s">
        <v>118</v>
      </c>
      <c r="E187" s="39" t="s">
        <v>2270</v>
      </c>
      <c r="F187" s="66" t="str">
        <f>HYPERLINK("http://twiplomacy.com/info/africa/Tanzania","http://twiplomacy.com/info/africa/Tanzania")</f>
        <v>http://twiplomacy.com/info/africa/Tanzania</v>
      </c>
      <c r="G187" s="41" t="s">
        <v>2271</v>
      </c>
      <c r="H187" s="48" t="s">
        <v>2272</v>
      </c>
      <c r="I187" s="41" t="s">
        <v>2273</v>
      </c>
      <c r="J187" s="43">
        <v>422746</v>
      </c>
      <c r="K187" s="43">
        <v>9</v>
      </c>
      <c r="L187" s="41" t="s">
        <v>2274</v>
      </c>
      <c r="M187" s="41" t="s">
        <v>2275</v>
      </c>
      <c r="N187" s="41" t="s">
        <v>2269</v>
      </c>
      <c r="O187" s="43">
        <v>0</v>
      </c>
      <c r="P187" s="43">
        <v>191</v>
      </c>
      <c r="Q187" s="41" t="s">
        <v>164</v>
      </c>
      <c r="R187" s="41" t="s">
        <v>124</v>
      </c>
      <c r="S187" s="43">
        <v>206</v>
      </c>
      <c r="T187" s="44" t="s">
        <v>97</v>
      </c>
      <c r="U187" s="43">
        <v>0.18981018981018979</v>
      </c>
      <c r="V187" s="43">
        <v>289.66242038216558</v>
      </c>
      <c r="W187" s="43">
        <v>1121.0509554140131</v>
      </c>
      <c r="X187" s="45">
        <v>0</v>
      </c>
      <c r="Y187" s="45">
        <v>190</v>
      </c>
      <c r="Z187" s="46">
        <v>0</v>
      </c>
      <c r="AA187" s="41" t="s">
        <v>2271</v>
      </c>
      <c r="AB187" s="41" t="s">
        <v>2273</v>
      </c>
      <c r="AC187" s="41" t="s">
        <v>2276</v>
      </c>
      <c r="AD187" s="41" t="s">
        <v>2272</v>
      </c>
      <c r="AE187" s="43">
        <v>99916</v>
      </c>
      <c r="AF187" s="43">
        <v>482.90625</v>
      </c>
      <c r="AG187" s="43">
        <v>15453</v>
      </c>
      <c r="AH187" s="43">
        <v>84463</v>
      </c>
      <c r="AI187" s="47">
        <v>8.9700000000000005E-3</v>
      </c>
      <c r="AJ187" s="47">
        <v>1.068E-2</v>
      </c>
      <c r="AK187" s="41" t="s">
        <v>82</v>
      </c>
      <c r="AL187" s="41" t="s">
        <v>82</v>
      </c>
      <c r="AM187" s="47">
        <v>8.9700000000000005E-3</v>
      </c>
      <c r="AN187" s="43">
        <v>32</v>
      </c>
      <c r="AO187" s="43">
        <v>4</v>
      </c>
      <c r="AP187" s="43">
        <v>0</v>
      </c>
      <c r="AQ187" s="43">
        <v>0</v>
      </c>
      <c r="AR187" s="43">
        <v>28</v>
      </c>
      <c r="AS187" s="41">
        <v>0.09</v>
      </c>
      <c r="AT187" s="43">
        <v>422376</v>
      </c>
      <c r="AU187" s="43">
        <v>161378</v>
      </c>
      <c r="AV187" s="47">
        <v>0.61829999999999996</v>
      </c>
      <c r="AW187" s="48" t="s">
        <v>2277</v>
      </c>
      <c r="AX187" s="39">
        <v>0</v>
      </c>
      <c r="AY187" s="39">
        <v>0</v>
      </c>
      <c r="AZ187" s="39" t="s">
        <v>85</v>
      </c>
      <c r="BA187" s="39"/>
      <c r="BB187" s="48" t="s">
        <v>2278</v>
      </c>
      <c r="BC187" s="39">
        <v>0</v>
      </c>
      <c r="BD187" s="41" t="s">
        <v>2271</v>
      </c>
      <c r="BE187" s="50">
        <v>0</v>
      </c>
      <c r="BF187" s="50">
        <v>27</v>
      </c>
      <c r="BG187" s="50">
        <v>5</v>
      </c>
      <c r="BH187" s="50">
        <v>32</v>
      </c>
      <c r="BI187" s="50"/>
      <c r="BJ187" s="50" t="s">
        <v>2279</v>
      </c>
      <c r="BK187" s="50" t="s">
        <v>2280</v>
      </c>
      <c r="BL187" s="51" t="s">
        <v>2281</v>
      </c>
      <c r="BM187" s="52" t="s">
        <v>90</v>
      </c>
      <c r="BN187" s="57"/>
      <c r="BO187" s="57"/>
      <c r="BP187" s="57"/>
      <c r="BQ187" s="58"/>
    </row>
    <row r="188" spans="1:69" ht="15.75" x14ac:dyDescent="0.25">
      <c r="A188" s="38" t="s">
        <v>68</v>
      </c>
      <c r="B188" s="39" t="s">
        <v>2269</v>
      </c>
      <c r="C188" s="39" t="s">
        <v>104</v>
      </c>
      <c r="D188" s="39" t="s">
        <v>118</v>
      </c>
      <c r="E188" s="39" t="s">
        <v>2282</v>
      </c>
      <c r="F188" s="66" t="str">
        <f>HYPERLINK("http://twiplomacy.com/info/africa/Tanzania","http://twiplomacy.com/info/africa/Tanzania")</f>
        <v>http://twiplomacy.com/info/africa/Tanzania</v>
      </c>
      <c r="G188" s="41" t="s">
        <v>2283</v>
      </c>
      <c r="H188" s="42" t="s">
        <v>2284</v>
      </c>
      <c r="I188" s="41" t="s">
        <v>2285</v>
      </c>
      <c r="J188" s="43">
        <v>890</v>
      </c>
      <c r="K188" s="43">
        <v>12</v>
      </c>
      <c r="L188" s="41" t="s">
        <v>2286</v>
      </c>
      <c r="M188" s="41" t="s">
        <v>2287</v>
      </c>
      <c r="N188" s="41" t="s">
        <v>2269</v>
      </c>
      <c r="O188" s="43">
        <v>1397</v>
      </c>
      <c r="P188" s="43">
        <v>32</v>
      </c>
      <c r="Q188" s="41" t="s">
        <v>164</v>
      </c>
      <c r="R188" s="41" t="s">
        <v>79</v>
      </c>
      <c r="S188" s="43">
        <v>4</v>
      </c>
      <c r="T188" s="44" t="s">
        <v>97</v>
      </c>
      <c r="U188" s="43">
        <v>1.75</v>
      </c>
      <c r="V188" s="43">
        <v>16.142857142857139</v>
      </c>
      <c r="W188" s="43">
        <v>80.285714285714292</v>
      </c>
      <c r="X188" s="45">
        <v>0</v>
      </c>
      <c r="Y188" s="45">
        <v>7</v>
      </c>
      <c r="Z188" s="46">
        <v>0</v>
      </c>
      <c r="AA188" s="41" t="s">
        <v>2283</v>
      </c>
      <c r="AB188" s="41" t="s">
        <v>2285</v>
      </c>
      <c r="AC188" s="41" t="s">
        <v>2288</v>
      </c>
      <c r="AD188" s="41" t="s">
        <v>2284</v>
      </c>
      <c r="AE188" s="43">
        <v>1062</v>
      </c>
      <c r="AF188" s="43">
        <v>17.899999999999999</v>
      </c>
      <c r="AG188" s="43">
        <v>179</v>
      </c>
      <c r="AH188" s="43">
        <v>883</v>
      </c>
      <c r="AI188" s="47">
        <v>0.13145000000000001</v>
      </c>
      <c r="AJ188" s="47">
        <v>0.15137</v>
      </c>
      <c r="AK188" s="41" t="s">
        <v>82</v>
      </c>
      <c r="AL188" s="47">
        <v>4.3400000000000001E-2</v>
      </c>
      <c r="AM188" s="47">
        <v>0.12784000000000001</v>
      </c>
      <c r="AN188" s="43">
        <v>10</v>
      </c>
      <c r="AO188" s="43">
        <v>3</v>
      </c>
      <c r="AP188" s="43">
        <v>1</v>
      </c>
      <c r="AQ188" s="43">
        <v>0</v>
      </c>
      <c r="AR188" s="43">
        <v>6</v>
      </c>
      <c r="AS188" s="41">
        <v>0.03</v>
      </c>
      <c r="AT188" s="43">
        <v>839</v>
      </c>
      <c r="AU188" s="43">
        <v>0</v>
      </c>
      <c r="AV188" s="55">
        <v>0</v>
      </c>
      <c r="AW188" s="48" t="s">
        <v>2289</v>
      </c>
      <c r="AX188" s="39">
        <v>0</v>
      </c>
      <c r="AY188" s="39">
        <v>0</v>
      </c>
      <c r="AZ188" s="39" t="s">
        <v>85</v>
      </c>
      <c r="BA188" s="39"/>
      <c r="BB188" s="48" t="s">
        <v>2290</v>
      </c>
      <c r="BC188" s="39">
        <v>0</v>
      </c>
      <c r="BD188" s="41" t="s">
        <v>2283</v>
      </c>
      <c r="BE188" s="50">
        <v>3</v>
      </c>
      <c r="BF188" s="50">
        <v>0</v>
      </c>
      <c r="BG188" s="50">
        <v>0</v>
      </c>
      <c r="BH188" s="50">
        <v>3</v>
      </c>
      <c r="BI188" s="50" t="s">
        <v>2291</v>
      </c>
      <c r="BJ188" s="50"/>
      <c r="BK188" s="50"/>
      <c r="BL188" s="51" t="s">
        <v>2292</v>
      </c>
      <c r="BM188" s="52" t="s">
        <v>90</v>
      </c>
      <c r="BN188" s="57"/>
      <c r="BO188" s="57"/>
      <c r="BP188" s="57"/>
      <c r="BQ188" s="58"/>
    </row>
    <row r="189" spans="1:69" ht="15.75" x14ac:dyDescent="0.25">
      <c r="A189" s="38" t="s">
        <v>68</v>
      </c>
      <c r="B189" s="39" t="s">
        <v>2269</v>
      </c>
      <c r="C189" s="39" t="s">
        <v>104</v>
      </c>
      <c r="D189" s="39" t="s">
        <v>118</v>
      </c>
      <c r="E189" s="39" t="s">
        <v>2282</v>
      </c>
      <c r="F189" s="66" t="str">
        <f>HYPERLINK("http://twiplomacy.com/info/africa/Tanzania","http://twiplomacy.com/info/africa/Tanzania")</f>
        <v>http://twiplomacy.com/info/africa/Tanzania</v>
      </c>
      <c r="G189" s="41" t="s">
        <v>2293</v>
      </c>
      <c r="H189" s="48" t="s">
        <v>2294</v>
      </c>
      <c r="I189" s="41" t="s">
        <v>2295</v>
      </c>
      <c r="J189" s="43">
        <v>16954</v>
      </c>
      <c r="K189" s="43">
        <v>4</v>
      </c>
      <c r="L189" s="41" t="s">
        <v>2286</v>
      </c>
      <c r="M189" s="41" t="s">
        <v>2296</v>
      </c>
      <c r="N189" s="41" t="s">
        <v>2269</v>
      </c>
      <c r="O189" s="43">
        <v>5</v>
      </c>
      <c r="P189" s="43">
        <v>20</v>
      </c>
      <c r="Q189" s="41" t="s">
        <v>164</v>
      </c>
      <c r="R189" s="41" t="s">
        <v>79</v>
      </c>
      <c r="S189" s="43">
        <v>37</v>
      </c>
      <c r="T189" s="44" t="s">
        <v>97</v>
      </c>
      <c r="U189" s="43">
        <v>5.3475935828876997E-2</v>
      </c>
      <c r="V189" s="43">
        <v>47.315789473684212</v>
      </c>
      <c r="W189" s="43">
        <v>133.21052631578951</v>
      </c>
      <c r="X189" s="45">
        <v>0</v>
      </c>
      <c r="Y189" s="45">
        <v>20</v>
      </c>
      <c r="Z189" s="46">
        <v>0</v>
      </c>
      <c r="AA189" s="41" t="s">
        <v>2293</v>
      </c>
      <c r="AB189" s="41" t="s">
        <v>2295</v>
      </c>
      <c r="AC189" s="41" t="s">
        <v>2297</v>
      </c>
      <c r="AD189" s="41" t="s">
        <v>2294</v>
      </c>
      <c r="AE189" s="43">
        <v>0</v>
      </c>
      <c r="AF189" s="43" t="e">
        <v>#VALUE!</v>
      </c>
      <c r="AG189" s="43">
        <v>0</v>
      </c>
      <c r="AH189" s="43">
        <v>0</v>
      </c>
      <c r="AI189" s="41" t="s">
        <v>82</v>
      </c>
      <c r="AJ189" s="41" t="s">
        <v>82</v>
      </c>
      <c r="AK189" s="41" t="s">
        <v>82</v>
      </c>
      <c r="AL189" s="41" t="s">
        <v>82</v>
      </c>
      <c r="AM189" s="41" t="s">
        <v>82</v>
      </c>
      <c r="AN189" s="43" t="s">
        <v>83</v>
      </c>
      <c r="AO189" s="43">
        <v>0</v>
      </c>
      <c r="AP189" s="43">
        <v>0</v>
      </c>
      <c r="AQ189" s="43">
        <v>0</v>
      </c>
      <c r="AR189" s="43">
        <v>0</v>
      </c>
      <c r="AS189" s="41">
        <v>0</v>
      </c>
      <c r="AT189" s="43">
        <v>16948</v>
      </c>
      <c r="AU189" s="43">
        <v>2482</v>
      </c>
      <c r="AV189" s="47">
        <v>0.1716</v>
      </c>
      <c r="AW189" s="48" t="s">
        <v>2298</v>
      </c>
      <c r="AX189" s="39">
        <v>0</v>
      </c>
      <c r="AY189" s="39">
        <v>0</v>
      </c>
      <c r="AZ189" s="39" t="s">
        <v>85</v>
      </c>
      <c r="BA189" s="39"/>
      <c r="BB189" s="48" t="s">
        <v>2299</v>
      </c>
      <c r="BC189" s="39">
        <v>0</v>
      </c>
      <c r="BD189" s="41" t="s">
        <v>2293</v>
      </c>
      <c r="BE189" s="50">
        <v>1</v>
      </c>
      <c r="BF189" s="50">
        <v>2</v>
      </c>
      <c r="BG189" s="50">
        <v>0</v>
      </c>
      <c r="BH189" s="50">
        <v>3</v>
      </c>
      <c r="BI189" s="50" t="s">
        <v>2271</v>
      </c>
      <c r="BJ189" s="50" t="s">
        <v>2300</v>
      </c>
      <c r="BK189" s="50"/>
      <c r="BL189" s="51" t="s">
        <v>2301</v>
      </c>
      <c r="BM189" s="52" t="s">
        <v>90</v>
      </c>
      <c r="BN189" s="57"/>
      <c r="BO189" s="57"/>
      <c r="BP189" s="57"/>
      <c r="BQ189" s="58"/>
    </row>
    <row r="190" spans="1:69" ht="15.75" x14ac:dyDescent="0.25">
      <c r="A190" s="38" t="s">
        <v>68</v>
      </c>
      <c r="B190" s="39" t="s">
        <v>2269</v>
      </c>
      <c r="C190" s="39" t="s">
        <v>117</v>
      </c>
      <c r="D190" s="39" t="s">
        <v>118</v>
      </c>
      <c r="E190" s="39" t="s">
        <v>2302</v>
      </c>
      <c r="F190" s="66" t="str">
        <f>HYPERLINK("http://twiplomacy.com/info/africa/Tanzania","http://twiplomacy.com/info/africa/Tanzania")</f>
        <v>http://twiplomacy.com/info/africa/Tanzania</v>
      </c>
      <c r="G190" s="41" t="s">
        <v>2303</v>
      </c>
      <c r="H190" s="48" t="s">
        <v>2304</v>
      </c>
      <c r="I190" s="41" t="s">
        <v>2305</v>
      </c>
      <c r="J190" s="43">
        <v>542</v>
      </c>
      <c r="K190" s="43">
        <v>9</v>
      </c>
      <c r="L190" s="41" t="s">
        <v>2306</v>
      </c>
      <c r="M190" s="41" t="s">
        <v>2307</v>
      </c>
      <c r="N190" s="41" t="s">
        <v>2308</v>
      </c>
      <c r="O190" s="43">
        <v>0</v>
      </c>
      <c r="P190" s="43">
        <v>7</v>
      </c>
      <c r="Q190" s="41" t="s">
        <v>164</v>
      </c>
      <c r="R190" s="41" t="s">
        <v>79</v>
      </c>
      <c r="S190" s="43">
        <v>0</v>
      </c>
      <c r="T190" s="44" t="s">
        <v>2309</v>
      </c>
      <c r="U190" s="43">
        <v>0.77777777777777779</v>
      </c>
      <c r="V190" s="43">
        <v>0.2</v>
      </c>
      <c r="W190" s="43">
        <v>0.8</v>
      </c>
      <c r="X190" s="45">
        <v>0</v>
      </c>
      <c r="Y190" s="45">
        <v>7</v>
      </c>
      <c r="Z190" s="46">
        <v>0</v>
      </c>
      <c r="AA190" s="41" t="s">
        <v>2303</v>
      </c>
      <c r="AB190" s="41" t="s">
        <v>2305</v>
      </c>
      <c r="AC190" s="41" t="s">
        <v>2310</v>
      </c>
      <c r="AD190" s="41" t="s">
        <v>2304</v>
      </c>
      <c r="AE190" s="43">
        <v>0</v>
      </c>
      <c r="AF190" s="43" t="e">
        <v>#VALUE!</v>
      </c>
      <c r="AG190" s="43">
        <v>0</v>
      </c>
      <c r="AH190" s="43">
        <v>0</v>
      </c>
      <c r="AI190" s="41" t="s">
        <v>82</v>
      </c>
      <c r="AJ190" s="41" t="s">
        <v>82</v>
      </c>
      <c r="AK190" s="41" t="s">
        <v>82</v>
      </c>
      <c r="AL190" s="41" t="s">
        <v>82</v>
      </c>
      <c r="AM190" s="41" t="s">
        <v>82</v>
      </c>
      <c r="AN190" s="43" t="s">
        <v>83</v>
      </c>
      <c r="AO190" s="43">
        <v>0</v>
      </c>
      <c r="AP190" s="43">
        <v>0</v>
      </c>
      <c r="AQ190" s="43">
        <v>0</v>
      </c>
      <c r="AR190" s="43">
        <v>0</v>
      </c>
      <c r="AS190" s="41">
        <v>0</v>
      </c>
      <c r="AT190" s="43">
        <v>542</v>
      </c>
      <c r="AU190" s="43">
        <v>124</v>
      </c>
      <c r="AV190" s="47">
        <v>0.29670000000000002</v>
      </c>
      <c r="AW190" s="48" t="s">
        <v>2311</v>
      </c>
      <c r="AX190" s="39">
        <v>0</v>
      </c>
      <c r="AY190" s="39">
        <v>0</v>
      </c>
      <c r="AZ190" s="39" t="s">
        <v>85</v>
      </c>
      <c r="BA190" s="39"/>
      <c r="BB190" s="48" t="s">
        <v>2312</v>
      </c>
      <c r="BC190" s="39">
        <v>0</v>
      </c>
      <c r="BD190" s="41" t="s">
        <v>2303</v>
      </c>
      <c r="BE190" s="50">
        <v>0</v>
      </c>
      <c r="BF190" s="50">
        <v>3</v>
      </c>
      <c r="BG190" s="50">
        <v>0</v>
      </c>
      <c r="BH190" s="50">
        <v>3</v>
      </c>
      <c r="BI190" s="50"/>
      <c r="BJ190" s="50" t="s">
        <v>2313</v>
      </c>
      <c r="BK190" s="50"/>
      <c r="BL190" s="56" t="s">
        <v>2314</v>
      </c>
      <c r="BM190" s="52" t="s">
        <v>90</v>
      </c>
      <c r="BN190" s="57"/>
      <c r="BO190" s="57"/>
      <c r="BP190" s="57"/>
      <c r="BQ190" s="58"/>
    </row>
    <row r="191" spans="1:69" ht="15.75" x14ac:dyDescent="0.25">
      <c r="A191" s="38" t="s">
        <v>68</v>
      </c>
      <c r="B191" s="39" t="s">
        <v>2269</v>
      </c>
      <c r="C191" s="39" t="s">
        <v>132</v>
      </c>
      <c r="D191" s="39" t="s">
        <v>71</v>
      </c>
      <c r="E191" s="39" t="s">
        <v>132</v>
      </c>
      <c r="F191" s="66" t="str">
        <f>HYPERLINK("http://twiplomacy.com/info/africa/Tanzania","http://twiplomacy.com/info/africa/Tanzania")</f>
        <v>http://twiplomacy.com/info/africa/Tanzania</v>
      </c>
      <c r="G191" s="41" t="s">
        <v>2315</v>
      </c>
      <c r="H191" s="48" t="s">
        <v>2316</v>
      </c>
      <c r="I191" s="41" t="s">
        <v>2317</v>
      </c>
      <c r="J191" s="43">
        <v>3751</v>
      </c>
      <c r="K191" s="43">
        <v>128</v>
      </c>
      <c r="L191" s="41" t="s">
        <v>2318</v>
      </c>
      <c r="M191" s="41" t="s">
        <v>2319</v>
      </c>
      <c r="N191" s="41" t="s">
        <v>2308</v>
      </c>
      <c r="O191" s="43">
        <v>41</v>
      </c>
      <c r="P191" s="43">
        <v>594</v>
      </c>
      <c r="Q191" s="41" t="s">
        <v>2003</v>
      </c>
      <c r="R191" s="41" t="s">
        <v>79</v>
      </c>
      <c r="S191" s="43">
        <v>46</v>
      </c>
      <c r="T191" s="44" t="s">
        <v>97</v>
      </c>
      <c r="U191" s="43">
        <v>0.375</v>
      </c>
      <c r="V191" s="43">
        <v>2.6579476861167</v>
      </c>
      <c r="W191" s="43">
        <v>2.6076458752515088</v>
      </c>
      <c r="X191" s="45">
        <v>46</v>
      </c>
      <c r="Y191" s="45">
        <v>579</v>
      </c>
      <c r="Z191" s="46">
        <v>7.9447322970639001E-2</v>
      </c>
      <c r="AA191" s="41" t="s">
        <v>2315</v>
      </c>
      <c r="AB191" s="41" t="s">
        <v>2317</v>
      </c>
      <c r="AC191" s="41" t="s">
        <v>2320</v>
      </c>
      <c r="AD191" s="41" t="s">
        <v>2316</v>
      </c>
      <c r="AE191" s="43">
        <v>616</v>
      </c>
      <c r="AF191" s="43">
        <v>2.2450980392156863</v>
      </c>
      <c r="AG191" s="43">
        <v>229</v>
      </c>
      <c r="AH191" s="43">
        <v>387</v>
      </c>
      <c r="AI191" s="47">
        <v>2.0400000000000001E-3</v>
      </c>
      <c r="AJ191" s="47">
        <v>7.26E-3</v>
      </c>
      <c r="AK191" s="47">
        <v>9.6000000000000002E-4</v>
      </c>
      <c r="AL191" s="47">
        <v>6.4599999999999996E-3</v>
      </c>
      <c r="AM191" s="47">
        <v>4.0299999999999997E-3</v>
      </c>
      <c r="AN191" s="43">
        <v>102</v>
      </c>
      <c r="AO191" s="43">
        <v>7</v>
      </c>
      <c r="AP191" s="43">
        <v>5</v>
      </c>
      <c r="AQ191" s="43">
        <v>83</v>
      </c>
      <c r="AR191" s="43">
        <v>3</v>
      </c>
      <c r="AS191" s="41">
        <v>0.28000000000000003</v>
      </c>
      <c r="AT191" s="43">
        <v>3701</v>
      </c>
      <c r="AU191" s="43">
        <v>1180</v>
      </c>
      <c r="AV191" s="47">
        <v>0.46810000000000002</v>
      </c>
      <c r="AW191" s="48" t="s">
        <v>2321</v>
      </c>
      <c r="AX191" s="39">
        <v>0</v>
      </c>
      <c r="AY191" s="39">
        <v>0</v>
      </c>
      <c r="AZ191" s="39" t="s">
        <v>85</v>
      </c>
      <c r="BA191" s="39"/>
      <c r="BB191" s="48" t="s">
        <v>2322</v>
      </c>
      <c r="BC191" s="39">
        <v>0</v>
      </c>
      <c r="BD191" s="41" t="s">
        <v>2315</v>
      </c>
      <c r="BE191" s="50">
        <v>14</v>
      </c>
      <c r="BF191" s="50">
        <v>35</v>
      </c>
      <c r="BG191" s="50">
        <v>11</v>
      </c>
      <c r="BH191" s="50">
        <v>60</v>
      </c>
      <c r="BI191" s="50" t="s">
        <v>2323</v>
      </c>
      <c r="BJ191" s="50" t="s">
        <v>2324</v>
      </c>
      <c r="BK191" s="50" t="s">
        <v>2325</v>
      </c>
      <c r="BL191" s="51" t="s">
        <v>2326</v>
      </c>
      <c r="BM191" s="52" t="s">
        <v>90</v>
      </c>
      <c r="BN191" s="57"/>
      <c r="BO191" s="57"/>
      <c r="BP191" s="57"/>
      <c r="BQ191" s="58"/>
    </row>
    <row r="192" spans="1:69" ht="15.75" x14ac:dyDescent="0.25">
      <c r="A192" s="65" t="s">
        <v>68</v>
      </c>
      <c r="B192" s="39" t="s">
        <v>2327</v>
      </c>
      <c r="C192" s="39" t="s">
        <v>146</v>
      </c>
      <c r="D192" s="39" t="s">
        <v>118</v>
      </c>
      <c r="E192" s="39" t="s">
        <v>2328</v>
      </c>
      <c r="F192" s="66" t="str">
        <f t="shared" ref="F192:F197" si="6">HYPERLINK("http://twiplomacy.com/info/africa/Togo","http://twiplomacy.com/info/africa/Togo")</f>
        <v>http://twiplomacy.com/info/africa/Togo</v>
      </c>
      <c r="G192" s="41" t="s">
        <v>2329</v>
      </c>
      <c r="H192" s="48" t="s">
        <v>2330</v>
      </c>
      <c r="I192" s="41" t="s">
        <v>2331</v>
      </c>
      <c r="J192" s="43">
        <v>48275</v>
      </c>
      <c r="K192" s="43">
        <v>7</v>
      </c>
      <c r="L192" s="41" t="s">
        <v>2332</v>
      </c>
      <c r="M192" s="41" t="s">
        <v>2333</v>
      </c>
      <c r="N192" s="41" t="s">
        <v>2334</v>
      </c>
      <c r="O192" s="43">
        <v>80</v>
      </c>
      <c r="P192" s="43">
        <v>1023</v>
      </c>
      <c r="Q192" s="41" t="s">
        <v>78</v>
      </c>
      <c r="R192" s="41" t="s">
        <v>124</v>
      </c>
      <c r="S192" s="43">
        <v>83</v>
      </c>
      <c r="T192" s="39" t="s">
        <v>97</v>
      </c>
      <c r="U192" s="43">
        <v>0.77286585365853655</v>
      </c>
      <c r="V192" s="43">
        <v>13.38709677419355</v>
      </c>
      <c r="W192" s="43">
        <v>39.351814516129032</v>
      </c>
      <c r="X192" s="45">
        <v>51</v>
      </c>
      <c r="Y192" s="45">
        <v>1014</v>
      </c>
      <c r="Z192" s="46">
        <v>5.0295857988165701E-2</v>
      </c>
      <c r="AA192" s="41" t="s">
        <v>2329</v>
      </c>
      <c r="AB192" s="41" t="s">
        <v>2331</v>
      </c>
      <c r="AC192" s="41" t="s">
        <v>2335</v>
      </c>
      <c r="AD192" s="41" t="s">
        <v>2330</v>
      </c>
      <c r="AE192" s="43">
        <v>36408</v>
      </c>
      <c r="AF192" s="43">
        <v>22.440886699507388</v>
      </c>
      <c r="AG192" s="43">
        <v>9111</v>
      </c>
      <c r="AH192" s="43">
        <v>27297</v>
      </c>
      <c r="AI192" s="47">
        <v>3.14E-3</v>
      </c>
      <c r="AJ192" s="47">
        <v>3.8999999999999998E-3</v>
      </c>
      <c r="AK192" s="47">
        <v>2.0500000000000002E-3</v>
      </c>
      <c r="AL192" s="47">
        <v>4.4000000000000003E-3</v>
      </c>
      <c r="AM192" s="47">
        <v>2.3700000000000001E-3</v>
      </c>
      <c r="AN192" s="43">
        <v>406</v>
      </c>
      <c r="AO192" s="43">
        <v>173</v>
      </c>
      <c r="AP192" s="43">
        <v>17</v>
      </c>
      <c r="AQ192" s="43">
        <v>10</v>
      </c>
      <c r="AR192" s="43">
        <v>206</v>
      </c>
      <c r="AS192" s="41">
        <v>1.1100000000000001</v>
      </c>
      <c r="AT192" s="43">
        <v>48224</v>
      </c>
      <c r="AU192" s="43">
        <v>38558</v>
      </c>
      <c r="AV192" s="47">
        <v>3.9889999999999999</v>
      </c>
      <c r="AW192" s="48" t="str">
        <f>HYPERLINK("https://twitter.com/FEGnassingbe/lists","https://twitter.com/FEGnassingbe/lists")</f>
        <v>https://twitter.com/FEGnassingbe/lists</v>
      </c>
      <c r="AX192" s="39">
        <v>0</v>
      </c>
      <c r="AY192" s="39">
        <v>0</v>
      </c>
      <c r="AZ192" s="39" t="s">
        <v>85</v>
      </c>
      <c r="BA192" s="39"/>
      <c r="BB192" s="48" t="s">
        <v>2336</v>
      </c>
      <c r="BC192" s="39">
        <v>0</v>
      </c>
      <c r="BD192" s="41" t="s">
        <v>2329</v>
      </c>
      <c r="BE192" s="50">
        <v>0</v>
      </c>
      <c r="BF192" s="50">
        <v>18</v>
      </c>
      <c r="BG192" s="50">
        <v>4</v>
      </c>
      <c r="BH192" s="50">
        <v>22</v>
      </c>
      <c r="BI192" s="50"/>
      <c r="BJ192" s="50" t="s">
        <v>2337</v>
      </c>
      <c r="BK192" s="50" t="s">
        <v>2338</v>
      </c>
      <c r="BL192" s="51" t="s">
        <v>2339</v>
      </c>
      <c r="BM192" s="52" t="s">
        <v>276</v>
      </c>
      <c r="BN192" s="57"/>
      <c r="BO192" s="57"/>
      <c r="BP192" s="57"/>
      <c r="BQ192" s="58"/>
    </row>
    <row r="193" spans="1:69" ht="15.75" x14ac:dyDescent="0.25">
      <c r="A193" s="65" t="s">
        <v>68</v>
      </c>
      <c r="B193" s="39" t="s">
        <v>2327</v>
      </c>
      <c r="C193" s="39" t="s">
        <v>70</v>
      </c>
      <c r="D193" s="39" t="s">
        <v>71</v>
      </c>
      <c r="E193" s="39" t="s">
        <v>70</v>
      </c>
      <c r="F193" s="66" t="str">
        <f t="shared" si="6"/>
        <v>http://twiplomacy.com/info/africa/Togo</v>
      </c>
      <c r="G193" s="41" t="s">
        <v>2340</v>
      </c>
      <c r="H193" s="48" t="s">
        <v>2341</v>
      </c>
      <c r="I193" s="41" t="s">
        <v>2342</v>
      </c>
      <c r="J193" s="43">
        <v>10599</v>
      </c>
      <c r="K193" s="43">
        <v>115</v>
      </c>
      <c r="L193" s="41" t="s">
        <v>2343</v>
      </c>
      <c r="M193" s="41" t="s">
        <v>2344</v>
      </c>
      <c r="N193" s="41" t="s">
        <v>2327</v>
      </c>
      <c r="O193" s="43">
        <v>484</v>
      </c>
      <c r="P193" s="43">
        <v>1354</v>
      </c>
      <c r="Q193" s="41" t="s">
        <v>78</v>
      </c>
      <c r="R193" s="41" t="s">
        <v>124</v>
      </c>
      <c r="S193" s="43">
        <v>47</v>
      </c>
      <c r="T193" s="39" t="s">
        <v>97</v>
      </c>
      <c r="U193" s="43">
        <v>1.692211055276382</v>
      </c>
      <c r="V193" s="43">
        <v>3.56984667802385</v>
      </c>
      <c r="W193" s="43">
        <v>7.0570698466780239</v>
      </c>
      <c r="X193" s="45">
        <v>84</v>
      </c>
      <c r="Y193" s="45">
        <v>1347</v>
      </c>
      <c r="Z193" s="46">
        <v>6.2360801781737203E-2</v>
      </c>
      <c r="AA193" s="41" t="s">
        <v>2340</v>
      </c>
      <c r="AB193" s="41" t="s">
        <v>2342</v>
      </c>
      <c r="AC193" s="41" t="s">
        <v>2345</v>
      </c>
      <c r="AD193" s="41" t="s">
        <v>2341</v>
      </c>
      <c r="AE193" s="43">
        <v>7897</v>
      </c>
      <c r="AF193" s="43">
        <v>6.9362880886426597</v>
      </c>
      <c r="AG193" s="43">
        <v>2504</v>
      </c>
      <c r="AH193" s="43">
        <v>5393</v>
      </c>
      <c r="AI193" s="47">
        <v>3.2399999999999998E-3</v>
      </c>
      <c r="AJ193" s="47">
        <v>3.6900000000000001E-3</v>
      </c>
      <c r="AK193" s="47">
        <v>2.2599999999999999E-3</v>
      </c>
      <c r="AL193" s="47">
        <v>1.048E-2</v>
      </c>
      <c r="AM193" s="47">
        <v>2.2699999999999999E-3</v>
      </c>
      <c r="AN193" s="43">
        <v>361</v>
      </c>
      <c r="AO193" s="43">
        <v>225</v>
      </c>
      <c r="AP193" s="43">
        <v>1</v>
      </c>
      <c r="AQ193" s="43">
        <v>50</v>
      </c>
      <c r="AR193" s="43">
        <v>84</v>
      </c>
      <c r="AS193" s="41">
        <v>0.99</v>
      </c>
      <c r="AT193" s="43">
        <v>10580</v>
      </c>
      <c r="AU193" s="43">
        <v>7578</v>
      </c>
      <c r="AV193" s="47">
        <v>2.5243000000000002</v>
      </c>
      <c r="AW193" s="72" t="s">
        <v>2346</v>
      </c>
      <c r="AX193" s="39">
        <v>1</v>
      </c>
      <c r="AY193" s="39">
        <v>0</v>
      </c>
      <c r="AZ193" s="39" t="s">
        <v>85</v>
      </c>
      <c r="BA193" s="39"/>
      <c r="BB193" s="72" t="s">
        <v>2347</v>
      </c>
      <c r="BC193" s="39">
        <v>11</v>
      </c>
      <c r="BD193" s="41" t="s">
        <v>2340</v>
      </c>
      <c r="BE193" s="50">
        <v>31</v>
      </c>
      <c r="BF193" s="50">
        <v>6</v>
      </c>
      <c r="BG193" s="50">
        <v>7</v>
      </c>
      <c r="BH193" s="50">
        <v>44</v>
      </c>
      <c r="BI193" s="50" t="s">
        <v>2348</v>
      </c>
      <c r="BJ193" s="50" t="s">
        <v>2349</v>
      </c>
      <c r="BK193" s="50" t="s">
        <v>2350</v>
      </c>
      <c r="BL193" s="51" t="s">
        <v>2351</v>
      </c>
      <c r="BM193" s="52" t="s">
        <v>276</v>
      </c>
      <c r="BN193" s="57"/>
      <c r="BO193" s="57"/>
      <c r="BP193" s="57"/>
      <c r="BQ193" s="58"/>
    </row>
    <row r="194" spans="1:69" ht="15.75" x14ac:dyDescent="0.25">
      <c r="A194" s="65" t="s">
        <v>68</v>
      </c>
      <c r="B194" s="39" t="s">
        <v>2327</v>
      </c>
      <c r="C194" s="39" t="s">
        <v>211</v>
      </c>
      <c r="D194" s="39" t="s">
        <v>71</v>
      </c>
      <c r="E194" s="39" t="s">
        <v>211</v>
      </c>
      <c r="F194" s="66" t="str">
        <f t="shared" si="6"/>
        <v>http://twiplomacy.com/info/africa/Togo</v>
      </c>
      <c r="G194" s="41" t="s">
        <v>2352</v>
      </c>
      <c r="H194" s="48" t="s">
        <v>2353</v>
      </c>
      <c r="I194" s="41" t="s">
        <v>2354</v>
      </c>
      <c r="J194" s="43">
        <v>10136</v>
      </c>
      <c r="K194" s="43">
        <v>13</v>
      </c>
      <c r="L194" s="41" t="s">
        <v>2355</v>
      </c>
      <c r="M194" s="41" t="s">
        <v>2356</v>
      </c>
      <c r="N194" s="41" t="s">
        <v>2354</v>
      </c>
      <c r="O194" s="43">
        <v>4</v>
      </c>
      <c r="P194" s="43">
        <v>21375</v>
      </c>
      <c r="Q194" s="41" t="s">
        <v>78</v>
      </c>
      <c r="R194" s="41" t="s">
        <v>79</v>
      </c>
      <c r="S194" s="43">
        <v>190</v>
      </c>
      <c r="T194" s="39" t="s">
        <v>97</v>
      </c>
      <c r="U194" s="43">
        <v>7.4174311926605503</v>
      </c>
      <c r="V194" s="43">
        <v>0.92022263450834885</v>
      </c>
      <c r="W194" s="43">
        <v>1.6802721088435379</v>
      </c>
      <c r="X194" s="45">
        <v>6</v>
      </c>
      <c r="Y194" s="45">
        <v>3234</v>
      </c>
      <c r="Z194" s="46">
        <v>1.8552875695732802E-3</v>
      </c>
      <c r="AA194" s="41" t="s">
        <v>2352</v>
      </c>
      <c r="AB194" s="41" t="s">
        <v>2354</v>
      </c>
      <c r="AC194" s="41" t="s">
        <v>2357</v>
      </c>
      <c r="AD194" s="41" t="s">
        <v>2353</v>
      </c>
      <c r="AE194" s="43">
        <v>7768</v>
      </c>
      <c r="AF194" s="43">
        <v>0.94428259286234528</v>
      </c>
      <c r="AG194" s="43">
        <v>2593</v>
      </c>
      <c r="AH194" s="43">
        <v>5175</v>
      </c>
      <c r="AI194" s="47">
        <v>2.4000000000000001E-4</v>
      </c>
      <c r="AJ194" s="47">
        <v>2.9E-4</v>
      </c>
      <c r="AK194" s="47">
        <v>2.4000000000000001E-4</v>
      </c>
      <c r="AL194" s="41" t="s">
        <v>82</v>
      </c>
      <c r="AM194" s="41" t="s">
        <v>82</v>
      </c>
      <c r="AN194" s="43">
        <v>2746</v>
      </c>
      <c r="AO194" s="43">
        <v>2</v>
      </c>
      <c r="AP194" s="43">
        <v>0</v>
      </c>
      <c r="AQ194" s="43">
        <v>2743</v>
      </c>
      <c r="AR194" s="43">
        <v>0</v>
      </c>
      <c r="AS194" s="41">
        <v>7.52</v>
      </c>
      <c r="AT194" s="43">
        <v>10126</v>
      </c>
      <c r="AU194" s="43">
        <v>3388</v>
      </c>
      <c r="AV194" s="47">
        <v>0.50280000000000002</v>
      </c>
      <c r="AW194" s="48" t="str">
        <f>HYPERLINK("https://twitter.com/republicoftogo/lists","https://twitter.com/republicoftogo/lists")</f>
        <v>https://twitter.com/republicoftogo/lists</v>
      </c>
      <c r="AX194" s="39">
        <v>0</v>
      </c>
      <c r="AY194" s="39">
        <v>0</v>
      </c>
      <c r="AZ194" s="39" t="s">
        <v>85</v>
      </c>
      <c r="BA194" s="39"/>
      <c r="BB194" s="48" t="s">
        <v>2358</v>
      </c>
      <c r="BC194" s="39">
        <v>0</v>
      </c>
      <c r="BD194" s="41" t="s">
        <v>2352</v>
      </c>
      <c r="BE194" s="50">
        <v>2</v>
      </c>
      <c r="BF194" s="50">
        <v>6</v>
      </c>
      <c r="BG194" s="50">
        <v>2</v>
      </c>
      <c r="BH194" s="50">
        <v>10</v>
      </c>
      <c r="BI194" s="50" t="s">
        <v>2359</v>
      </c>
      <c r="BJ194" s="50" t="s">
        <v>2360</v>
      </c>
      <c r="BK194" s="50" t="s">
        <v>2361</v>
      </c>
      <c r="BL194" s="51" t="s">
        <v>2362</v>
      </c>
      <c r="BM194" s="52" t="s">
        <v>90</v>
      </c>
      <c r="BN194" s="57"/>
      <c r="BO194" s="57"/>
      <c r="BP194" s="57"/>
      <c r="BQ194" s="58"/>
    </row>
    <row r="195" spans="1:69" ht="15.75" x14ac:dyDescent="0.25">
      <c r="A195" s="65" t="s">
        <v>68</v>
      </c>
      <c r="B195" s="39" t="s">
        <v>2327</v>
      </c>
      <c r="C195" s="39" t="s">
        <v>211</v>
      </c>
      <c r="D195" s="39" t="s">
        <v>71</v>
      </c>
      <c r="E195" s="39" t="s">
        <v>211</v>
      </c>
      <c r="F195" s="66" t="str">
        <f t="shared" si="6"/>
        <v>http://twiplomacy.com/info/africa/Togo</v>
      </c>
      <c r="G195" s="41" t="s">
        <v>2363</v>
      </c>
      <c r="H195" s="48" t="s">
        <v>2364</v>
      </c>
      <c r="I195" s="41" t="s">
        <v>2365</v>
      </c>
      <c r="J195" s="43">
        <v>484</v>
      </c>
      <c r="K195" s="43">
        <v>6</v>
      </c>
      <c r="L195" s="41"/>
      <c r="M195" s="41" t="s">
        <v>2366</v>
      </c>
      <c r="N195" s="41"/>
      <c r="O195" s="43">
        <v>0</v>
      </c>
      <c r="P195" s="43">
        <v>5</v>
      </c>
      <c r="Q195" s="41" t="s">
        <v>78</v>
      </c>
      <c r="R195" s="41" t="s">
        <v>79</v>
      </c>
      <c r="S195" s="43">
        <v>12</v>
      </c>
      <c r="T195" s="39" t="s">
        <v>97</v>
      </c>
      <c r="U195" s="43">
        <v>1.5873015873015869E-2</v>
      </c>
      <c r="V195" s="43">
        <v>0</v>
      </c>
      <c r="W195" s="43">
        <v>2</v>
      </c>
      <c r="X195" s="45">
        <v>0</v>
      </c>
      <c r="Y195" s="45">
        <v>5</v>
      </c>
      <c r="Z195" s="46">
        <v>0</v>
      </c>
      <c r="AA195" s="41" t="s">
        <v>2363</v>
      </c>
      <c r="AB195" s="41" t="s">
        <v>2365</v>
      </c>
      <c r="AC195" s="41" t="s">
        <v>2367</v>
      </c>
      <c r="AD195" s="41" t="s">
        <v>2364</v>
      </c>
      <c r="AE195" s="43">
        <v>0</v>
      </c>
      <c r="AF195" s="43" t="e">
        <v>#VALUE!</v>
      </c>
      <c r="AG195" s="43">
        <v>0</v>
      </c>
      <c r="AH195" s="43">
        <v>0</v>
      </c>
      <c r="AI195" s="41" t="s">
        <v>82</v>
      </c>
      <c r="AJ195" s="41" t="s">
        <v>82</v>
      </c>
      <c r="AK195" s="41" t="s">
        <v>82</v>
      </c>
      <c r="AL195" s="41" t="s">
        <v>82</v>
      </c>
      <c r="AM195" s="41" t="s">
        <v>82</v>
      </c>
      <c r="AN195" s="43" t="s">
        <v>83</v>
      </c>
      <c r="AO195" s="43">
        <v>0</v>
      </c>
      <c r="AP195" s="43">
        <v>0</v>
      </c>
      <c r="AQ195" s="43">
        <v>0</v>
      </c>
      <c r="AR195" s="43">
        <v>0</v>
      </c>
      <c r="AS195" s="41">
        <v>0</v>
      </c>
      <c r="AT195" s="43">
        <v>485</v>
      </c>
      <c r="AU195" s="43">
        <v>43</v>
      </c>
      <c r="AV195" s="47">
        <v>9.7299999999999998E-2</v>
      </c>
      <c r="AW195" s="48" t="s">
        <v>2368</v>
      </c>
      <c r="AX195" s="39">
        <v>0</v>
      </c>
      <c r="AY195" s="39">
        <v>0</v>
      </c>
      <c r="AZ195" s="39" t="s">
        <v>85</v>
      </c>
      <c r="BA195" s="39"/>
      <c r="BB195" s="48" t="s">
        <v>2369</v>
      </c>
      <c r="BC195" s="39">
        <v>0</v>
      </c>
      <c r="BD195" s="41" t="s">
        <v>2363</v>
      </c>
      <c r="BE195" s="50">
        <v>1</v>
      </c>
      <c r="BF195" s="50">
        <v>1</v>
      </c>
      <c r="BG195" s="50">
        <v>1</v>
      </c>
      <c r="BH195" s="50">
        <v>3</v>
      </c>
      <c r="BI195" s="50" t="s">
        <v>2329</v>
      </c>
      <c r="BJ195" s="50" t="s">
        <v>2370</v>
      </c>
      <c r="BK195" s="50" t="s">
        <v>2340</v>
      </c>
      <c r="BL195" s="51" t="s">
        <v>2371</v>
      </c>
      <c r="BM195" s="52" t="s">
        <v>90</v>
      </c>
      <c r="BN195" s="57"/>
      <c r="BO195" s="57"/>
      <c r="BP195" s="57"/>
      <c r="BQ195" s="58"/>
    </row>
    <row r="196" spans="1:69" ht="15.75" x14ac:dyDescent="0.25">
      <c r="A196" s="65" t="s">
        <v>68</v>
      </c>
      <c r="B196" s="39" t="s">
        <v>2327</v>
      </c>
      <c r="C196" s="39" t="s">
        <v>117</v>
      </c>
      <c r="D196" s="39" t="s">
        <v>118</v>
      </c>
      <c r="E196" s="39" t="s">
        <v>2372</v>
      </c>
      <c r="F196" s="66" t="str">
        <f t="shared" si="6"/>
        <v>http://twiplomacy.com/info/africa/Togo</v>
      </c>
      <c r="G196" s="41" t="s">
        <v>2373</v>
      </c>
      <c r="H196" s="48" t="s">
        <v>2374</v>
      </c>
      <c r="I196" s="41" t="s">
        <v>2375</v>
      </c>
      <c r="J196" s="43">
        <v>7460</v>
      </c>
      <c r="K196" s="43">
        <v>160</v>
      </c>
      <c r="L196" s="41" t="s">
        <v>2376</v>
      </c>
      <c r="M196" s="41" t="s">
        <v>2377</v>
      </c>
      <c r="N196" s="41" t="s">
        <v>2327</v>
      </c>
      <c r="O196" s="43">
        <v>22</v>
      </c>
      <c r="P196" s="43">
        <v>1511</v>
      </c>
      <c r="Q196" s="41" t="s">
        <v>78</v>
      </c>
      <c r="R196" s="41" t="s">
        <v>79</v>
      </c>
      <c r="S196" s="43">
        <v>41</v>
      </c>
      <c r="T196" s="39" t="s">
        <v>97</v>
      </c>
      <c r="U196" s="43">
        <v>0.79107611548556434</v>
      </c>
      <c r="V196" s="43">
        <v>1.544303797468354</v>
      </c>
      <c r="W196" s="43">
        <v>2.7940928270042189</v>
      </c>
      <c r="X196" s="45">
        <v>37</v>
      </c>
      <c r="Y196" s="45">
        <v>1507</v>
      </c>
      <c r="Z196" s="46">
        <v>2.4552090245520901E-2</v>
      </c>
      <c r="AA196" s="41" t="s">
        <v>2373</v>
      </c>
      <c r="AB196" s="41" t="s">
        <v>2375</v>
      </c>
      <c r="AC196" s="41" t="s">
        <v>2378</v>
      </c>
      <c r="AD196" s="41" t="s">
        <v>2374</v>
      </c>
      <c r="AE196" s="43">
        <v>2919</v>
      </c>
      <c r="AF196" s="43">
        <v>2.7212543554006969</v>
      </c>
      <c r="AG196" s="43">
        <v>781</v>
      </c>
      <c r="AH196" s="43">
        <v>2138</v>
      </c>
      <c r="AI196" s="47">
        <v>1.9300000000000001E-3</v>
      </c>
      <c r="AJ196" s="47">
        <v>2.14E-3</v>
      </c>
      <c r="AK196" s="47">
        <v>1.17E-3</v>
      </c>
      <c r="AL196" s="41" t="s">
        <v>82</v>
      </c>
      <c r="AM196" s="47">
        <v>7.4200000000000004E-3</v>
      </c>
      <c r="AN196" s="43">
        <v>287</v>
      </c>
      <c r="AO196" s="43">
        <v>177</v>
      </c>
      <c r="AP196" s="43">
        <v>0</v>
      </c>
      <c r="AQ196" s="43">
        <v>97</v>
      </c>
      <c r="AR196" s="43">
        <v>10</v>
      </c>
      <c r="AS196" s="41">
        <v>0.79</v>
      </c>
      <c r="AT196" s="43">
        <v>7455</v>
      </c>
      <c r="AU196" s="43">
        <v>4528</v>
      </c>
      <c r="AV196" s="47">
        <v>1.5469999999999999</v>
      </c>
      <c r="AW196" s="48" t="str">
        <f>HYPERLINK("https://twitter.com/rdussey/lists","https://twitter.com/rdussey/lists")</f>
        <v>https://twitter.com/rdussey/lists</v>
      </c>
      <c r="AX196" s="39">
        <v>0</v>
      </c>
      <c r="AY196" s="39">
        <v>1</v>
      </c>
      <c r="AZ196" s="39" t="s">
        <v>85</v>
      </c>
      <c r="BA196" s="39"/>
      <c r="BB196" s="48" t="s">
        <v>2379</v>
      </c>
      <c r="BC196" s="39">
        <v>0</v>
      </c>
      <c r="BD196" s="41" t="s">
        <v>2373</v>
      </c>
      <c r="BE196" s="50">
        <v>15</v>
      </c>
      <c r="BF196" s="50">
        <v>14</v>
      </c>
      <c r="BG196" s="50">
        <v>6</v>
      </c>
      <c r="BH196" s="50">
        <v>35</v>
      </c>
      <c r="BI196" s="50" t="s">
        <v>2380</v>
      </c>
      <c r="BJ196" s="50" t="s">
        <v>2381</v>
      </c>
      <c r="BK196" s="50" t="s">
        <v>2382</v>
      </c>
      <c r="BL196" s="51" t="s">
        <v>2383</v>
      </c>
      <c r="BM196" s="52" t="s">
        <v>276</v>
      </c>
      <c r="BN196" s="57"/>
      <c r="BO196" s="57"/>
      <c r="BP196" s="57"/>
      <c r="BQ196" s="58"/>
    </row>
    <row r="197" spans="1:69" ht="15.75" x14ac:dyDescent="0.25">
      <c r="A197" s="65" t="s">
        <v>68</v>
      </c>
      <c r="B197" s="39" t="s">
        <v>2327</v>
      </c>
      <c r="C197" s="39" t="s">
        <v>132</v>
      </c>
      <c r="D197" s="39" t="s">
        <v>71</v>
      </c>
      <c r="E197" s="39" t="s">
        <v>132</v>
      </c>
      <c r="F197" s="66" t="str">
        <f t="shared" si="6"/>
        <v>http://twiplomacy.com/info/africa/Togo</v>
      </c>
      <c r="G197" s="41" t="s">
        <v>2384</v>
      </c>
      <c r="H197" s="48" t="s">
        <v>2385</v>
      </c>
      <c r="I197" s="41" t="s">
        <v>2386</v>
      </c>
      <c r="J197" s="43">
        <v>271</v>
      </c>
      <c r="K197" s="43">
        <v>16</v>
      </c>
      <c r="L197" s="41" t="s">
        <v>2387</v>
      </c>
      <c r="M197" s="41" t="s">
        <v>2388</v>
      </c>
      <c r="N197" s="41" t="s">
        <v>2389</v>
      </c>
      <c r="O197" s="43">
        <v>0</v>
      </c>
      <c r="P197" s="43">
        <v>330</v>
      </c>
      <c r="Q197" s="41" t="s">
        <v>78</v>
      </c>
      <c r="R197" s="41" t="s">
        <v>79</v>
      </c>
      <c r="S197" s="43">
        <v>11</v>
      </c>
      <c r="T197" s="39" t="s">
        <v>2390</v>
      </c>
      <c r="U197" s="43">
        <v>0.99697885196374625</v>
      </c>
      <c r="V197" s="43">
        <v>7.575757575757576E-2</v>
      </c>
      <c r="W197" s="43">
        <v>3.9393939393939391E-2</v>
      </c>
      <c r="X197" s="45">
        <v>0</v>
      </c>
      <c r="Y197" s="45">
        <v>330</v>
      </c>
      <c r="Z197" s="46">
        <v>0</v>
      </c>
      <c r="AA197" s="41" t="s">
        <v>2384</v>
      </c>
      <c r="AB197" s="41" t="s">
        <v>2386</v>
      </c>
      <c r="AC197" s="41" t="s">
        <v>2391</v>
      </c>
      <c r="AD197" s="41" t="s">
        <v>2385</v>
      </c>
      <c r="AE197" s="43">
        <v>0</v>
      </c>
      <c r="AF197" s="43" t="e">
        <v>#VALUE!</v>
      </c>
      <c r="AG197" s="43">
        <v>0</v>
      </c>
      <c r="AH197" s="43">
        <v>0</v>
      </c>
      <c r="AI197" s="41" t="s">
        <v>82</v>
      </c>
      <c r="AJ197" s="41" t="s">
        <v>82</v>
      </c>
      <c r="AK197" s="41" t="s">
        <v>82</v>
      </c>
      <c r="AL197" s="41" t="s">
        <v>82</v>
      </c>
      <c r="AM197" s="41" t="s">
        <v>82</v>
      </c>
      <c r="AN197" s="43" t="s">
        <v>83</v>
      </c>
      <c r="AO197" s="43">
        <v>0</v>
      </c>
      <c r="AP197" s="43">
        <v>0</v>
      </c>
      <c r="AQ197" s="43">
        <v>0</v>
      </c>
      <c r="AR197" s="43">
        <v>0</v>
      </c>
      <c r="AS197" s="41">
        <v>0</v>
      </c>
      <c r="AT197" s="43">
        <v>271</v>
      </c>
      <c r="AU197" s="43">
        <v>67</v>
      </c>
      <c r="AV197" s="47">
        <v>0.32840000000000003</v>
      </c>
      <c r="AW197" s="48" t="str">
        <f>HYPERLINK("https://twitter.com/togodiplomatie/lists","https://twitter.com/togodiplomatie/lists")</f>
        <v>https://twitter.com/togodiplomatie/lists</v>
      </c>
      <c r="AX197" s="39">
        <v>0</v>
      </c>
      <c r="AY197" s="39">
        <v>0</v>
      </c>
      <c r="AZ197" s="39" t="s">
        <v>85</v>
      </c>
      <c r="BA197" s="39"/>
      <c r="BB197" s="48" t="s">
        <v>2392</v>
      </c>
      <c r="BC197" s="39">
        <v>0</v>
      </c>
      <c r="BD197" s="41" t="s">
        <v>2384</v>
      </c>
      <c r="BE197" s="50">
        <v>1</v>
      </c>
      <c r="BF197" s="50">
        <v>2</v>
      </c>
      <c r="BG197" s="50">
        <v>2</v>
      </c>
      <c r="BH197" s="50">
        <v>5</v>
      </c>
      <c r="BI197" s="50" t="s">
        <v>2393</v>
      </c>
      <c r="BJ197" s="50" t="s">
        <v>2394</v>
      </c>
      <c r="BK197" s="50" t="s">
        <v>2395</v>
      </c>
      <c r="BL197" s="51" t="s">
        <v>2396</v>
      </c>
      <c r="BM197" s="52" t="s">
        <v>90</v>
      </c>
      <c r="BN197" s="57"/>
      <c r="BO197" s="57"/>
      <c r="BP197" s="57"/>
      <c r="BQ197" s="58"/>
    </row>
    <row r="198" spans="1:69" ht="15.75" x14ac:dyDescent="0.25">
      <c r="A198" s="38" t="s">
        <v>68</v>
      </c>
      <c r="B198" s="39" t="s">
        <v>2397</v>
      </c>
      <c r="C198" s="39" t="s">
        <v>146</v>
      </c>
      <c r="D198" s="39" t="s">
        <v>118</v>
      </c>
      <c r="E198" s="39" t="s">
        <v>2398</v>
      </c>
      <c r="F198" s="66" t="str">
        <f>HYPERLINK("http://twiplomacy.com/info/africa/Tunisia","http://twiplomacy.com/info/africa/Tunisia")</f>
        <v>http://twiplomacy.com/info/africa/Tunisia</v>
      </c>
      <c r="G198" s="41" t="s">
        <v>2399</v>
      </c>
      <c r="H198" s="48" t="s">
        <v>2400</v>
      </c>
      <c r="I198" s="41" t="s">
        <v>2401</v>
      </c>
      <c r="J198" s="43">
        <v>33807</v>
      </c>
      <c r="K198" s="43">
        <v>15</v>
      </c>
      <c r="L198" s="41" t="s">
        <v>2402</v>
      </c>
      <c r="M198" s="41" t="s">
        <v>2403</v>
      </c>
      <c r="N198" s="41"/>
      <c r="O198" s="43">
        <v>62</v>
      </c>
      <c r="P198" s="43">
        <v>2411</v>
      </c>
      <c r="Q198" s="41" t="s">
        <v>78</v>
      </c>
      <c r="R198" s="41" t="s">
        <v>79</v>
      </c>
      <c r="S198" s="43">
        <v>180</v>
      </c>
      <c r="T198" s="39" t="s">
        <v>2404</v>
      </c>
      <c r="U198" s="43">
        <v>3.16688567674113</v>
      </c>
      <c r="V198" s="43">
        <v>3.1373209772535811</v>
      </c>
      <c r="W198" s="43">
        <v>3.144060657118787</v>
      </c>
      <c r="X198" s="45">
        <v>292</v>
      </c>
      <c r="Y198" s="45">
        <v>2410</v>
      </c>
      <c r="Z198" s="46">
        <v>0.12116182572614101</v>
      </c>
      <c r="AA198" s="41" t="s">
        <v>2399</v>
      </c>
      <c r="AB198" s="41" t="s">
        <v>2401</v>
      </c>
      <c r="AC198" s="41" t="s">
        <v>2405</v>
      </c>
      <c r="AD198" s="41" t="s">
        <v>2400</v>
      </c>
      <c r="AE198" s="43">
        <v>0</v>
      </c>
      <c r="AF198" s="43" t="e">
        <v>#VALUE!</v>
      </c>
      <c r="AG198" s="43">
        <v>0</v>
      </c>
      <c r="AH198" s="43">
        <v>0</v>
      </c>
      <c r="AI198" s="41" t="s">
        <v>82</v>
      </c>
      <c r="AJ198" s="41" t="s">
        <v>82</v>
      </c>
      <c r="AK198" s="41" t="s">
        <v>82</v>
      </c>
      <c r="AL198" s="41" t="s">
        <v>82</v>
      </c>
      <c r="AM198" s="41" t="s">
        <v>82</v>
      </c>
      <c r="AN198" s="43" t="s">
        <v>83</v>
      </c>
      <c r="AO198" s="43">
        <v>0</v>
      </c>
      <c r="AP198" s="43">
        <v>0</v>
      </c>
      <c r="AQ198" s="43">
        <v>0</v>
      </c>
      <c r="AR198" s="43">
        <v>0</v>
      </c>
      <c r="AS198" s="41">
        <v>0</v>
      </c>
      <c r="AT198" s="43">
        <v>33852</v>
      </c>
      <c r="AU198" s="43">
        <v>635</v>
      </c>
      <c r="AV198" s="47">
        <v>1.9099999999999999E-2</v>
      </c>
      <c r="AW198" s="48" t="str">
        <f>HYPERLINK("https://twitter.com/BejiCEOfficial/lists","https://twitter.com/BejiCEOfficial/lists")</f>
        <v>https://twitter.com/BejiCEOfficial/lists</v>
      </c>
      <c r="AX198" s="39">
        <v>0</v>
      </c>
      <c r="AY198" s="39">
        <v>0</v>
      </c>
      <c r="AZ198" s="39" t="s">
        <v>85</v>
      </c>
      <c r="BA198" s="39"/>
      <c r="BB198" s="48" t="s">
        <v>2406</v>
      </c>
      <c r="BC198" s="39">
        <v>0</v>
      </c>
      <c r="BD198" s="41" t="s">
        <v>2399</v>
      </c>
      <c r="BE198" s="50">
        <v>2</v>
      </c>
      <c r="BF198" s="50">
        <v>5</v>
      </c>
      <c r="BG198" s="50">
        <v>0</v>
      </c>
      <c r="BH198" s="50">
        <v>7</v>
      </c>
      <c r="BI198" s="50" t="s">
        <v>2407</v>
      </c>
      <c r="BJ198" s="50" t="s">
        <v>2408</v>
      </c>
      <c r="BK198" s="50"/>
      <c r="BL198" s="56" t="s">
        <v>2409</v>
      </c>
      <c r="BM198" s="52" t="s">
        <v>90</v>
      </c>
      <c r="BN198" s="57"/>
      <c r="BO198" s="57"/>
      <c r="BP198" s="57"/>
      <c r="BQ198" s="58"/>
    </row>
    <row r="199" spans="1:69" ht="15.75" x14ac:dyDescent="0.25">
      <c r="A199" s="38" t="s">
        <v>68</v>
      </c>
      <c r="B199" s="39" t="s">
        <v>2397</v>
      </c>
      <c r="C199" s="39" t="s">
        <v>70</v>
      </c>
      <c r="D199" s="39" t="s">
        <v>71</v>
      </c>
      <c r="E199" s="39" t="s">
        <v>70</v>
      </c>
      <c r="F199" s="66" t="str">
        <f>HYPERLINK("http://twiplomacy.com/info/africa/Tunisia","http://twiplomacy.com/info/africa/Tunisia")</f>
        <v>http://twiplomacy.com/info/africa/Tunisia</v>
      </c>
      <c r="G199" s="41" t="s">
        <v>2410</v>
      </c>
      <c r="H199" s="48" t="s">
        <v>2411</v>
      </c>
      <c r="I199" s="41" t="s">
        <v>2412</v>
      </c>
      <c r="J199" s="43">
        <v>88371</v>
      </c>
      <c r="K199" s="43">
        <v>0</v>
      </c>
      <c r="L199" s="41" t="s">
        <v>2413</v>
      </c>
      <c r="M199" s="41" t="s">
        <v>2414</v>
      </c>
      <c r="N199" s="41" t="s">
        <v>2415</v>
      </c>
      <c r="O199" s="43">
        <v>0</v>
      </c>
      <c r="P199" s="43">
        <v>2978</v>
      </c>
      <c r="Q199" s="41" t="s">
        <v>78</v>
      </c>
      <c r="R199" s="41" t="s">
        <v>124</v>
      </c>
      <c r="S199" s="43">
        <v>260</v>
      </c>
      <c r="T199" s="44" t="s">
        <v>97</v>
      </c>
      <c r="U199" s="43">
        <v>1.3194505981391229</v>
      </c>
      <c r="V199" s="43">
        <v>1.9007140428425711</v>
      </c>
      <c r="W199" s="43">
        <v>1.917715062903774</v>
      </c>
      <c r="X199" s="45">
        <v>13</v>
      </c>
      <c r="Y199" s="45">
        <v>2978</v>
      </c>
      <c r="Z199" s="46">
        <v>4.3653458697112202E-3</v>
      </c>
      <c r="AA199" s="41" t="s">
        <v>2410</v>
      </c>
      <c r="AB199" s="41" t="s">
        <v>2412</v>
      </c>
      <c r="AC199" s="41" t="s">
        <v>2416</v>
      </c>
      <c r="AD199" s="41" t="s">
        <v>2411</v>
      </c>
      <c r="AE199" s="43">
        <v>106</v>
      </c>
      <c r="AF199" s="43">
        <v>5</v>
      </c>
      <c r="AG199" s="43">
        <v>15</v>
      </c>
      <c r="AH199" s="43">
        <v>91</v>
      </c>
      <c r="AI199" s="47">
        <v>4.2000000000000002E-4</v>
      </c>
      <c r="AJ199" s="41" t="s">
        <v>82</v>
      </c>
      <c r="AK199" s="47">
        <v>1.2999999999999999E-4</v>
      </c>
      <c r="AL199" s="41" t="s">
        <v>82</v>
      </c>
      <c r="AM199" s="47">
        <v>9.8999999999999999E-4</v>
      </c>
      <c r="AN199" s="43">
        <v>3</v>
      </c>
      <c r="AO199" s="43">
        <v>0</v>
      </c>
      <c r="AP199" s="43">
        <v>0</v>
      </c>
      <c r="AQ199" s="43">
        <v>2</v>
      </c>
      <c r="AR199" s="43">
        <v>1</v>
      </c>
      <c r="AS199" s="41">
        <v>0.01</v>
      </c>
      <c r="AT199" s="43">
        <v>88353</v>
      </c>
      <c r="AU199" s="43">
        <v>6953</v>
      </c>
      <c r="AV199" s="47">
        <v>8.5400000000000004E-2</v>
      </c>
      <c r="AW199" s="48" t="s">
        <v>2417</v>
      </c>
      <c r="AX199" s="39">
        <v>0</v>
      </c>
      <c r="AY199" s="39">
        <v>0</v>
      </c>
      <c r="AZ199" s="39" t="s">
        <v>85</v>
      </c>
      <c r="BA199" s="39"/>
      <c r="BB199" s="48" t="s">
        <v>2418</v>
      </c>
      <c r="BC199" s="39">
        <v>0</v>
      </c>
      <c r="BD199" s="41" t="s">
        <v>2410</v>
      </c>
      <c r="BE199" s="50">
        <v>0</v>
      </c>
      <c r="BF199" s="50">
        <v>13</v>
      </c>
      <c r="BG199" s="50">
        <v>0</v>
      </c>
      <c r="BH199" s="50">
        <v>13</v>
      </c>
      <c r="BI199" s="50"/>
      <c r="BJ199" s="50" t="s">
        <v>2419</v>
      </c>
      <c r="BK199" s="50"/>
      <c r="BL199" s="51" t="s">
        <v>2420</v>
      </c>
      <c r="BM199" s="52" t="s">
        <v>90</v>
      </c>
      <c r="BN199" s="57"/>
      <c r="BO199" s="57"/>
      <c r="BP199" s="57"/>
      <c r="BQ199" s="58"/>
    </row>
    <row r="200" spans="1:69" ht="15.75" x14ac:dyDescent="0.25">
      <c r="A200" s="38" t="s">
        <v>68</v>
      </c>
      <c r="B200" s="39" t="s">
        <v>2397</v>
      </c>
      <c r="C200" s="39" t="s">
        <v>104</v>
      </c>
      <c r="D200" s="39" t="s">
        <v>118</v>
      </c>
      <c r="E200" s="39" t="s">
        <v>2421</v>
      </c>
      <c r="F200" s="66" t="str">
        <f>HYPERLINK("http://twiplomacy.com/info/africa/Tunisia","http://twiplomacy.com/info/africa/Tunisia")</f>
        <v>http://twiplomacy.com/info/africa/Tunisia</v>
      </c>
      <c r="G200" s="41" t="s">
        <v>2422</v>
      </c>
      <c r="H200" s="48" t="s">
        <v>2423</v>
      </c>
      <c r="I200" s="41" t="s">
        <v>2424</v>
      </c>
      <c r="J200" s="43">
        <v>33004</v>
      </c>
      <c r="K200" s="43">
        <v>13</v>
      </c>
      <c r="L200" s="41" t="s">
        <v>2425</v>
      </c>
      <c r="M200" s="41" t="s">
        <v>2426</v>
      </c>
      <c r="N200" s="41" t="s">
        <v>2397</v>
      </c>
      <c r="O200" s="43">
        <v>1</v>
      </c>
      <c r="P200" s="43">
        <v>108</v>
      </c>
      <c r="Q200" s="41" t="s">
        <v>164</v>
      </c>
      <c r="R200" s="41" t="s">
        <v>79</v>
      </c>
      <c r="S200" s="43">
        <v>68</v>
      </c>
      <c r="T200" s="44" t="s">
        <v>97</v>
      </c>
      <c r="U200" s="43">
        <v>0.1758957654723127</v>
      </c>
      <c r="V200" s="43">
        <v>12.96296296296296</v>
      </c>
      <c r="W200" s="43">
        <v>64.731481481481481</v>
      </c>
      <c r="X200" s="45">
        <v>1</v>
      </c>
      <c r="Y200" s="45">
        <v>108</v>
      </c>
      <c r="Z200" s="46">
        <v>9.2592592592592605E-3</v>
      </c>
      <c r="AA200" s="41" t="s">
        <v>2422</v>
      </c>
      <c r="AB200" s="41" t="s">
        <v>2424</v>
      </c>
      <c r="AC200" s="41" t="s">
        <v>2427</v>
      </c>
      <c r="AD200" s="41" t="s">
        <v>2423</v>
      </c>
      <c r="AE200" s="43">
        <v>3766</v>
      </c>
      <c r="AF200" s="43">
        <v>29.4</v>
      </c>
      <c r="AG200" s="43">
        <v>588</v>
      </c>
      <c r="AH200" s="43">
        <v>3178</v>
      </c>
      <c r="AI200" s="47">
        <v>7.6800000000000002E-3</v>
      </c>
      <c r="AJ200" s="47">
        <v>8.4600000000000005E-3</v>
      </c>
      <c r="AK200" s="41" t="s">
        <v>82</v>
      </c>
      <c r="AL200" s="41" t="s">
        <v>82</v>
      </c>
      <c r="AM200" s="47">
        <v>6.4200000000000004E-3</v>
      </c>
      <c r="AN200" s="43">
        <v>20</v>
      </c>
      <c r="AO200" s="43">
        <v>19</v>
      </c>
      <c r="AP200" s="43">
        <v>0</v>
      </c>
      <c r="AQ200" s="43">
        <v>0</v>
      </c>
      <c r="AR200" s="43">
        <v>1</v>
      </c>
      <c r="AS200" s="41">
        <v>0.05</v>
      </c>
      <c r="AT200" s="43">
        <v>32983</v>
      </c>
      <c r="AU200" s="43">
        <v>19604</v>
      </c>
      <c r="AV200" s="47">
        <v>1.4653</v>
      </c>
      <c r="AW200" s="48" t="s">
        <v>2428</v>
      </c>
      <c r="AX200" s="39">
        <v>0</v>
      </c>
      <c r="AY200" s="39">
        <v>0</v>
      </c>
      <c r="AZ200" s="39" t="s">
        <v>85</v>
      </c>
      <c r="BA200" s="39"/>
      <c r="BB200" s="48" t="s">
        <v>2429</v>
      </c>
      <c r="BC200" s="39">
        <v>0</v>
      </c>
      <c r="BD200" s="41" t="s">
        <v>2422</v>
      </c>
      <c r="BE200" s="50">
        <v>1</v>
      </c>
      <c r="BF200" s="50">
        <v>4</v>
      </c>
      <c r="BG200" s="50">
        <v>0</v>
      </c>
      <c r="BH200" s="50">
        <v>5</v>
      </c>
      <c r="BI200" s="50" t="s">
        <v>2410</v>
      </c>
      <c r="BJ200" s="50" t="s">
        <v>2430</v>
      </c>
      <c r="BK200" s="50"/>
      <c r="BL200" s="56" t="s">
        <v>2431</v>
      </c>
      <c r="BM200" s="52" t="s">
        <v>90</v>
      </c>
      <c r="BN200" s="57"/>
      <c r="BO200" s="57"/>
      <c r="BP200" s="57"/>
      <c r="BQ200" s="58"/>
    </row>
    <row r="201" spans="1:69" ht="15.75" x14ac:dyDescent="0.25">
      <c r="A201" s="65" t="s">
        <v>68</v>
      </c>
      <c r="B201" s="39" t="s">
        <v>2397</v>
      </c>
      <c r="C201" s="39" t="s">
        <v>104</v>
      </c>
      <c r="D201" s="39" t="s">
        <v>71</v>
      </c>
      <c r="E201" s="39" t="s">
        <v>2421</v>
      </c>
      <c r="F201" s="66" t="s">
        <v>2432</v>
      </c>
      <c r="G201" s="41" t="s">
        <v>2433</v>
      </c>
      <c r="H201" s="48" t="s">
        <v>2434</v>
      </c>
      <c r="I201" s="41" t="s">
        <v>2435</v>
      </c>
      <c r="J201" s="43">
        <v>1238</v>
      </c>
      <c r="K201" s="43">
        <v>31</v>
      </c>
      <c r="L201" s="41" t="s">
        <v>2436</v>
      </c>
      <c r="M201" s="41" t="s">
        <v>2437</v>
      </c>
      <c r="N201" s="41" t="s">
        <v>2438</v>
      </c>
      <c r="O201" s="43">
        <v>18</v>
      </c>
      <c r="P201" s="43">
        <v>2467</v>
      </c>
      <c r="Q201" s="41" t="s">
        <v>78</v>
      </c>
      <c r="R201" s="41" t="s">
        <v>79</v>
      </c>
      <c r="S201" s="43">
        <v>16</v>
      </c>
      <c r="T201" s="44" t="s">
        <v>97</v>
      </c>
      <c r="U201" s="43">
        <v>4.9320000000000004</v>
      </c>
      <c r="V201" s="43">
        <v>9.232663110381617E-2</v>
      </c>
      <c r="W201" s="43">
        <v>6.6064833812064017E-2</v>
      </c>
      <c r="X201" s="45">
        <v>0</v>
      </c>
      <c r="Y201" s="45">
        <v>2466</v>
      </c>
      <c r="Z201" s="46">
        <v>0</v>
      </c>
      <c r="AA201" s="41" t="s">
        <v>2433</v>
      </c>
      <c r="AB201" s="41" t="s">
        <v>2435</v>
      </c>
      <c r="AC201" s="41" t="s">
        <v>2439</v>
      </c>
      <c r="AD201" s="41" t="s">
        <v>2434</v>
      </c>
      <c r="AE201" s="43">
        <v>0</v>
      </c>
      <c r="AF201" s="43" t="e">
        <v>#VALUE!</v>
      </c>
      <c r="AG201" s="43">
        <v>0</v>
      </c>
      <c r="AH201" s="43">
        <v>0</v>
      </c>
      <c r="AI201" s="41" t="s">
        <v>82</v>
      </c>
      <c r="AJ201" s="41" t="s">
        <v>82</v>
      </c>
      <c r="AK201" s="41" t="s">
        <v>82</v>
      </c>
      <c r="AL201" s="41" t="s">
        <v>82</v>
      </c>
      <c r="AM201" s="41" t="s">
        <v>82</v>
      </c>
      <c r="AN201" s="43" t="s">
        <v>83</v>
      </c>
      <c r="AO201" s="43">
        <v>0</v>
      </c>
      <c r="AP201" s="43">
        <v>0</v>
      </c>
      <c r="AQ201" s="43">
        <v>0</v>
      </c>
      <c r="AR201" s="43">
        <v>0</v>
      </c>
      <c r="AS201" s="41">
        <v>0</v>
      </c>
      <c r="AT201" s="43">
        <v>1237</v>
      </c>
      <c r="AU201" s="43">
        <v>424</v>
      </c>
      <c r="AV201" s="47">
        <v>0.52149999999999996</v>
      </c>
      <c r="AW201" s="48" t="s">
        <v>2440</v>
      </c>
      <c r="AX201" s="39">
        <v>0</v>
      </c>
      <c r="AY201" s="39">
        <v>0</v>
      </c>
      <c r="AZ201" s="39" t="s">
        <v>85</v>
      </c>
      <c r="BA201" s="83"/>
      <c r="BB201" s="48" t="s">
        <v>2441</v>
      </c>
      <c r="BC201" s="39">
        <v>0</v>
      </c>
      <c r="BD201" s="41" t="s">
        <v>2433</v>
      </c>
      <c r="BE201" s="50">
        <v>3</v>
      </c>
      <c r="BF201" s="50">
        <v>1</v>
      </c>
      <c r="BG201" s="50">
        <v>2</v>
      </c>
      <c r="BH201" s="50">
        <v>6</v>
      </c>
      <c r="BI201" s="50" t="s">
        <v>2442</v>
      </c>
      <c r="BJ201" s="50" t="s">
        <v>2443</v>
      </c>
      <c r="BK201" s="50" t="s">
        <v>2444</v>
      </c>
      <c r="BL201" s="51" t="s">
        <v>2445</v>
      </c>
      <c r="BM201" s="52" t="s">
        <v>90</v>
      </c>
      <c r="BN201" s="57"/>
      <c r="BO201" s="57"/>
      <c r="BP201" s="57"/>
      <c r="BQ201" s="58"/>
    </row>
    <row r="202" spans="1:69" ht="15.75" x14ac:dyDescent="0.25">
      <c r="A202" s="70" t="s">
        <v>68</v>
      </c>
      <c r="B202" s="83" t="s">
        <v>2397</v>
      </c>
      <c r="C202" s="83" t="s">
        <v>211</v>
      </c>
      <c r="D202" s="83" t="s">
        <v>71</v>
      </c>
      <c r="E202" s="83" t="s">
        <v>211</v>
      </c>
      <c r="F202" s="66" t="s">
        <v>2432</v>
      </c>
      <c r="G202" s="41" t="s">
        <v>2446</v>
      </c>
      <c r="H202" s="48" t="s">
        <v>2447</v>
      </c>
      <c r="I202" s="41" t="s">
        <v>2448</v>
      </c>
      <c r="J202" s="43">
        <v>1216</v>
      </c>
      <c r="K202" s="43">
        <v>1</v>
      </c>
      <c r="L202" s="41" t="s">
        <v>2449</v>
      </c>
      <c r="M202" s="41" t="s">
        <v>2450</v>
      </c>
      <c r="N202" s="41" t="s">
        <v>2451</v>
      </c>
      <c r="O202" s="43">
        <v>0</v>
      </c>
      <c r="P202" s="43">
        <v>37</v>
      </c>
      <c r="Q202" s="41" t="s">
        <v>78</v>
      </c>
      <c r="R202" s="41" t="s">
        <v>79</v>
      </c>
      <c r="S202" s="43">
        <v>13</v>
      </c>
      <c r="T202" s="39" t="s">
        <v>2452</v>
      </c>
      <c r="U202" s="43">
        <v>4.9932523616734142E-2</v>
      </c>
      <c r="V202" s="43">
        <v>0.81081081081081086</v>
      </c>
      <c r="W202" s="43">
        <v>0.1621621621621622</v>
      </c>
      <c r="X202" s="45">
        <v>0</v>
      </c>
      <c r="Y202" s="45">
        <v>37</v>
      </c>
      <c r="Z202" s="46">
        <v>0</v>
      </c>
      <c r="AA202" s="41" t="s">
        <v>2446</v>
      </c>
      <c r="AB202" s="41" t="s">
        <v>2448</v>
      </c>
      <c r="AC202" s="41" t="s">
        <v>2453</v>
      </c>
      <c r="AD202" s="41" t="s">
        <v>2447</v>
      </c>
      <c r="AE202" s="43">
        <v>0</v>
      </c>
      <c r="AF202" s="43" t="e">
        <v>#VALUE!</v>
      </c>
      <c r="AG202" s="43">
        <v>0</v>
      </c>
      <c r="AH202" s="43">
        <v>0</v>
      </c>
      <c r="AI202" s="41" t="s">
        <v>82</v>
      </c>
      <c r="AJ202" s="41" t="s">
        <v>82</v>
      </c>
      <c r="AK202" s="41" t="s">
        <v>82</v>
      </c>
      <c r="AL202" s="41" t="s">
        <v>82</v>
      </c>
      <c r="AM202" s="41" t="s">
        <v>82</v>
      </c>
      <c r="AN202" s="43" t="s">
        <v>83</v>
      </c>
      <c r="AO202" s="43">
        <v>0</v>
      </c>
      <c r="AP202" s="43">
        <v>0</v>
      </c>
      <c r="AQ202" s="43">
        <v>0</v>
      </c>
      <c r="AR202" s="43">
        <v>0</v>
      </c>
      <c r="AS202" s="41">
        <v>0</v>
      </c>
      <c r="AT202" s="43">
        <v>1215</v>
      </c>
      <c r="AU202" s="43">
        <v>38</v>
      </c>
      <c r="AV202" s="47">
        <v>3.2300000000000002E-2</v>
      </c>
      <c r="AW202" s="48" t="str">
        <f>HYPERLINK("https://twitter.com/PMTunisie/lists","https://twitter.com/PMTunisie/lists")</f>
        <v>https://twitter.com/PMTunisie/lists</v>
      </c>
      <c r="AX202" s="39">
        <v>0</v>
      </c>
      <c r="AY202" s="39">
        <v>0</v>
      </c>
      <c r="AZ202" s="39" t="s">
        <v>85</v>
      </c>
      <c r="BA202" s="39"/>
      <c r="BB202" s="48" t="s">
        <v>2454</v>
      </c>
      <c r="BC202" s="39">
        <v>0</v>
      </c>
      <c r="BD202" s="41" t="s">
        <v>2446</v>
      </c>
      <c r="BE202" s="50">
        <v>0</v>
      </c>
      <c r="BF202" s="50">
        <v>2</v>
      </c>
      <c r="BG202" s="50">
        <v>0</v>
      </c>
      <c r="BH202" s="50">
        <v>2</v>
      </c>
      <c r="BI202" s="50"/>
      <c r="BJ202" s="50" t="s">
        <v>2455</v>
      </c>
      <c r="BK202" s="50"/>
      <c r="BL202" s="97" t="s">
        <v>2456</v>
      </c>
      <c r="BM202" s="52" t="s">
        <v>90</v>
      </c>
      <c r="BN202" s="82"/>
      <c r="BO202" s="57"/>
      <c r="BP202" s="57"/>
      <c r="BQ202" s="58"/>
    </row>
    <row r="203" spans="1:69" ht="15.75" x14ac:dyDescent="0.25">
      <c r="A203" s="38" t="s">
        <v>68</v>
      </c>
      <c r="B203" s="39" t="s">
        <v>2397</v>
      </c>
      <c r="C203" s="39" t="s">
        <v>211</v>
      </c>
      <c r="D203" s="39" t="s">
        <v>71</v>
      </c>
      <c r="E203" s="39" t="s">
        <v>211</v>
      </c>
      <c r="F203" s="66" t="str">
        <f>HYPERLINK("http://twiplomacy.com/info/africa/Tunisia","http://twiplomacy.com/info/africa/Tunisia")</f>
        <v>http://twiplomacy.com/info/africa/Tunisia</v>
      </c>
      <c r="G203" s="41" t="s">
        <v>2457</v>
      </c>
      <c r="H203" s="48" t="s">
        <v>2458</v>
      </c>
      <c r="I203" s="41" t="s">
        <v>2459</v>
      </c>
      <c r="J203" s="43">
        <v>101</v>
      </c>
      <c r="K203" s="43">
        <v>1</v>
      </c>
      <c r="L203" s="41" t="s">
        <v>2460</v>
      </c>
      <c r="M203" s="41" t="s">
        <v>2461</v>
      </c>
      <c r="N203" s="41"/>
      <c r="O203" s="43">
        <v>0</v>
      </c>
      <c r="P203" s="43">
        <v>1477</v>
      </c>
      <c r="Q203" s="41" t="s">
        <v>78</v>
      </c>
      <c r="R203" s="41" t="s">
        <v>79</v>
      </c>
      <c r="S203" s="43">
        <v>21</v>
      </c>
      <c r="T203" s="44" t="s">
        <v>2462</v>
      </c>
      <c r="U203" s="43">
        <v>1.021438450899032</v>
      </c>
      <c r="V203" s="43">
        <v>6.093432633716994E-3</v>
      </c>
      <c r="W203" s="43">
        <v>1.2863913337846989E-2</v>
      </c>
      <c r="X203" s="45">
        <v>0</v>
      </c>
      <c r="Y203" s="45">
        <v>1477</v>
      </c>
      <c r="Z203" s="46">
        <v>0</v>
      </c>
      <c r="AA203" s="41" t="s">
        <v>2457</v>
      </c>
      <c r="AB203" s="41" t="s">
        <v>2459</v>
      </c>
      <c r="AC203" s="41" t="s">
        <v>2463</v>
      </c>
      <c r="AD203" s="41" t="s">
        <v>2458</v>
      </c>
      <c r="AE203" s="43">
        <v>0</v>
      </c>
      <c r="AF203" s="43" t="e">
        <v>#VALUE!</v>
      </c>
      <c r="AG203" s="43">
        <v>0</v>
      </c>
      <c r="AH203" s="43">
        <v>0</v>
      </c>
      <c r="AI203" s="41" t="s">
        <v>82</v>
      </c>
      <c r="AJ203" s="41" t="s">
        <v>82</v>
      </c>
      <c r="AK203" s="41" t="s">
        <v>82</v>
      </c>
      <c r="AL203" s="41" t="s">
        <v>82</v>
      </c>
      <c r="AM203" s="41" t="s">
        <v>82</v>
      </c>
      <c r="AN203" s="43" t="s">
        <v>83</v>
      </c>
      <c r="AO203" s="43">
        <v>0</v>
      </c>
      <c r="AP203" s="43">
        <v>0</v>
      </c>
      <c r="AQ203" s="43">
        <v>0</v>
      </c>
      <c r="AR203" s="43">
        <v>0</v>
      </c>
      <c r="AS203" s="41">
        <v>0</v>
      </c>
      <c r="AT203" s="43">
        <v>101</v>
      </c>
      <c r="AU203" s="43">
        <v>13</v>
      </c>
      <c r="AV203" s="47">
        <v>0.1477</v>
      </c>
      <c r="AW203" s="48" t="str">
        <f>HYPERLINK("https://twitter.com/Al_Kasbah/lists","https://twitter.com/Al_Kasbah/lists")</f>
        <v>https://twitter.com/Al_Kasbah/lists</v>
      </c>
      <c r="AX203" s="39">
        <v>0</v>
      </c>
      <c r="AY203" s="39">
        <v>0</v>
      </c>
      <c r="AZ203" s="39" t="s">
        <v>85</v>
      </c>
      <c r="BA203" s="39"/>
      <c r="BB203" s="48" t="s">
        <v>2464</v>
      </c>
      <c r="BC203" s="39">
        <v>0</v>
      </c>
      <c r="BD203" s="41" t="s">
        <v>2457</v>
      </c>
      <c r="BE203" s="50">
        <v>0</v>
      </c>
      <c r="BF203" s="50">
        <v>2</v>
      </c>
      <c r="BG203" s="50">
        <v>0</v>
      </c>
      <c r="BH203" s="50">
        <v>2</v>
      </c>
      <c r="BI203" s="50"/>
      <c r="BJ203" s="50" t="s">
        <v>2465</v>
      </c>
      <c r="BK203" s="50"/>
      <c r="BL203" s="56" t="s">
        <v>2466</v>
      </c>
      <c r="BM203" s="52" t="s">
        <v>90</v>
      </c>
      <c r="BN203" s="98"/>
      <c r="BO203" s="98"/>
      <c r="BP203" s="98"/>
      <c r="BQ203" s="99"/>
    </row>
    <row r="204" spans="1:69" ht="15.75" x14ac:dyDescent="0.25">
      <c r="A204" s="70" t="s">
        <v>68</v>
      </c>
      <c r="B204" s="68" t="s">
        <v>2397</v>
      </c>
      <c r="C204" s="68" t="s">
        <v>117</v>
      </c>
      <c r="D204" s="68" t="s">
        <v>118</v>
      </c>
      <c r="E204" s="68" t="s">
        <v>2467</v>
      </c>
      <c r="F204" s="66" t="s">
        <v>2432</v>
      </c>
      <c r="G204" s="41" t="s">
        <v>2468</v>
      </c>
      <c r="H204" s="48" t="s">
        <v>2469</v>
      </c>
      <c r="I204" s="41" t="s">
        <v>2470</v>
      </c>
      <c r="J204" s="43">
        <v>1232</v>
      </c>
      <c r="K204" s="43">
        <v>13</v>
      </c>
      <c r="L204" s="41" t="s">
        <v>2471</v>
      </c>
      <c r="M204" s="41" t="s">
        <v>2472</v>
      </c>
      <c r="N204" s="41" t="s">
        <v>2438</v>
      </c>
      <c r="O204" s="43">
        <v>10</v>
      </c>
      <c r="P204" s="43">
        <v>184</v>
      </c>
      <c r="Q204" s="41" t="s">
        <v>78</v>
      </c>
      <c r="R204" s="41" t="s">
        <v>79</v>
      </c>
      <c r="S204" s="43">
        <v>38</v>
      </c>
      <c r="T204" s="44" t="s">
        <v>97</v>
      </c>
      <c r="U204" s="43">
        <v>0.22846441947565541</v>
      </c>
      <c r="V204" s="43">
        <v>1.701149425287356</v>
      </c>
      <c r="W204" s="43">
        <v>4.2183908045977008</v>
      </c>
      <c r="X204" s="45">
        <v>1</v>
      </c>
      <c r="Y204" s="45">
        <v>183</v>
      </c>
      <c r="Z204" s="46">
        <v>5.4644808743169408E-3</v>
      </c>
      <c r="AA204" s="41" t="s">
        <v>2468</v>
      </c>
      <c r="AB204" s="41" t="s">
        <v>2470</v>
      </c>
      <c r="AC204" s="41" t="s">
        <v>2473</v>
      </c>
      <c r="AD204" s="41" t="s">
        <v>2469</v>
      </c>
      <c r="AE204" s="43">
        <v>398</v>
      </c>
      <c r="AF204" s="43">
        <v>2.2000000000000002</v>
      </c>
      <c r="AG204" s="43">
        <v>110</v>
      </c>
      <c r="AH204" s="43">
        <v>288</v>
      </c>
      <c r="AI204" s="47">
        <v>1.132E-2</v>
      </c>
      <c r="AJ204" s="47">
        <v>9.5600000000000008E-3</v>
      </c>
      <c r="AK204" s="47">
        <v>2.1319999999999999E-2</v>
      </c>
      <c r="AL204" s="47">
        <v>1.2930000000000001E-2</v>
      </c>
      <c r="AM204" s="47">
        <v>3.8960000000000002E-2</v>
      </c>
      <c r="AN204" s="43">
        <v>50</v>
      </c>
      <c r="AO204" s="43">
        <v>29</v>
      </c>
      <c r="AP204" s="43">
        <v>10</v>
      </c>
      <c r="AQ204" s="43">
        <v>3</v>
      </c>
      <c r="AR204" s="43">
        <v>2</v>
      </c>
      <c r="AS204" s="41">
        <v>0.14000000000000001</v>
      </c>
      <c r="AT204" s="43">
        <v>1232</v>
      </c>
      <c r="AU204" s="43">
        <v>871</v>
      </c>
      <c r="AV204" s="47">
        <v>2.4127000000000001</v>
      </c>
      <c r="AW204" s="48" t="s">
        <v>2474</v>
      </c>
      <c r="AX204" s="39">
        <v>0</v>
      </c>
      <c r="AY204" s="39">
        <v>0</v>
      </c>
      <c r="AZ204" s="39" t="s">
        <v>85</v>
      </c>
      <c r="BA204" s="83"/>
      <c r="BB204" s="48" t="s">
        <v>2475</v>
      </c>
      <c r="BC204" s="39">
        <v>0</v>
      </c>
      <c r="BD204" s="41" t="s">
        <v>2468</v>
      </c>
      <c r="BE204" s="50">
        <v>1</v>
      </c>
      <c r="BF204" s="50">
        <v>14</v>
      </c>
      <c r="BG204" s="50">
        <v>2</v>
      </c>
      <c r="BH204" s="50">
        <v>17</v>
      </c>
      <c r="BI204" s="50" t="s">
        <v>2410</v>
      </c>
      <c r="BJ204" s="50" t="s">
        <v>2476</v>
      </c>
      <c r="BK204" s="50" t="s">
        <v>2477</v>
      </c>
      <c r="BL204" s="51" t="s">
        <v>2478</v>
      </c>
      <c r="BM204" s="52" t="s">
        <v>90</v>
      </c>
      <c r="BN204" s="57"/>
      <c r="BO204" s="57"/>
      <c r="BP204" s="57"/>
      <c r="BQ204" s="58"/>
    </row>
    <row r="205" spans="1:69" ht="15.75" x14ac:dyDescent="0.25">
      <c r="A205" s="38" t="s">
        <v>68</v>
      </c>
      <c r="B205" s="39" t="s">
        <v>2397</v>
      </c>
      <c r="C205" s="39" t="s">
        <v>132</v>
      </c>
      <c r="D205" s="39" t="s">
        <v>71</v>
      </c>
      <c r="E205" s="39" t="s">
        <v>132</v>
      </c>
      <c r="F205" s="66" t="s">
        <v>2432</v>
      </c>
      <c r="G205" s="41" t="s">
        <v>2479</v>
      </c>
      <c r="H205" s="48" t="s">
        <v>2480</v>
      </c>
      <c r="I205" s="41" t="s">
        <v>2481</v>
      </c>
      <c r="J205" s="43">
        <v>52335</v>
      </c>
      <c r="K205" s="43">
        <v>247</v>
      </c>
      <c r="L205" s="41" t="s">
        <v>2482</v>
      </c>
      <c r="M205" s="41" t="s">
        <v>2483</v>
      </c>
      <c r="N205" s="41" t="s">
        <v>2484</v>
      </c>
      <c r="O205" s="43">
        <v>196</v>
      </c>
      <c r="P205" s="43">
        <v>1992</v>
      </c>
      <c r="Q205" s="41" t="s">
        <v>78</v>
      </c>
      <c r="R205" s="41" t="s">
        <v>79</v>
      </c>
      <c r="S205" s="43">
        <v>138</v>
      </c>
      <c r="T205" s="44" t="s">
        <v>97</v>
      </c>
      <c r="U205" s="43">
        <v>0.8370786516853933</v>
      </c>
      <c r="V205" s="43">
        <v>1.030465949820788</v>
      </c>
      <c r="W205" s="43">
        <v>2.442054958183991</v>
      </c>
      <c r="X205" s="45">
        <v>67</v>
      </c>
      <c r="Y205" s="45">
        <v>1937</v>
      </c>
      <c r="Z205" s="46">
        <v>3.4589571502323203E-2</v>
      </c>
      <c r="AA205" s="41" t="s">
        <v>2479</v>
      </c>
      <c r="AB205" s="41" t="s">
        <v>2481</v>
      </c>
      <c r="AC205" s="41" t="s">
        <v>2485</v>
      </c>
      <c r="AD205" s="41" t="s">
        <v>2480</v>
      </c>
      <c r="AE205" s="43">
        <v>4793</v>
      </c>
      <c r="AF205" s="43">
        <v>1.3176100628930818</v>
      </c>
      <c r="AG205" s="43">
        <v>1257</v>
      </c>
      <c r="AH205" s="43">
        <v>3536</v>
      </c>
      <c r="AI205" s="47">
        <v>1.6000000000000001E-4</v>
      </c>
      <c r="AJ205" s="47">
        <v>2.7999999999999998E-4</v>
      </c>
      <c r="AK205" s="47">
        <v>6.0000000000000002E-5</v>
      </c>
      <c r="AL205" s="47">
        <v>2.5000000000000001E-4</v>
      </c>
      <c r="AM205" s="47">
        <v>1E-4</v>
      </c>
      <c r="AN205" s="43">
        <v>954</v>
      </c>
      <c r="AO205" s="43">
        <v>304</v>
      </c>
      <c r="AP205" s="43">
        <v>2</v>
      </c>
      <c r="AQ205" s="43">
        <v>549</v>
      </c>
      <c r="AR205" s="43">
        <v>63</v>
      </c>
      <c r="AS205" s="41">
        <v>2.61</v>
      </c>
      <c r="AT205" s="43">
        <v>52399</v>
      </c>
      <c r="AU205" s="43">
        <v>41225</v>
      </c>
      <c r="AV205" s="47">
        <v>3.6894</v>
      </c>
      <c r="AW205" s="48" t="s">
        <v>2486</v>
      </c>
      <c r="AX205" s="39">
        <v>0</v>
      </c>
      <c r="AY205" s="39">
        <v>0</v>
      </c>
      <c r="AZ205" s="39" t="s">
        <v>85</v>
      </c>
      <c r="BA205" s="39"/>
      <c r="BB205" s="48" t="s">
        <v>2487</v>
      </c>
      <c r="BC205" s="39">
        <v>0</v>
      </c>
      <c r="BD205" s="41" t="s">
        <v>2479</v>
      </c>
      <c r="BE205" s="50">
        <v>63</v>
      </c>
      <c r="BF205" s="50">
        <v>34</v>
      </c>
      <c r="BG205" s="50">
        <v>32</v>
      </c>
      <c r="BH205" s="50">
        <v>129</v>
      </c>
      <c r="BI205" s="50" t="s">
        <v>2488</v>
      </c>
      <c r="BJ205" s="50" t="s">
        <v>2489</v>
      </c>
      <c r="BK205" s="50" t="s">
        <v>2490</v>
      </c>
      <c r="BL205" s="51" t="s">
        <v>2491</v>
      </c>
      <c r="BM205" s="52" t="s">
        <v>276</v>
      </c>
      <c r="BN205" s="57"/>
      <c r="BO205" s="57"/>
      <c r="BP205" s="57"/>
      <c r="BQ205" s="58"/>
    </row>
    <row r="206" spans="1:69" ht="15.75" x14ac:dyDescent="0.25">
      <c r="A206" s="38" t="s">
        <v>68</v>
      </c>
      <c r="B206" s="39" t="s">
        <v>2492</v>
      </c>
      <c r="C206" s="39" t="s">
        <v>146</v>
      </c>
      <c r="D206" s="39" t="s">
        <v>118</v>
      </c>
      <c r="E206" s="39" t="s">
        <v>2493</v>
      </c>
      <c r="F206" s="66" t="str">
        <f t="shared" ref="F206:F212" si="7">HYPERLINK("http://twiplomacy.com/info/africa/Uganda","http://twiplomacy.com/info/africa/Uganda")</f>
        <v>http://twiplomacy.com/info/africa/Uganda</v>
      </c>
      <c r="G206" s="41" t="s">
        <v>2494</v>
      </c>
      <c r="H206" s="48" t="s">
        <v>2495</v>
      </c>
      <c r="I206" s="41" t="s">
        <v>2496</v>
      </c>
      <c r="J206" s="43">
        <v>827982</v>
      </c>
      <c r="K206" s="43">
        <v>23</v>
      </c>
      <c r="L206" s="41" t="s">
        <v>2497</v>
      </c>
      <c r="M206" s="41" t="s">
        <v>2498</v>
      </c>
      <c r="N206" s="41" t="s">
        <v>2492</v>
      </c>
      <c r="O206" s="43">
        <v>44</v>
      </c>
      <c r="P206" s="43">
        <v>4196</v>
      </c>
      <c r="Q206" s="41" t="s">
        <v>164</v>
      </c>
      <c r="R206" s="41" t="s">
        <v>124</v>
      </c>
      <c r="S206" s="43">
        <v>620</v>
      </c>
      <c r="T206" s="44" t="s">
        <v>97</v>
      </c>
      <c r="U206" s="43">
        <v>3.6122905027932961</v>
      </c>
      <c r="V206" s="43">
        <v>48.42719352831363</v>
      </c>
      <c r="W206" s="43">
        <v>119.9682638456752</v>
      </c>
      <c r="X206" s="45">
        <v>78</v>
      </c>
      <c r="Y206" s="45">
        <v>3233</v>
      </c>
      <c r="Z206" s="46">
        <v>2.4126198577172898E-2</v>
      </c>
      <c r="AA206" s="41" t="s">
        <v>2494</v>
      </c>
      <c r="AB206" s="41" t="s">
        <v>2496</v>
      </c>
      <c r="AC206" s="41" t="s">
        <v>2499</v>
      </c>
      <c r="AD206" s="41" t="s">
        <v>2495</v>
      </c>
      <c r="AE206" s="43">
        <v>347080</v>
      </c>
      <c r="AF206" s="43">
        <v>58.421228304405872</v>
      </c>
      <c r="AG206" s="43">
        <v>87515</v>
      </c>
      <c r="AH206" s="43">
        <v>259565</v>
      </c>
      <c r="AI206" s="47">
        <v>3.6999999999999999E-4</v>
      </c>
      <c r="AJ206" s="47">
        <v>3.4000000000000002E-4</v>
      </c>
      <c r="AK206" s="47">
        <v>3.6000000000000002E-4</v>
      </c>
      <c r="AL206" s="47">
        <v>4.2000000000000002E-4</v>
      </c>
      <c r="AM206" s="47">
        <v>5.0000000000000001E-4</v>
      </c>
      <c r="AN206" s="43">
        <v>1498</v>
      </c>
      <c r="AO206" s="43">
        <v>1157</v>
      </c>
      <c r="AP206" s="43">
        <v>2</v>
      </c>
      <c r="AQ206" s="43">
        <v>33</v>
      </c>
      <c r="AR206" s="43">
        <v>302</v>
      </c>
      <c r="AS206" s="41">
        <v>4.0999999999999996</v>
      </c>
      <c r="AT206" s="43">
        <v>826963</v>
      </c>
      <c r="AU206" s="43">
        <v>413653</v>
      </c>
      <c r="AV206" s="47">
        <v>1.0007999999999999</v>
      </c>
      <c r="AW206" s="48" t="s">
        <v>2500</v>
      </c>
      <c r="AX206" s="39">
        <v>0</v>
      </c>
      <c r="AY206" s="39">
        <v>0</v>
      </c>
      <c r="AZ206" s="39" t="s">
        <v>85</v>
      </c>
      <c r="BA206" s="39"/>
      <c r="BB206" s="48" t="s">
        <v>2501</v>
      </c>
      <c r="BC206" s="39">
        <v>0</v>
      </c>
      <c r="BD206" s="41" t="s">
        <v>2494</v>
      </c>
      <c r="BE206" s="50">
        <v>0</v>
      </c>
      <c r="BF206" s="50">
        <v>52</v>
      </c>
      <c r="BG206" s="50">
        <v>6</v>
      </c>
      <c r="BH206" s="50">
        <v>58</v>
      </c>
      <c r="BI206" s="50"/>
      <c r="BJ206" s="50" t="s">
        <v>2502</v>
      </c>
      <c r="BK206" s="50" t="s">
        <v>2503</v>
      </c>
      <c r="BL206" s="51" t="s">
        <v>2504</v>
      </c>
      <c r="BM206" s="52" t="s">
        <v>90</v>
      </c>
      <c r="BN206" s="57"/>
      <c r="BO206" s="57"/>
      <c r="BP206" s="57"/>
      <c r="BQ206" s="58"/>
    </row>
    <row r="207" spans="1:69" ht="15.75" x14ac:dyDescent="0.25">
      <c r="A207" s="38" t="s">
        <v>68</v>
      </c>
      <c r="B207" s="39" t="s">
        <v>2492</v>
      </c>
      <c r="C207" s="39" t="s">
        <v>70</v>
      </c>
      <c r="D207" s="39" t="s">
        <v>71</v>
      </c>
      <c r="E207" s="39" t="s">
        <v>70</v>
      </c>
      <c r="F207" s="66" t="str">
        <f t="shared" si="7"/>
        <v>http://twiplomacy.com/info/africa/Uganda</v>
      </c>
      <c r="G207" s="41" t="s">
        <v>2505</v>
      </c>
      <c r="H207" s="48" t="s">
        <v>2506</v>
      </c>
      <c r="I207" s="41" t="s">
        <v>2507</v>
      </c>
      <c r="J207" s="43">
        <v>71201</v>
      </c>
      <c r="K207" s="43">
        <v>36</v>
      </c>
      <c r="L207" s="41" t="s">
        <v>2508</v>
      </c>
      <c r="M207" s="41" t="s">
        <v>2509</v>
      </c>
      <c r="N207" s="41" t="s">
        <v>2510</v>
      </c>
      <c r="O207" s="43">
        <v>41</v>
      </c>
      <c r="P207" s="43">
        <v>3913</v>
      </c>
      <c r="Q207" s="41" t="s">
        <v>164</v>
      </c>
      <c r="R207" s="41" t="s">
        <v>124</v>
      </c>
      <c r="S207" s="43">
        <v>175</v>
      </c>
      <c r="T207" s="44" t="s">
        <v>97</v>
      </c>
      <c r="U207" s="43">
        <v>2.1818801089918258</v>
      </c>
      <c r="V207" s="43">
        <v>6.0113753877973108</v>
      </c>
      <c r="W207" s="43">
        <v>9.7300930713547054</v>
      </c>
      <c r="X207" s="45">
        <v>246</v>
      </c>
      <c r="Y207" s="45">
        <v>3203</v>
      </c>
      <c r="Z207" s="46">
        <v>7.6802997190134295E-2</v>
      </c>
      <c r="AA207" s="41" t="s">
        <v>2505</v>
      </c>
      <c r="AB207" s="41" t="s">
        <v>2507</v>
      </c>
      <c r="AC207" s="41" t="s">
        <v>2511</v>
      </c>
      <c r="AD207" s="41" t="s">
        <v>2506</v>
      </c>
      <c r="AE207" s="43">
        <v>27020</v>
      </c>
      <c r="AF207" s="43">
        <v>10.97062423500612</v>
      </c>
      <c r="AG207" s="43">
        <v>8963</v>
      </c>
      <c r="AH207" s="43">
        <v>18057</v>
      </c>
      <c r="AI207" s="47">
        <v>5.8E-4</v>
      </c>
      <c r="AJ207" s="47">
        <v>7.1000000000000002E-4</v>
      </c>
      <c r="AK207" s="47">
        <v>6.8000000000000005E-4</v>
      </c>
      <c r="AL207" s="47">
        <v>6.3000000000000003E-4</v>
      </c>
      <c r="AM207" s="47">
        <v>2.1000000000000001E-4</v>
      </c>
      <c r="AN207" s="43">
        <v>817</v>
      </c>
      <c r="AO207" s="43">
        <v>405</v>
      </c>
      <c r="AP207" s="43">
        <v>16</v>
      </c>
      <c r="AQ207" s="43">
        <v>195</v>
      </c>
      <c r="AR207" s="43">
        <v>195</v>
      </c>
      <c r="AS207" s="41">
        <v>2.2400000000000002</v>
      </c>
      <c r="AT207" s="43">
        <v>71107</v>
      </c>
      <c r="AU207" s="43">
        <v>29790</v>
      </c>
      <c r="AV207" s="47">
        <v>0.72099999999999997</v>
      </c>
      <c r="AW207" s="48" t="s">
        <v>2512</v>
      </c>
      <c r="AX207" s="39">
        <v>0</v>
      </c>
      <c r="AY207" s="39">
        <v>0</v>
      </c>
      <c r="AZ207" s="39" t="s">
        <v>85</v>
      </c>
      <c r="BA207" s="96"/>
      <c r="BB207" s="48" t="s">
        <v>2513</v>
      </c>
      <c r="BC207" s="39">
        <v>0</v>
      </c>
      <c r="BD207" s="41" t="s">
        <v>2505</v>
      </c>
      <c r="BE207" s="50">
        <v>7</v>
      </c>
      <c r="BF207" s="50">
        <v>14</v>
      </c>
      <c r="BG207" s="50">
        <v>3</v>
      </c>
      <c r="BH207" s="50">
        <v>24</v>
      </c>
      <c r="BI207" s="50" t="s">
        <v>2514</v>
      </c>
      <c r="BJ207" s="50" t="s">
        <v>2515</v>
      </c>
      <c r="BK207" s="50" t="s">
        <v>2516</v>
      </c>
      <c r="BL207" s="51" t="s">
        <v>2517</v>
      </c>
      <c r="BM207" s="52" t="s">
        <v>90</v>
      </c>
      <c r="BN207" s="57"/>
      <c r="BO207" s="57"/>
      <c r="BP207" s="57"/>
      <c r="BQ207" s="58"/>
    </row>
    <row r="208" spans="1:69" ht="15.75" x14ac:dyDescent="0.25">
      <c r="A208" s="38" t="s">
        <v>68</v>
      </c>
      <c r="B208" s="39" t="s">
        <v>2492</v>
      </c>
      <c r="C208" s="39" t="s">
        <v>104</v>
      </c>
      <c r="D208" s="39" t="s">
        <v>118</v>
      </c>
      <c r="E208" s="39" t="s">
        <v>2518</v>
      </c>
      <c r="F208" s="66" t="str">
        <f t="shared" si="7"/>
        <v>http://twiplomacy.com/info/africa/Uganda</v>
      </c>
      <c r="G208" s="41" t="s">
        <v>2519</v>
      </c>
      <c r="H208" s="48" t="s">
        <v>2520</v>
      </c>
      <c r="I208" s="41" t="s">
        <v>2521</v>
      </c>
      <c r="J208" s="43">
        <v>73006</v>
      </c>
      <c r="K208" s="43">
        <v>84</v>
      </c>
      <c r="L208" s="41" t="s">
        <v>2522</v>
      </c>
      <c r="M208" s="41" t="s">
        <v>2523</v>
      </c>
      <c r="N208" s="41"/>
      <c r="O208" s="43">
        <v>28</v>
      </c>
      <c r="P208" s="43">
        <v>1085</v>
      </c>
      <c r="Q208" s="41" t="s">
        <v>164</v>
      </c>
      <c r="R208" s="41" t="s">
        <v>79</v>
      </c>
      <c r="S208" s="43">
        <v>91</v>
      </c>
      <c r="T208" s="44" t="s">
        <v>97</v>
      </c>
      <c r="U208" s="43">
        <v>0.45852534562211977</v>
      </c>
      <c r="V208" s="43">
        <v>22.442424242424241</v>
      </c>
      <c r="W208" s="43">
        <v>48.5030303030303</v>
      </c>
      <c r="X208" s="45">
        <v>25</v>
      </c>
      <c r="Y208" s="45">
        <v>199</v>
      </c>
      <c r="Z208" s="46">
        <v>0.12562814070351799</v>
      </c>
      <c r="AA208" s="41" t="s">
        <v>2519</v>
      </c>
      <c r="AB208" s="41" t="s">
        <v>2521</v>
      </c>
      <c r="AC208" s="41" t="s">
        <v>2524</v>
      </c>
      <c r="AD208" s="41" t="s">
        <v>2520</v>
      </c>
      <c r="AE208" s="43">
        <v>9379</v>
      </c>
      <c r="AF208" s="43">
        <v>27.367346938775512</v>
      </c>
      <c r="AG208" s="43">
        <v>2682</v>
      </c>
      <c r="AH208" s="43">
        <v>6697</v>
      </c>
      <c r="AI208" s="47">
        <v>1.5900000000000001E-3</v>
      </c>
      <c r="AJ208" s="47">
        <v>1.42E-3</v>
      </c>
      <c r="AK208" s="47">
        <v>6.7000000000000002E-4</v>
      </c>
      <c r="AL208" s="41" t="s">
        <v>82</v>
      </c>
      <c r="AM208" s="47">
        <v>2.3E-3</v>
      </c>
      <c r="AN208" s="43">
        <v>98</v>
      </c>
      <c r="AO208" s="43">
        <v>74</v>
      </c>
      <c r="AP208" s="43">
        <v>0</v>
      </c>
      <c r="AQ208" s="43">
        <v>1</v>
      </c>
      <c r="AR208" s="43">
        <v>23</v>
      </c>
      <c r="AS208" s="41">
        <v>0.27</v>
      </c>
      <c r="AT208" s="43">
        <v>72955</v>
      </c>
      <c r="AU208" s="43">
        <v>29256</v>
      </c>
      <c r="AV208" s="47">
        <v>0.66949999999999998</v>
      </c>
      <c r="AW208" s="48" t="s">
        <v>2525</v>
      </c>
      <c r="AX208" s="39">
        <v>0</v>
      </c>
      <c r="AY208" s="39">
        <v>0</v>
      </c>
      <c r="AZ208" s="39" t="s">
        <v>85</v>
      </c>
      <c r="BA208" s="39"/>
      <c r="BB208" s="48" t="s">
        <v>2526</v>
      </c>
      <c r="BC208" s="39">
        <v>0</v>
      </c>
      <c r="BD208" s="41" t="s">
        <v>2519</v>
      </c>
      <c r="BE208" s="50">
        <v>2</v>
      </c>
      <c r="BF208" s="50">
        <v>4</v>
      </c>
      <c r="BG208" s="50">
        <v>5</v>
      </c>
      <c r="BH208" s="50">
        <v>11</v>
      </c>
      <c r="BI208" s="50" t="s">
        <v>2527</v>
      </c>
      <c r="BJ208" s="50" t="s">
        <v>2528</v>
      </c>
      <c r="BK208" s="50" t="s">
        <v>2529</v>
      </c>
      <c r="BL208" s="51" t="s">
        <v>2530</v>
      </c>
      <c r="BM208" s="52" t="s">
        <v>90</v>
      </c>
      <c r="BN208" s="57"/>
      <c r="BO208" s="57"/>
      <c r="BP208" s="57"/>
      <c r="BQ208" s="58"/>
    </row>
    <row r="209" spans="1:69" ht="15.75" x14ac:dyDescent="0.25">
      <c r="A209" s="38" t="s">
        <v>68</v>
      </c>
      <c r="B209" s="39" t="s">
        <v>2492</v>
      </c>
      <c r="C209" s="39" t="s">
        <v>104</v>
      </c>
      <c r="D209" s="39" t="s">
        <v>71</v>
      </c>
      <c r="E209" s="39" t="s">
        <v>2518</v>
      </c>
      <c r="F209" s="66" t="str">
        <f t="shared" si="7"/>
        <v>http://twiplomacy.com/info/africa/Uganda</v>
      </c>
      <c r="G209" s="41" t="s">
        <v>2531</v>
      </c>
      <c r="H209" s="48" t="s">
        <v>2532</v>
      </c>
      <c r="I209" s="41" t="s">
        <v>2533</v>
      </c>
      <c r="J209" s="43">
        <v>5378</v>
      </c>
      <c r="K209" s="43">
        <v>283</v>
      </c>
      <c r="L209" s="41" t="s">
        <v>2534</v>
      </c>
      <c r="M209" s="41" t="s">
        <v>2535</v>
      </c>
      <c r="N209" s="41" t="s">
        <v>2536</v>
      </c>
      <c r="O209" s="43">
        <v>84</v>
      </c>
      <c r="P209" s="43">
        <v>1255</v>
      </c>
      <c r="Q209" s="41" t="s">
        <v>164</v>
      </c>
      <c r="R209" s="41" t="s">
        <v>79</v>
      </c>
      <c r="S209" s="43">
        <v>30</v>
      </c>
      <c r="T209" s="44" t="s">
        <v>97</v>
      </c>
      <c r="U209" s="43">
        <v>0.62776025236593058</v>
      </c>
      <c r="V209" s="43">
        <v>3.5882352941176472</v>
      </c>
      <c r="W209" s="43">
        <v>5.9352941176470591</v>
      </c>
      <c r="X209" s="45">
        <v>53</v>
      </c>
      <c r="Y209" s="45">
        <v>199</v>
      </c>
      <c r="Z209" s="46">
        <v>0.266331658291457</v>
      </c>
      <c r="AA209" s="41" t="s">
        <v>2531</v>
      </c>
      <c r="AB209" s="41" t="s">
        <v>2533</v>
      </c>
      <c r="AC209" s="41" t="s">
        <v>2537</v>
      </c>
      <c r="AD209" s="41" t="s">
        <v>2532</v>
      </c>
      <c r="AE209" s="43">
        <v>1863</v>
      </c>
      <c r="AF209" s="43">
        <v>4.6225165562913908</v>
      </c>
      <c r="AG209" s="43">
        <v>698</v>
      </c>
      <c r="AH209" s="43">
        <v>1165</v>
      </c>
      <c r="AI209" s="47">
        <v>2.7000000000000001E-3</v>
      </c>
      <c r="AJ209" s="47">
        <v>2.82E-3</v>
      </c>
      <c r="AK209" s="47">
        <v>3.3999999999999998E-3</v>
      </c>
      <c r="AL209" s="47">
        <v>2.47E-3</v>
      </c>
      <c r="AM209" s="47">
        <v>8.8000000000000003E-4</v>
      </c>
      <c r="AN209" s="43">
        <v>151</v>
      </c>
      <c r="AO209" s="43">
        <v>138</v>
      </c>
      <c r="AP209" s="43">
        <v>1</v>
      </c>
      <c r="AQ209" s="43">
        <v>8</v>
      </c>
      <c r="AR209" s="43">
        <v>4</v>
      </c>
      <c r="AS209" s="41">
        <v>0.41</v>
      </c>
      <c r="AT209" s="43">
        <v>5371</v>
      </c>
      <c r="AU209" s="43">
        <v>2247</v>
      </c>
      <c r="AV209" s="47">
        <v>0.71930000000000005</v>
      </c>
      <c r="AW209" s="48" t="s">
        <v>2538</v>
      </c>
      <c r="AX209" s="39">
        <v>0</v>
      </c>
      <c r="AY209" s="39">
        <v>0</v>
      </c>
      <c r="AZ209" s="39" t="s">
        <v>85</v>
      </c>
      <c r="BA209" s="39"/>
      <c r="BB209" s="48" t="s">
        <v>2539</v>
      </c>
      <c r="BC209" s="39">
        <v>0</v>
      </c>
      <c r="BD209" s="41" t="s">
        <v>2531</v>
      </c>
      <c r="BE209" s="50">
        <v>11</v>
      </c>
      <c r="BF209" s="50">
        <v>2</v>
      </c>
      <c r="BG209" s="50">
        <v>1</v>
      </c>
      <c r="BH209" s="50">
        <v>14</v>
      </c>
      <c r="BI209" s="50" t="s">
        <v>2540</v>
      </c>
      <c r="BJ209" s="50" t="s">
        <v>2541</v>
      </c>
      <c r="BK209" s="50" t="s">
        <v>2519</v>
      </c>
      <c r="BL209" s="51" t="s">
        <v>2542</v>
      </c>
      <c r="BM209" s="52" t="s">
        <v>90</v>
      </c>
      <c r="BN209" s="57"/>
      <c r="BO209" s="57"/>
      <c r="BP209" s="57"/>
      <c r="BQ209" s="58"/>
    </row>
    <row r="210" spans="1:69" ht="15.75" x14ac:dyDescent="0.25">
      <c r="A210" s="38" t="s">
        <v>68</v>
      </c>
      <c r="B210" s="39" t="s">
        <v>2492</v>
      </c>
      <c r="C210" s="39" t="s">
        <v>211</v>
      </c>
      <c r="D210" s="39" t="s">
        <v>71</v>
      </c>
      <c r="E210" s="39" t="s">
        <v>211</v>
      </c>
      <c r="F210" s="66" t="str">
        <f t="shared" si="7"/>
        <v>http://twiplomacy.com/info/africa/Uganda</v>
      </c>
      <c r="G210" s="41" t="s">
        <v>2543</v>
      </c>
      <c r="H210" s="48" t="s">
        <v>2544</v>
      </c>
      <c r="I210" s="41" t="s">
        <v>2545</v>
      </c>
      <c r="J210" s="43">
        <v>4383</v>
      </c>
      <c r="K210" s="43">
        <v>6</v>
      </c>
      <c r="L210" s="41"/>
      <c r="M210" s="41" t="s">
        <v>2546</v>
      </c>
      <c r="N210" s="41"/>
      <c r="O210" s="43">
        <v>0</v>
      </c>
      <c r="P210" s="43">
        <v>752</v>
      </c>
      <c r="Q210" s="41" t="s">
        <v>164</v>
      </c>
      <c r="R210" s="41" t="s">
        <v>79</v>
      </c>
      <c r="S210" s="43">
        <v>30</v>
      </c>
      <c r="T210" s="44" t="s">
        <v>97</v>
      </c>
      <c r="U210" s="43">
        <v>0.40803038524145407</v>
      </c>
      <c r="V210" s="43">
        <v>0.21808510638297871</v>
      </c>
      <c r="W210" s="43">
        <v>0.2047872340425532</v>
      </c>
      <c r="X210" s="45">
        <v>0</v>
      </c>
      <c r="Y210" s="45">
        <v>752</v>
      </c>
      <c r="Z210" s="46">
        <v>0</v>
      </c>
      <c r="AA210" s="41" t="s">
        <v>2543</v>
      </c>
      <c r="AB210" s="41" t="s">
        <v>2545</v>
      </c>
      <c r="AC210" s="41" t="s">
        <v>2547</v>
      </c>
      <c r="AD210" s="41" t="s">
        <v>2544</v>
      </c>
      <c r="AE210" s="43">
        <v>39</v>
      </c>
      <c r="AF210" s="43">
        <v>0.14285714285714285</v>
      </c>
      <c r="AG210" s="43">
        <v>12</v>
      </c>
      <c r="AH210" s="43">
        <v>27</v>
      </c>
      <c r="AI210" s="47">
        <v>0</v>
      </c>
      <c r="AJ210" s="41" t="s">
        <v>82</v>
      </c>
      <c r="AK210" s="47">
        <v>0</v>
      </c>
      <c r="AL210" s="41" t="s">
        <v>82</v>
      </c>
      <c r="AM210" s="41" t="s">
        <v>82</v>
      </c>
      <c r="AN210" s="43">
        <v>84</v>
      </c>
      <c r="AO210" s="43">
        <v>0</v>
      </c>
      <c r="AP210" s="43">
        <v>0</v>
      </c>
      <c r="AQ210" s="43">
        <v>84</v>
      </c>
      <c r="AR210" s="43">
        <v>0</v>
      </c>
      <c r="AS210" s="41">
        <v>0.23</v>
      </c>
      <c r="AT210" s="43">
        <v>4373</v>
      </c>
      <c r="AU210" s="43">
        <v>920</v>
      </c>
      <c r="AV210" s="47">
        <v>0.26640000000000003</v>
      </c>
      <c r="AW210" s="48" t="s">
        <v>2548</v>
      </c>
      <c r="AX210" s="39">
        <v>0</v>
      </c>
      <c r="AY210" s="39">
        <v>0</v>
      </c>
      <c r="AZ210" s="39" t="s">
        <v>85</v>
      </c>
      <c r="BA210" s="39"/>
      <c r="BB210" s="48" t="s">
        <v>2549</v>
      </c>
      <c r="BC210" s="39">
        <v>0</v>
      </c>
      <c r="BD210" s="41" t="s">
        <v>2543</v>
      </c>
      <c r="BE210" s="50">
        <v>0</v>
      </c>
      <c r="BF210" s="50">
        <v>5</v>
      </c>
      <c r="BG210" s="50">
        <v>0</v>
      </c>
      <c r="BH210" s="50">
        <v>5</v>
      </c>
      <c r="BI210" s="50"/>
      <c r="BJ210" s="50" t="s">
        <v>2550</v>
      </c>
      <c r="BK210" s="50"/>
      <c r="BL210" s="51" t="s">
        <v>2551</v>
      </c>
      <c r="BM210" s="52" t="s">
        <v>90</v>
      </c>
      <c r="BN210" s="57"/>
      <c r="BO210" s="57"/>
      <c r="BP210" s="57"/>
      <c r="BQ210" s="58"/>
    </row>
    <row r="211" spans="1:69" ht="15.75" x14ac:dyDescent="0.25">
      <c r="A211" s="38" t="s">
        <v>68</v>
      </c>
      <c r="B211" s="39" t="s">
        <v>2492</v>
      </c>
      <c r="C211" s="39" t="s">
        <v>211</v>
      </c>
      <c r="D211" s="39" t="s">
        <v>71</v>
      </c>
      <c r="E211" s="39" t="s">
        <v>211</v>
      </c>
      <c r="F211" s="66" t="str">
        <f t="shared" si="7"/>
        <v>http://twiplomacy.com/info/africa/Uganda</v>
      </c>
      <c r="G211" s="41" t="s">
        <v>2552</v>
      </c>
      <c r="H211" s="48" t="s">
        <v>2553</v>
      </c>
      <c r="I211" s="41" t="s">
        <v>2554</v>
      </c>
      <c r="J211" s="43">
        <v>134737</v>
      </c>
      <c r="K211" s="43">
        <v>147</v>
      </c>
      <c r="L211" s="41" t="s">
        <v>2555</v>
      </c>
      <c r="M211" s="41" t="s">
        <v>2556</v>
      </c>
      <c r="N211" s="41" t="s">
        <v>2557</v>
      </c>
      <c r="O211" s="43">
        <v>136</v>
      </c>
      <c r="P211" s="43">
        <v>21325</v>
      </c>
      <c r="Q211" s="41" t="s">
        <v>164</v>
      </c>
      <c r="R211" s="41" t="s">
        <v>124</v>
      </c>
      <c r="S211" s="43">
        <v>187</v>
      </c>
      <c r="T211" s="44" t="s">
        <v>97</v>
      </c>
      <c r="U211" s="43">
        <v>9.606606606606606</v>
      </c>
      <c r="V211" s="43">
        <v>5.9976722532588456</v>
      </c>
      <c r="W211" s="43">
        <v>9.4911545623836133</v>
      </c>
      <c r="X211" s="45">
        <v>143</v>
      </c>
      <c r="Y211" s="45">
        <v>3199</v>
      </c>
      <c r="Z211" s="46">
        <v>4.4701469209127903E-2</v>
      </c>
      <c r="AA211" s="41" t="s">
        <v>2552</v>
      </c>
      <c r="AB211" s="41" t="s">
        <v>2554</v>
      </c>
      <c r="AC211" s="41" t="s">
        <v>2558</v>
      </c>
      <c r="AD211" s="41" t="s">
        <v>2553</v>
      </c>
      <c r="AE211" s="43">
        <v>37318</v>
      </c>
      <c r="AF211" s="43">
        <v>5.9133441822620014</v>
      </c>
      <c r="AG211" s="43">
        <v>14535</v>
      </c>
      <c r="AH211" s="43">
        <v>22783</v>
      </c>
      <c r="AI211" s="47">
        <v>1.2999999999999999E-4</v>
      </c>
      <c r="AJ211" s="47">
        <v>2.3000000000000001E-4</v>
      </c>
      <c r="AK211" s="47">
        <v>2.0000000000000001E-4</v>
      </c>
      <c r="AL211" s="47">
        <v>2.4000000000000001E-4</v>
      </c>
      <c r="AM211" s="47">
        <v>6.0000000000000002E-5</v>
      </c>
      <c r="AN211" s="43">
        <v>2458</v>
      </c>
      <c r="AO211" s="43">
        <v>893</v>
      </c>
      <c r="AP211" s="43">
        <v>27</v>
      </c>
      <c r="AQ211" s="43">
        <v>142</v>
      </c>
      <c r="AR211" s="43">
        <v>1396</v>
      </c>
      <c r="AS211" s="41">
        <v>6.73</v>
      </c>
      <c r="AT211" s="43">
        <v>134627</v>
      </c>
      <c r="AU211" s="43">
        <v>44432</v>
      </c>
      <c r="AV211" s="47">
        <v>0.49259999999999998</v>
      </c>
      <c r="AW211" s="48" t="s">
        <v>2559</v>
      </c>
      <c r="AX211" s="39">
        <v>0</v>
      </c>
      <c r="AY211" s="39">
        <v>0</v>
      </c>
      <c r="AZ211" s="39" t="s">
        <v>85</v>
      </c>
      <c r="BA211" s="39"/>
      <c r="BB211" s="48" t="s">
        <v>2560</v>
      </c>
      <c r="BC211" s="39">
        <v>0</v>
      </c>
      <c r="BD211" s="41" t="s">
        <v>2552</v>
      </c>
      <c r="BE211" s="50">
        <v>3</v>
      </c>
      <c r="BF211" s="50">
        <v>6</v>
      </c>
      <c r="BG211" s="50">
        <v>5</v>
      </c>
      <c r="BH211" s="50">
        <v>14</v>
      </c>
      <c r="BI211" s="50" t="s">
        <v>2561</v>
      </c>
      <c r="BJ211" s="50" t="s">
        <v>2562</v>
      </c>
      <c r="BK211" s="50" t="s">
        <v>2563</v>
      </c>
      <c r="BL211" s="51" t="s">
        <v>2564</v>
      </c>
      <c r="BM211" s="52" t="s">
        <v>90</v>
      </c>
      <c r="BN211" s="57"/>
      <c r="BO211" s="57"/>
      <c r="BP211" s="57"/>
      <c r="BQ211" s="58"/>
    </row>
    <row r="212" spans="1:69" ht="15.75" x14ac:dyDescent="0.25">
      <c r="A212" s="38" t="s">
        <v>68</v>
      </c>
      <c r="B212" s="39" t="s">
        <v>2492</v>
      </c>
      <c r="C212" s="39" t="s">
        <v>132</v>
      </c>
      <c r="D212" s="39" t="s">
        <v>71</v>
      </c>
      <c r="E212" s="39" t="s">
        <v>132</v>
      </c>
      <c r="F212" s="66" t="str">
        <f t="shared" si="7"/>
        <v>http://twiplomacy.com/info/africa/Uganda</v>
      </c>
      <c r="G212" s="41" t="s">
        <v>2565</v>
      </c>
      <c r="H212" s="48" t="s">
        <v>2566</v>
      </c>
      <c r="I212" s="41" t="s">
        <v>2567</v>
      </c>
      <c r="J212" s="43">
        <v>3549</v>
      </c>
      <c r="K212" s="43">
        <v>395</v>
      </c>
      <c r="L212" s="41" t="s">
        <v>2568</v>
      </c>
      <c r="M212" s="41" t="s">
        <v>2569</v>
      </c>
      <c r="N212" s="41" t="s">
        <v>2570</v>
      </c>
      <c r="O212" s="43">
        <v>1667</v>
      </c>
      <c r="P212" s="43">
        <v>3163</v>
      </c>
      <c r="Q212" s="41" t="s">
        <v>164</v>
      </c>
      <c r="R212" s="41" t="s">
        <v>79</v>
      </c>
      <c r="S212" s="43">
        <v>85</v>
      </c>
      <c r="T212" s="44" t="s">
        <v>97</v>
      </c>
      <c r="U212" s="43">
        <v>1.799541809851088</v>
      </c>
      <c r="V212" s="43">
        <v>2.68362480127186</v>
      </c>
      <c r="W212" s="43">
        <v>2.7975622681505028</v>
      </c>
      <c r="X212" s="45">
        <v>495</v>
      </c>
      <c r="Y212" s="45">
        <v>3142</v>
      </c>
      <c r="Z212" s="46">
        <v>0.15754296626352601</v>
      </c>
      <c r="AA212" s="41" t="s">
        <v>2565</v>
      </c>
      <c r="AB212" s="41" t="s">
        <v>2567</v>
      </c>
      <c r="AC212" s="41" t="s">
        <v>2571</v>
      </c>
      <c r="AD212" s="41" t="s">
        <v>2566</v>
      </c>
      <c r="AE212" s="43">
        <v>4796</v>
      </c>
      <c r="AF212" s="43">
        <v>6.7182662538699693</v>
      </c>
      <c r="AG212" s="43">
        <v>2170</v>
      </c>
      <c r="AH212" s="43">
        <v>2626</v>
      </c>
      <c r="AI212" s="47">
        <v>4.8700000000000002E-3</v>
      </c>
      <c r="AJ212" s="47">
        <v>5.9199999999999999E-3</v>
      </c>
      <c r="AK212" s="47">
        <v>2.4399999999999999E-3</v>
      </c>
      <c r="AL212" s="47">
        <v>3.8300000000000001E-3</v>
      </c>
      <c r="AM212" s="47">
        <v>3.8300000000000001E-3</v>
      </c>
      <c r="AN212" s="43">
        <v>323</v>
      </c>
      <c r="AO212" s="43">
        <v>235</v>
      </c>
      <c r="AP212" s="43">
        <v>2</v>
      </c>
      <c r="AQ212" s="43">
        <v>71</v>
      </c>
      <c r="AR212" s="43">
        <v>14</v>
      </c>
      <c r="AS212" s="41">
        <v>0.88</v>
      </c>
      <c r="AT212" s="43">
        <v>3542</v>
      </c>
      <c r="AU212" s="43">
        <v>1314</v>
      </c>
      <c r="AV212" s="47">
        <v>0.58979999999999999</v>
      </c>
      <c r="AW212" s="48" t="s">
        <v>2572</v>
      </c>
      <c r="AX212" s="39">
        <v>0</v>
      </c>
      <c r="AY212" s="39">
        <v>0</v>
      </c>
      <c r="AZ212" s="39" t="s">
        <v>85</v>
      </c>
      <c r="BA212" s="39"/>
      <c r="BB212" s="48" t="s">
        <v>2573</v>
      </c>
      <c r="BC212" s="39">
        <v>0</v>
      </c>
      <c r="BD212" s="41" t="s">
        <v>2565</v>
      </c>
      <c r="BE212" s="50">
        <v>39</v>
      </c>
      <c r="BF212" s="50">
        <v>40</v>
      </c>
      <c r="BG212" s="50">
        <v>27</v>
      </c>
      <c r="BH212" s="50">
        <v>106</v>
      </c>
      <c r="BI212" s="50" t="s">
        <v>2574</v>
      </c>
      <c r="BJ212" s="50" t="s">
        <v>2575</v>
      </c>
      <c r="BK212" s="50" t="s">
        <v>2576</v>
      </c>
      <c r="BL212" s="56" t="s">
        <v>2577</v>
      </c>
      <c r="BM212" s="52">
        <v>1</v>
      </c>
      <c r="BN212" s="57">
        <v>0</v>
      </c>
      <c r="BO212" s="57">
        <v>5</v>
      </c>
      <c r="BP212" s="57">
        <v>0</v>
      </c>
      <c r="BQ212" s="58" t="e">
        <f>SUM(BM212)/BN212/BO212</f>
        <v>#DIV/0!</v>
      </c>
    </row>
    <row r="213" spans="1:69" ht="15.75" x14ac:dyDescent="0.25">
      <c r="A213" s="38" t="s">
        <v>68</v>
      </c>
      <c r="B213" s="39" t="s">
        <v>2578</v>
      </c>
      <c r="C213" s="39" t="s">
        <v>146</v>
      </c>
      <c r="D213" s="39" t="s">
        <v>118</v>
      </c>
      <c r="E213" s="39" t="s">
        <v>2579</v>
      </c>
      <c r="F213" s="66" t="str">
        <f>HYPERLINK("http://twiplomacy.com/info/africa/Zambia","http://twiplomacy.com/info/africa/Zambia")</f>
        <v>http://twiplomacy.com/info/africa/Zambia</v>
      </c>
      <c r="G213" s="41" t="s">
        <v>2580</v>
      </c>
      <c r="H213" s="48" t="s">
        <v>2581</v>
      </c>
      <c r="I213" s="41" t="s">
        <v>2582</v>
      </c>
      <c r="J213" s="43">
        <v>11133</v>
      </c>
      <c r="K213" s="43">
        <v>47</v>
      </c>
      <c r="L213" s="41" t="s">
        <v>2583</v>
      </c>
      <c r="M213" s="41" t="s">
        <v>2584</v>
      </c>
      <c r="N213" s="41" t="s">
        <v>2578</v>
      </c>
      <c r="O213" s="43">
        <v>84</v>
      </c>
      <c r="P213" s="43">
        <v>1344</v>
      </c>
      <c r="Q213" s="41" t="s">
        <v>164</v>
      </c>
      <c r="R213" s="41" t="s">
        <v>79</v>
      </c>
      <c r="S213" s="43">
        <v>38</v>
      </c>
      <c r="T213" s="44" t="s">
        <v>97</v>
      </c>
      <c r="U213" s="43">
        <v>1.946142649199418</v>
      </c>
      <c r="V213" s="43">
        <v>4.3613581244947452</v>
      </c>
      <c r="W213" s="43">
        <v>13.628940986257071</v>
      </c>
      <c r="X213" s="45">
        <v>17</v>
      </c>
      <c r="Y213" s="45">
        <v>1337</v>
      </c>
      <c r="Z213" s="46">
        <v>1.2715033657442001E-2</v>
      </c>
      <c r="AA213" s="41" t="s">
        <v>2580</v>
      </c>
      <c r="AB213" s="41" t="s">
        <v>2582</v>
      </c>
      <c r="AC213" s="41" t="s">
        <v>2585</v>
      </c>
      <c r="AD213" s="41" t="s">
        <v>2581</v>
      </c>
      <c r="AE213" s="43">
        <v>15163</v>
      </c>
      <c r="AF213" s="43">
        <v>6.8108651911468812</v>
      </c>
      <c r="AG213" s="43">
        <v>3385</v>
      </c>
      <c r="AH213" s="43">
        <v>11778</v>
      </c>
      <c r="AI213" s="47">
        <v>4.4400000000000004E-3</v>
      </c>
      <c r="AJ213" s="47">
        <v>9.7900000000000001E-3</v>
      </c>
      <c r="AK213" s="47">
        <v>1.8799999999999999E-3</v>
      </c>
      <c r="AL213" s="47">
        <v>1.1390000000000001E-2</v>
      </c>
      <c r="AM213" s="47">
        <v>6.5300000000000002E-3</v>
      </c>
      <c r="AN213" s="43">
        <v>497</v>
      </c>
      <c r="AO213" s="43">
        <v>99</v>
      </c>
      <c r="AP213" s="43">
        <v>2</v>
      </c>
      <c r="AQ213" s="43">
        <v>330</v>
      </c>
      <c r="AR213" s="43">
        <v>66</v>
      </c>
      <c r="AS213" s="41">
        <v>1.36</v>
      </c>
      <c r="AT213" s="43">
        <v>11082</v>
      </c>
      <c r="AU213" s="43">
        <v>6994</v>
      </c>
      <c r="AV213" s="47">
        <v>1.7109000000000001</v>
      </c>
      <c r="AW213" s="48" t="s">
        <v>2586</v>
      </c>
      <c r="AX213" s="39">
        <v>0</v>
      </c>
      <c r="AY213" s="39">
        <v>0</v>
      </c>
      <c r="AZ213" s="39" t="s">
        <v>85</v>
      </c>
      <c r="BA213" s="68"/>
      <c r="BB213" s="48" t="s">
        <v>2587</v>
      </c>
      <c r="BC213" s="39">
        <v>0</v>
      </c>
      <c r="BD213" s="41" t="s">
        <v>2580</v>
      </c>
      <c r="BE213" s="50">
        <v>12</v>
      </c>
      <c r="BF213" s="50">
        <v>3</v>
      </c>
      <c r="BG213" s="50">
        <v>1</v>
      </c>
      <c r="BH213" s="50">
        <v>16</v>
      </c>
      <c r="BI213" s="50" t="s">
        <v>2588</v>
      </c>
      <c r="BJ213" s="50" t="s">
        <v>2589</v>
      </c>
      <c r="BK213" s="50" t="s">
        <v>1722</v>
      </c>
      <c r="BL213" s="51" t="s">
        <v>2590</v>
      </c>
      <c r="BM213" s="52" t="s">
        <v>90</v>
      </c>
      <c r="BN213" s="57"/>
      <c r="BO213" s="57"/>
      <c r="BP213" s="57"/>
      <c r="BQ213" s="58"/>
    </row>
    <row r="214" spans="1:69" ht="15.75" x14ac:dyDescent="0.25">
      <c r="A214" s="38" t="s">
        <v>68</v>
      </c>
      <c r="B214" s="39" t="s">
        <v>2578</v>
      </c>
      <c r="C214" s="39" t="s">
        <v>146</v>
      </c>
      <c r="D214" s="39" t="s">
        <v>118</v>
      </c>
      <c r="E214" s="39" t="s">
        <v>2579</v>
      </c>
      <c r="F214" s="66" t="str">
        <f>HYPERLINK("http://twiplomacy.com/info/africa/Zambia","http://twiplomacy.com/info/africa/Zambia")</f>
        <v>http://twiplomacy.com/info/africa/Zambia</v>
      </c>
      <c r="G214" s="41" t="s">
        <v>2591</v>
      </c>
      <c r="H214" s="48" t="s">
        <v>2592</v>
      </c>
      <c r="I214" s="41" t="s">
        <v>2593</v>
      </c>
      <c r="J214" s="43">
        <v>810</v>
      </c>
      <c r="K214" s="43">
        <v>3</v>
      </c>
      <c r="L214" s="41"/>
      <c r="M214" s="41" t="s">
        <v>2594</v>
      </c>
      <c r="N214" s="41"/>
      <c r="O214" s="43">
        <v>0</v>
      </c>
      <c r="P214" s="43">
        <v>198</v>
      </c>
      <c r="Q214" s="41" t="s">
        <v>164</v>
      </c>
      <c r="R214" s="41" t="s">
        <v>79</v>
      </c>
      <c r="S214" s="43">
        <v>31</v>
      </c>
      <c r="T214" s="44" t="s">
        <v>2595</v>
      </c>
      <c r="U214" s="43">
        <v>3.96</v>
      </c>
      <c r="V214" s="43">
        <v>0.14141414141414141</v>
      </c>
      <c r="W214" s="43">
        <v>0.21717171717171721</v>
      </c>
      <c r="X214" s="45">
        <v>0</v>
      </c>
      <c r="Y214" s="45">
        <v>198</v>
      </c>
      <c r="Z214" s="46">
        <v>0</v>
      </c>
      <c r="AA214" s="41" t="s">
        <v>2591</v>
      </c>
      <c r="AB214" s="41" t="s">
        <v>2593</v>
      </c>
      <c r="AC214" s="41" t="s">
        <v>2596</v>
      </c>
      <c r="AD214" s="41" t="s">
        <v>2592</v>
      </c>
      <c r="AE214" s="43">
        <v>0</v>
      </c>
      <c r="AF214" s="43" t="e">
        <v>#VALUE!</v>
      </c>
      <c r="AG214" s="43">
        <v>0</v>
      </c>
      <c r="AH214" s="43">
        <v>0</v>
      </c>
      <c r="AI214" s="41" t="s">
        <v>82</v>
      </c>
      <c r="AJ214" s="41" t="s">
        <v>82</v>
      </c>
      <c r="AK214" s="41" t="s">
        <v>82</v>
      </c>
      <c r="AL214" s="41" t="s">
        <v>82</v>
      </c>
      <c r="AM214" s="41" t="s">
        <v>82</v>
      </c>
      <c r="AN214" s="43" t="s">
        <v>83</v>
      </c>
      <c r="AO214" s="43">
        <v>0</v>
      </c>
      <c r="AP214" s="43">
        <v>0</v>
      </c>
      <c r="AQ214" s="43">
        <v>0</v>
      </c>
      <c r="AR214" s="43">
        <v>0</v>
      </c>
      <c r="AS214" s="41">
        <v>0</v>
      </c>
      <c r="AT214" s="43">
        <v>810</v>
      </c>
      <c r="AU214" s="43">
        <v>62</v>
      </c>
      <c r="AV214" s="47">
        <v>8.2900000000000001E-2</v>
      </c>
      <c r="AW214" s="48" t="s">
        <v>2597</v>
      </c>
      <c r="AX214" s="39">
        <v>0</v>
      </c>
      <c r="AY214" s="39">
        <v>0</v>
      </c>
      <c r="AZ214" s="39" t="s">
        <v>85</v>
      </c>
      <c r="BA214" s="39"/>
      <c r="BB214" s="48" t="s">
        <v>2598</v>
      </c>
      <c r="BC214" s="39">
        <v>0</v>
      </c>
      <c r="BD214" s="41" t="s">
        <v>2591</v>
      </c>
      <c r="BE214" s="50">
        <v>0</v>
      </c>
      <c r="BF214" s="50">
        <v>1</v>
      </c>
      <c r="BG214" s="50">
        <v>0</v>
      </c>
      <c r="BH214" s="50">
        <v>1</v>
      </c>
      <c r="BI214" s="50"/>
      <c r="BJ214" s="50" t="s">
        <v>1056</v>
      </c>
      <c r="BK214" s="50"/>
      <c r="BL214" s="51" t="s">
        <v>2599</v>
      </c>
      <c r="BM214" s="52" t="s">
        <v>90</v>
      </c>
      <c r="BN214" s="57"/>
      <c r="BO214" s="57"/>
      <c r="BP214" s="57"/>
      <c r="BQ214" s="58"/>
    </row>
    <row r="215" spans="1:69" ht="15.75" x14ac:dyDescent="0.25">
      <c r="A215" s="38" t="s">
        <v>68</v>
      </c>
      <c r="B215" s="39" t="s">
        <v>2578</v>
      </c>
      <c r="C215" s="39" t="s">
        <v>70</v>
      </c>
      <c r="D215" s="39" t="s">
        <v>71</v>
      </c>
      <c r="E215" s="39" t="s">
        <v>70</v>
      </c>
      <c r="F215" s="66" t="str">
        <f>HYPERLINK("http://twiplomacy.com/info/africa/Zambia","http://twiplomacy.com/info/africa/Zambia")</f>
        <v>http://twiplomacy.com/info/africa/Zambia</v>
      </c>
      <c r="G215" s="41" t="s">
        <v>2600</v>
      </c>
      <c r="H215" s="48" t="s">
        <v>2601</v>
      </c>
      <c r="I215" s="41" t="s">
        <v>2602</v>
      </c>
      <c r="J215" s="43">
        <v>1014</v>
      </c>
      <c r="K215" s="43">
        <v>143</v>
      </c>
      <c r="L215" s="41" t="s">
        <v>2603</v>
      </c>
      <c r="M215" s="41" t="s">
        <v>2604</v>
      </c>
      <c r="N215" s="41" t="s">
        <v>2605</v>
      </c>
      <c r="O215" s="43">
        <v>0</v>
      </c>
      <c r="P215" s="43">
        <v>29</v>
      </c>
      <c r="Q215" s="41" t="s">
        <v>164</v>
      </c>
      <c r="R215" s="41" t="s">
        <v>79</v>
      </c>
      <c r="S215" s="43">
        <v>50</v>
      </c>
      <c r="T215" s="44" t="s">
        <v>2606</v>
      </c>
      <c r="U215" s="43">
        <v>0.17261904761904759</v>
      </c>
      <c r="V215" s="43">
        <v>0.81481481481481477</v>
      </c>
      <c r="W215" s="43">
        <v>0.22222222222222221</v>
      </c>
      <c r="X215" s="45">
        <v>6</v>
      </c>
      <c r="Y215" s="45">
        <v>29</v>
      </c>
      <c r="Z215" s="46">
        <v>0.20689655172413801</v>
      </c>
      <c r="AA215" s="41" t="s">
        <v>2600</v>
      </c>
      <c r="AB215" s="41" t="s">
        <v>2602</v>
      </c>
      <c r="AC215" s="41" t="s">
        <v>2607</v>
      </c>
      <c r="AD215" s="41" t="s">
        <v>2601</v>
      </c>
      <c r="AE215" s="43">
        <v>0</v>
      </c>
      <c r="AF215" s="43" t="e">
        <v>#VALUE!</v>
      </c>
      <c r="AG215" s="43">
        <v>0</v>
      </c>
      <c r="AH215" s="43">
        <v>0</v>
      </c>
      <c r="AI215" s="41" t="s">
        <v>82</v>
      </c>
      <c r="AJ215" s="41" t="s">
        <v>82</v>
      </c>
      <c r="AK215" s="41" t="s">
        <v>82</v>
      </c>
      <c r="AL215" s="41" t="s">
        <v>82</v>
      </c>
      <c r="AM215" s="41" t="s">
        <v>82</v>
      </c>
      <c r="AN215" s="43" t="s">
        <v>83</v>
      </c>
      <c r="AO215" s="43">
        <v>0</v>
      </c>
      <c r="AP215" s="43">
        <v>0</v>
      </c>
      <c r="AQ215" s="43">
        <v>0</v>
      </c>
      <c r="AR215" s="43">
        <v>0</v>
      </c>
      <c r="AS215" s="41">
        <v>0</v>
      </c>
      <c r="AT215" s="43">
        <v>1014</v>
      </c>
      <c r="AU215" s="43">
        <v>54</v>
      </c>
      <c r="AV215" s="47">
        <v>5.6300000000000003E-2</v>
      </c>
      <c r="AW215" s="48" t="s">
        <v>2608</v>
      </c>
      <c r="AX215" s="39">
        <v>0</v>
      </c>
      <c r="AY215" s="39">
        <v>0</v>
      </c>
      <c r="AZ215" s="39" t="s">
        <v>85</v>
      </c>
      <c r="BA215" s="39"/>
      <c r="BB215" s="48" t="s">
        <v>2609</v>
      </c>
      <c r="BC215" s="39">
        <v>0</v>
      </c>
      <c r="BD215" s="41" t="s">
        <v>2600</v>
      </c>
      <c r="BE215" s="50">
        <v>0</v>
      </c>
      <c r="BF215" s="50">
        <v>5</v>
      </c>
      <c r="BG215" s="50">
        <v>0</v>
      </c>
      <c r="BH215" s="50">
        <v>5</v>
      </c>
      <c r="BI215" s="50"/>
      <c r="BJ215" s="50" t="s">
        <v>2610</v>
      </c>
      <c r="BK215" s="50"/>
      <c r="BL215" s="51" t="s">
        <v>2611</v>
      </c>
      <c r="BM215" s="52" t="s">
        <v>90</v>
      </c>
      <c r="BN215" s="57"/>
      <c r="BO215" s="57"/>
      <c r="BP215" s="57"/>
      <c r="BQ215" s="58"/>
    </row>
    <row r="216" spans="1:69" ht="15.75" x14ac:dyDescent="0.25">
      <c r="A216" s="38" t="s">
        <v>68</v>
      </c>
      <c r="B216" s="39" t="s">
        <v>2612</v>
      </c>
      <c r="C216" s="39" t="s">
        <v>146</v>
      </c>
      <c r="D216" s="39" t="s">
        <v>118</v>
      </c>
      <c r="E216" s="39" t="s">
        <v>2613</v>
      </c>
      <c r="F216" s="72" t="s">
        <v>2614</v>
      </c>
      <c r="G216" s="41" t="s">
        <v>2615</v>
      </c>
      <c r="H216" s="48" t="s">
        <v>2616</v>
      </c>
      <c r="I216" s="41" t="s">
        <v>2617</v>
      </c>
      <c r="J216" s="43">
        <v>122581</v>
      </c>
      <c r="K216" s="43">
        <v>35</v>
      </c>
      <c r="L216" s="41" t="s">
        <v>2618</v>
      </c>
      <c r="M216" s="41" t="s">
        <v>2619</v>
      </c>
      <c r="N216" s="41" t="s">
        <v>2612</v>
      </c>
      <c r="O216" s="43">
        <v>32</v>
      </c>
      <c r="P216" s="43">
        <v>144</v>
      </c>
      <c r="Q216" s="41" t="s">
        <v>164</v>
      </c>
      <c r="R216" s="41" t="s">
        <v>124</v>
      </c>
      <c r="S216" s="43">
        <v>89</v>
      </c>
      <c r="T216" s="44" t="s">
        <v>97</v>
      </c>
      <c r="U216" s="43">
        <v>0.1029766693483508</v>
      </c>
      <c r="V216" s="43">
        <v>194.0841121495327</v>
      </c>
      <c r="W216" s="43">
        <v>657.62616822429902</v>
      </c>
      <c r="X216" s="45">
        <v>11</v>
      </c>
      <c r="Y216" s="45">
        <v>128</v>
      </c>
      <c r="Z216" s="46">
        <v>8.59375E-2</v>
      </c>
      <c r="AA216" s="41" t="s">
        <v>2615</v>
      </c>
      <c r="AB216" s="41" t="s">
        <v>2617</v>
      </c>
      <c r="AC216" s="41" t="s">
        <v>2620</v>
      </c>
      <c r="AD216" s="41" t="s">
        <v>2616</v>
      </c>
      <c r="AE216" s="43">
        <v>100068</v>
      </c>
      <c r="AF216" s="43">
        <v>286.87179487179486</v>
      </c>
      <c r="AG216" s="43">
        <v>22376</v>
      </c>
      <c r="AH216" s="43">
        <v>77692</v>
      </c>
      <c r="AI216" s="47">
        <v>1.3520000000000001E-2</v>
      </c>
      <c r="AJ216" s="47">
        <v>1.274E-2</v>
      </c>
      <c r="AK216" s="47">
        <v>0</v>
      </c>
      <c r="AL216" s="47">
        <v>3.3309999999999999E-2</v>
      </c>
      <c r="AM216" s="47">
        <v>1.367E-2</v>
      </c>
      <c r="AN216" s="43">
        <v>78</v>
      </c>
      <c r="AO216" s="43">
        <v>42</v>
      </c>
      <c r="AP216" s="43">
        <v>5</v>
      </c>
      <c r="AQ216" s="43">
        <v>1</v>
      </c>
      <c r="AR216" s="43">
        <v>30</v>
      </c>
      <c r="AS216" s="41">
        <v>0.21</v>
      </c>
      <c r="AT216" s="43">
        <v>122092</v>
      </c>
      <c r="AU216" s="43">
        <v>0</v>
      </c>
      <c r="AV216" s="55">
        <v>0</v>
      </c>
      <c r="AW216" s="48" t="s">
        <v>2621</v>
      </c>
      <c r="AX216" s="39">
        <v>0</v>
      </c>
      <c r="AY216" s="39">
        <v>0</v>
      </c>
      <c r="AZ216" s="39" t="s">
        <v>85</v>
      </c>
      <c r="BA216" s="39"/>
      <c r="BB216" s="48" t="s">
        <v>2622</v>
      </c>
      <c r="BC216" s="39">
        <v>0</v>
      </c>
      <c r="BD216" s="41" t="s">
        <v>2615</v>
      </c>
      <c r="BE216" s="50">
        <v>4</v>
      </c>
      <c r="BF216" s="50">
        <v>1</v>
      </c>
      <c r="BG216" s="50">
        <v>1</v>
      </c>
      <c r="BH216" s="50">
        <v>6</v>
      </c>
      <c r="BI216" s="50" t="s">
        <v>2623</v>
      </c>
      <c r="BJ216" s="50" t="s">
        <v>765</v>
      </c>
      <c r="BK216" s="50" t="s">
        <v>287</v>
      </c>
      <c r="BL216" s="51" t="s">
        <v>2624</v>
      </c>
      <c r="BM216" s="52" t="s">
        <v>90</v>
      </c>
      <c r="BN216" s="57"/>
      <c r="BO216" s="57"/>
      <c r="BP216" s="57"/>
      <c r="BQ216" s="58"/>
    </row>
    <row r="217" spans="1:69" ht="15.75" x14ac:dyDescent="0.25">
      <c r="A217" s="38" t="s">
        <v>2625</v>
      </c>
      <c r="B217" s="39" t="s">
        <v>2626</v>
      </c>
      <c r="C217" s="39" t="s">
        <v>146</v>
      </c>
      <c r="D217" s="39" t="s">
        <v>71</v>
      </c>
      <c r="E217" s="39" t="s">
        <v>2627</v>
      </c>
      <c r="F217" s="66" t="str">
        <f t="shared" ref="F217:F223" si="8">HYPERLINK("http://twiplomacy.com/info/asia/Afghanistan","http://twiplomacy.com/info/asia/Afghanistan")</f>
        <v>http://twiplomacy.com/info/asia/Afghanistan</v>
      </c>
      <c r="G217" s="41" t="s">
        <v>2628</v>
      </c>
      <c r="H217" s="48" t="s">
        <v>2629</v>
      </c>
      <c r="I217" s="41" t="s">
        <v>2630</v>
      </c>
      <c r="J217" s="43">
        <v>388827</v>
      </c>
      <c r="K217" s="43">
        <v>29</v>
      </c>
      <c r="L217" s="41" t="s">
        <v>2631</v>
      </c>
      <c r="M217" s="41" t="s">
        <v>2632</v>
      </c>
      <c r="N217" s="41" t="s">
        <v>2633</v>
      </c>
      <c r="O217" s="43">
        <v>23</v>
      </c>
      <c r="P217" s="43">
        <v>3135</v>
      </c>
      <c r="Q217" s="41" t="s">
        <v>164</v>
      </c>
      <c r="R217" s="41" t="s">
        <v>124</v>
      </c>
      <c r="S217" s="43">
        <v>1</v>
      </c>
      <c r="T217" s="39" t="s">
        <v>97</v>
      </c>
      <c r="U217" s="43">
        <v>1.753079507278835</v>
      </c>
      <c r="V217" s="43">
        <v>34.959606986899573</v>
      </c>
      <c r="W217" s="43">
        <v>102.3173216885007</v>
      </c>
      <c r="X217" s="45">
        <v>64</v>
      </c>
      <c r="Y217" s="45">
        <v>3131</v>
      </c>
      <c r="Z217" s="46">
        <v>2.0440753752794596E-2</v>
      </c>
      <c r="AA217" s="41" t="s">
        <v>2628</v>
      </c>
      <c r="AB217" s="41" t="s">
        <v>2630</v>
      </c>
      <c r="AC217" s="41" t="s">
        <v>2634</v>
      </c>
      <c r="AD217" s="41" t="s">
        <v>2629</v>
      </c>
      <c r="AE217" s="43">
        <v>204720</v>
      </c>
      <c r="AF217" s="43">
        <v>118.33881578947368</v>
      </c>
      <c r="AG217" s="43">
        <v>35975</v>
      </c>
      <c r="AH217" s="43">
        <v>168745</v>
      </c>
      <c r="AI217" s="47">
        <v>1.98E-3</v>
      </c>
      <c r="AJ217" s="47">
        <v>2.7399999999999998E-3</v>
      </c>
      <c r="AK217" s="47">
        <v>2.2499999999999998E-3</v>
      </c>
      <c r="AL217" s="41" t="s">
        <v>82</v>
      </c>
      <c r="AM217" s="47">
        <v>1.7700000000000001E-3</v>
      </c>
      <c r="AN217" s="43">
        <v>304</v>
      </c>
      <c r="AO217" s="43">
        <v>49</v>
      </c>
      <c r="AP217" s="43">
        <v>0</v>
      </c>
      <c r="AQ217" s="43">
        <v>12</v>
      </c>
      <c r="AR217" s="43">
        <v>241</v>
      </c>
      <c r="AS217" s="41">
        <v>0.83</v>
      </c>
      <c r="AT217" s="43">
        <v>388606</v>
      </c>
      <c r="AU217" s="43">
        <v>89279</v>
      </c>
      <c r="AV217" s="47">
        <v>0.29830000000000001</v>
      </c>
      <c r="AW217" s="48" t="s">
        <v>2635</v>
      </c>
      <c r="AX217" s="39">
        <v>0</v>
      </c>
      <c r="AY217" s="39">
        <v>0</v>
      </c>
      <c r="AZ217" s="39" t="s">
        <v>85</v>
      </c>
      <c r="BA217" s="39"/>
      <c r="BB217" s="48" t="s">
        <v>2636</v>
      </c>
      <c r="BC217" s="39">
        <v>0</v>
      </c>
      <c r="BD217" s="41" t="s">
        <v>2628</v>
      </c>
      <c r="BE217" s="50">
        <v>3</v>
      </c>
      <c r="BF217" s="50">
        <v>26</v>
      </c>
      <c r="BG217" s="50">
        <v>2</v>
      </c>
      <c r="BH217" s="50">
        <v>31</v>
      </c>
      <c r="BI217" s="50" t="s">
        <v>2637</v>
      </c>
      <c r="BJ217" s="50" t="s">
        <v>2638</v>
      </c>
      <c r="BK217" s="50" t="s">
        <v>2639</v>
      </c>
      <c r="BL217" s="56" t="s">
        <v>2640</v>
      </c>
      <c r="BM217" s="52" t="s">
        <v>90</v>
      </c>
      <c r="BN217" s="73"/>
      <c r="BO217" s="73"/>
      <c r="BP217" s="73"/>
      <c r="BQ217" s="74"/>
    </row>
    <row r="218" spans="1:69" ht="15.75" x14ac:dyDescent="0.25">
      <c r="A218" s="38" t="s">
        <v>2625</v>
      </c>
      <c r="B218" s="39" t="s">
        <v>2626</v>
      </c>
      <c r="C218" s="39" t="s">
        <v>70</v>
      </c>
      <c r="D218" s="39" t="s">
        <v>71</v>
      </c>
      <c r="E218" s="39" t="s">
        <v>70</v>
      </c>
      <c r="F218" s="66" t="str">
        <f t="shared" si="8"/>
        <v>http://twiplomacy.com/info/asia/Afghanistan</v>
      </c>
      <c r="G218" s="41" t="s">
        <v>2641</v>
      </c>
      <c r="H218" s="48" t="s">
        <v>2642</v>
      </c>
      <c r="I218" s="41" t="s">
        <v>2643</v>
      </c>
      <c r="J218" s="43">
        <v>382073</v>
      </c>
      <c r="K218" s="43">
        <v>1</v>
      </c>
      <c r="L218" s="41" t="s">
        <v>2644</v>
      </c>
      <c r="M218" s="41" t="s">
        <v>2645</v>
      </c>
      <c r="N218" s="41" t="s">
        <v>2646</v>
      </c>
      <c r="O218" s="43">
        <v>1</v>
      </c>
      <c r="P218" s="43">
        <v>10869</v>
      </c>
      <c r="Q218" s="41" t="s">
        <v>164</v>
      </c>
      <c r="R218" s="41" t="s">
        <v>124</v>
      </c>
      <c r="S218" s="43">
        <v>412</v>
      </c>
      <c r="T218" s="44" t="s">
        <v>97</v>
      </c>
      <c r="U218" s="43">
        <v>3.6895761741122568</v>
      </c>
      <c r="V218" s="43">
        <v>13.66666666666667</v>
      </c>
      <c r="W218" s="43">
        <v>50.747006931316953</v>
      </c>
      <c r="X218" s="45">
        <v>11</v>
      </c>
      <c r="Y218" s="45">
        <v>3221</v>
      </c>
      <c r="Z218" s="46">
        <v>3.4150884818379399E-3</v>
      </c>
      <c r="AA218" s="41" t="s">
        <v>2641</v>
      </c>
      <c r="AB218" s="41" t="s">
        <v>2643</v>
      </c>
      <c r="AC218" s="41" t="s">
        <v>2647</v>
      </c>
      <c r="AD218" s="41" t="s">
        <v>2642</v>
      </c>
      <c r="AE218" s="43">
        <v>98401</v>
      </c>
      <c r="AF218" s="43">
        <v>10.302439024390244</v>
      </c>
      <c r="AG218" s="43">
        <v>16896</v>
      </c>
      <c r="AH218" s="43">
        <v>81505</v>
      </c>
      <c r="AI218" s="47">
        <v>1.9000000000000001E-4</v>
      </c>
      <c r="AJ218" s="47">
        <v>2.5999999999999998E-4</v>
      </c>
      <c r="AK218" s="47">
        <v>2.5000000000000001E-4</v>
      </c>
      <c r="AL218" s="47">
        <v>7.5000000000000002E-4</v>
      </c>
      <c r="AM218" s="47">
        <v>1.2999999999999999E-4</v>
      </c>
      <c r="AN218" s="43">
        <v>1640</v>
      </c>
      <c r="AO218" s="43">
        <v>723</v>
      </c>
      <c r="AP218" s="43">
        <v>1</v>
      </c>
      <c r="AQ218" s="43">
        <v>18</v>
      </c>
      <c r="AR218" s="43">
        <v>871</v>
      </c>
      <c r="AS218" s="41">
        <v>4.49</v>
      </c>
      <c r="AT218" s="43">
        <v>381735</v>
      </c>
      <c r="AU218" s="43">
        <v>127529</v>
      </c>
      <c r="AV218" s="47">
        <v>0.50170000000000003</v>
      </c>
      <c r="AW218" s="48" t="s">
        <v>2648</v>
      </c>
      <c r="AX218" s="39">
        <v>0</v>
      </c>
      <c r="AY218" s="39">
        <v>0</v>
      </c>
      <c r="AZ218" s="39" t="s">
        <v>85</v>
      </c>
      <c r="BA218" s="39"/>
      <c r="BB218" s="48" t="s">
        <v>2649</v>
      </c>
      <c r="BC218" s="39">
        <v>0</v>
      </c>
      <c r="BD218" s="41" t="s">
        <v>2641</v>
      </c>
      <c r="BE218" s="50">
        <v>0</v>
      </c>
      <c r="BF218" s="50">
        <v>16</v>
      </c>
      <c r="BG218" s="50">
        <v>1</v>
      </c>
      <c r="BH218" s="50">
        <v>17</v>
      </c>
      <c r="BI218" s="50"/>
      <c r="BJ218" s="50" t="s">
        <v>2650</v>
      </c>
      <c r="BK218" s="50" t="s">
        <v>2628</v>
      </c>
      <c r="BL218" s="56" t="s">
        <v>2651</v>
      </c>
      <c r="BM218" s="52" t="s">
        <v>90</v>
      </c>
      <c r="BN218" s="57"/>
      <c r="BO218" s="57"/>
      <c r="BP218" s="57"/>
      <c r="BQ218" s="58"/>
    </row>
    <row r="219" spans="1:69" ht="15.75" x14ac:dyDescent="0.25">
      <c r="A219" s="38" t="s">
        <v>2625</v>
      </c>
      <c r="B219" s="39" t="s">
        <v>2626</v>
      </c>
      <c r="C219" s="39" t="s">
        <v>2652</v>
      </c>
      <c r="D219" s="39" t="s">
        <v>71</v>
      </c>
      <c r="E219" s="39" t="s">
        <v>2653</v>
      </c>
      <c r="F219" s="66" t="str">
        <f t="shared" si="8"/>
        <v>http://twiplomacy.com/info/asia/Afghanistan</v>
      </c>
      <c r="G219" s="41" t="s">
        <v>2654</v>
      </c>
      <c r="H219" s="48" t="s">
        <v>2655</v>
      </c>
      <c r="I219" s="41" t="s">
        <v>2656</v>
      </c>
      <c r="J219" s="43">
        <v>229854</v>
      </c>
      <c r="K219" s="43">
        <v>0</v>
      </c>
      <c r="L219" s="41" t="s">
        <v>2657</v>
      </c>
      <c r="M219" s="41" t="s">
        <v>2658</v>
      </c>
      <c r="N219" s="41" t="s">
        <v>2633</v>
      </c>
      <c r="O219" s="43">
        <v>0</v>
      </c>
      <c r="P219" s="43">
        <v>2524</v>
      </c>
      <c r="Q219" s="41" t="s">
        <v>164</v>
      </c>
      <c r="R219" s="41" t="s">
        <v>124</v>
      </c>
      <c r="S219" s="43">
        <v>235</v>
      </c>
      <c r="T219" s="39" t="s">
        <v>97</v>
      </c>
      <c r="U219" s="43">
        <v>1.9772370486656199</v>
      </c>
      <c r="V219" s="43">
        <v>10.559036144578309</v>
      </c>
      <c r="W219" s="43">
        <v>50.006827309236947</v>
      </c>
      <c r="X219" s="45">
        <v>10</v>
      </c>
      <c r="Y219" s="45">
        <v>2519</v>
      </c>
      <c r="Z219" s="46">
        <v>3.96982929734021E-3</v>
      </c>
      <c r="AA219" s="41" t="s">
        <v>2654</v>
      </c>
      <c r="AB219" s="41" t="s">
        <v>2656</v>
      </c>
      <c r="AC219" s="41" t="s">
        <v>2659</v>
      </c>
      <c r="AD219" s="41" t="s">
        <v>2655</v>
      </c>
      <c r="AE219" s="43">
        <v>84612</v>
      </c>
      <c r="AF219" s="43">
        <v>17.646478873239438</v>
      </c>
      <c r="AG219" s="43">
        <v>12529</v>
      </c>
      <c r="AH219" s="43">
        <v>72083</v>
      </c>
      <c r="AI219" s="47">
        <v>7.2999999999999996E-4</v>
      </c>
      <c r="AJ219" s="47">
        <v>1.3799999999999999E-3</v>
      </c>
      <c r="AK219" s="47">
        <v>4.0000000000000002E-4</v>
      </c>
      <c r="AL219" s="41" t="s">
        <v>82</v>
      </c>
      <c r="AM219" s="47">
        <v>3.6999999999999999E-4</v>
      </c>
      <c r="AN219" s="43">
        <v>710</v>
      </c>
      <c r="AO219" s="43">
        <v>244</v>
      </c>
      <c r="AP219" s="43">
        <v>0</v>
      </c>
      <c r="AQ219" s="43">
        <v>23</v>
      </c>
      <c r="AR219" s="43">
        <v>440</v>
      </c>
      <c r="AS219" s="41">
        <v>1.95</v>
      </c>
      <c r="AT219" s="43">
        <v>229589</v>
      </c>
      <c r="AU219" s="43">
        <v>128915</v>
      </c>
      <c r="AV219" s="47">
        <v>1.2805</v>
      </c>
      <c r="AW219" s="48" t="s">
        <v>2660</v>
      </c>
      <c r="AX219" s="39">
        <v>0</v>
      </c>
      <c r="AY219" s="39">
        <v>0</v>
      </c>
      <c r="AZ219" s="39" t="s">
        <v>85</v>
      </c>
      <c r="BA219" s="39"/>
      <c r="BB219" s="48" t="s">
        <v>2661</v>
      </c>
      <c r="BC219" s="39">
        <v>0</v>
      </c>
      <c r="BD219" s="41" t="s">
        <v>2654</v>
      </c>
      <c r="BE219" s="50">
        <v>0</v>
      </c>
      <c r="BF219" s="50">
        <v>13</v>
      </c>
      <c r="BG219" s="50">
        <v>0</v>
      </c>
      <c r="BH219" s="50">
        <v>13</v>
      </c>
      <c r="BI219" s="50"/>
      <c r="BJ219" s="50" t="s">
        <v>2662</v>
      </c>
      <c r="BK219" s="50"/>
      <c r="BL219" s="56" t="s">
        <v>2663</v>
      </c>
      <c r="BM219" s="52" t="s">
        <v>90</v>
      </c>
      <c r="BN219" s="57"/>
      <c r="BO219" s="57"/>
      <c r="BP219" s="57"/>
      <c r="BQ219" s="58"/>
    </row>
    <row r="220" spans="1:69" ht="15.75" x14ac:dyDescent="0.25">
      <c r="A220" s="38" t="s">
        <v>2625</v>
      </c>
      <c r="B220" s="39" t="s">
        <v>2626</v>
      </c>
      <c r="C220" s="39" t="s">
        <v>211</v>
      </c>
      <c r="D220" s="39" t="s">
        <v>71</v>
      </c>
      <c r="E220" s="39" t="s">
        <v>211</v>
      </c>
      <c r="F220" s="66" t="str">
        <f t="shared" si="8"/>
        <v>http://twiplomacy.com/info/asia/Afghanistan</v>
      </c>
      <c r="G220" s="41" t="s">
        <v>2664</v>
      </c>
      <c r="H220" s="48" t="s">
        <v>2665</v>
      </c>
      <c r="I220" s="41" t="s">
        <v>2666</v>
      </c>
      <c r="J220" s="43">
        <v>43953</v>
      </c>
      <c r="K220" s="43">
        <v>186</v>
      </c>
      <c r="L220" s="41" t="s">
        <v>2667</v>
      </c>
      <c r="M220" s="41" t="s">
        <v>2668</v>
      </c>
      <c r="N220" s="41" t="s">
        <v>2669</v>
      </c>
      <c r="O220" s="43">
        <v>352</v>
      </c>
      <c r="P220" s="43">
        <v>12873</v>
      </c>
      <c r="Q220" s="41" t="s">
        <v>164</v>
      </c>
      <c r="R220" s="41" t="s">
        <v>79</v>
      </c>
      <c r="S220" s="43">
        <v>171</v>
      </c>
      <c r="T220" s="44" t="s">
        <v>97</v>
      </c>
      <c r="U220" s="43">
        <v>16.47179487179487</v>
      </c>
      <c r="V220" s="43">
        <v>0.97886728655959421</v>
      </c>
      <c r="W220" s="43">
        <v>3.3241758241758239</v>
      </c>
      <c r="X220" s="45">
        <v>177</v>
      </c>
      <c r="Y220" s="45">
        <v>3212</v>
      </c>
      <c r="Z220" s="46">
        <v>5.5105853051058501E-2</v>
      </c>
      <c r="AA220" s="41" t="s">
        <v>2664</v>
      </c>
      <c r="AB220" s="41" t="s">
        <v>2666</v>
      </c>
      <c r="AC220" s="41" t="s">
        <v>2670</v>
      </c>
      <c r="AD220" s="41" t="s">
        <v>2665</v>
      </c>
      <c r="AE220" s="43">
        <v>23828</v>
      </c>
      <c r="AF220" s="43">
        <v>1.1320836026718379</v>
      </c>
      <c r="AG220" s="43">
        <v>5254</v>
      </c>
      <c r="AH220" s="43">
        <v>18574</v>
      </c>
      <c r="AI220" s="47">
        <v>1.2999999999999999E-4</v>
      </c>
      <c r="AJ220" s="47">
        <v>1.8000000000000001E-4</v>
      </c>
      <c r="AK220" s="47">
        <v>1E-4</v>
      </c>
      <c r="AL220" s="47">
        <v>1.4300000000000001E-3</v>
      </c>
      <c r="AM220" s="47">
        <v>5.0000000000000002E-5</v>
      </c>
      <c r="AN220" s="43">
        <v>4641</v>
      </c>
      <c r="AO220" s="43">
        <v>2456</v>
      </c>
      <c r="AP220" s="43">
        <v>4</v>
      </c>
      <c r="AQ220" s="43">
        <v>239</v>
      </c>
      <c r="AR220" s="43">
        <v>1842</v>
      </c>
      <c r="AS220" s="41">
        <v>12.72</v>
      </c>
      <c r="AT220" s="43">
        <v>43929</v>
      </c>
      <c r="AU220" s="43">
        <v>11437</v>
      </c>
      <c r="AV220" s="47">
        <v>0.35199999999999998</v>
      </c>
      <c r="AW220" s="48" t="s">
        <v>2671</v>
      </c>
      <c r="AX220" s="39">
        <v>0</v>
      </c>
      <c r="AY220" s="39">
        <v>0</v>
      </c>
      <c r="AZ220" s="39" t="s">
        <v>85</v>
      </c>
      <c r="BA220" s="39"/>
      <c r="BB220" s="48" t="s">
        <v>2672</v>
      </c>
      <c r="BC220" s="39">
        <v>0</v>
      </c>
      <c r="BD220" s="41" t="s">
        <v>2664</v>
      </c>
      <c r="BE220" s="50">
        <v>4</v>
      </c>
      <c r="BF220" s="50">
        <v>4</v>
      </c>
      <c r="BG220" s="50">
        <v>1</v>
      </c>
      <c r="BH220" s="50">
        <v>9</v>
      </c>
      <c r="BI220" s="50" t="s">
        <v>2673</v>
      </c>
      <c r="BJ220" s="50" t="s">
        <v>2674</v>
      </c>
      <c r="BK220" s="50" t="s">
        <v>2675</v>
      </c>
      <c r="BL220" s="51" t="s">
        <v>2676</v>
      </c>
      <c r="BM220" s="52" t="s">
        <v>276</v>
      </c>
      <c r="BN220" s="57"/>
      <c r="BO220" s="57"/>
      <c r="BP220" s="57"/>
      <c r="BQ220" s="58"/>
    </row>
    <row r="221" spans="1:69" ht="15.75" x14ac:dyDescent="0.25">
      <c r="A221" s="38" t="s">
        <v>2625</v>
      </c>
      <c r="B221" s="39" t="s">
        <v>2626</v>
      </c>
      <c r="C221" s="39" t="s">
        <v>211</v>
      </c>
      <c r="D221" s="39" t="s">
        <v>71</v>
      </c>
      <c r="E221" s="39" t="s">
        <v>211</v>
      </c>
      <c r="F221" s="66" t="str">
        <f t="shared" si="8"/>
        <v>http://twiplomacy.com/info/asia/Afghanistan</v>
      </c>
      <c r="G221" s="41" t="s">
        <v>2677</v>
      </c>
      <c r="H221" s="48" t="s">
        <v>2678</v>
      </c>
      <c r="I221" s="41" t="s">
        <v>2679</v>
      </c>
      <c r="J221" s="43">
        <v>3183</v>
      </c>
      <c r="K221" s="43">
        <v>174</v>
      </c>
      <c r="L221" s="41" t="s">
        <v>2680</v>
      </c>
      <c r="M221" s="41" t="s">
        <v>2681</v>
      </c>
      <c r="N221" s="41" t="s">
        <v>2682</v>
      </c>
      <c r="O221" s="43">
        <v>6</v>
      </c>
      <c r="P221" s="43">
        <v>237</v>
      </c>
      <c r="Q221" s="41" t="s">
        <v>164</v>
      </c>
      <c r="R221" s="41" t="s">
        <v>79</v>
      </c>
      <c r="S221" s="43">
        <v>54</v>
      </c>
      <c r="T221" s="44" t="s">
        <v>2683</v>
      </c>
      <c r="U221" s="43">
        <v>0.39368770764119598</v>
      </c>
      <c r="V221" s="43">
        <v>0.36150234741784038</v>
      </c>
      <c r="W221" s="43">
        <v>0.26291079812206569</v>
      </c>
      <c r="X221" s="45">
        <v>6</v>
      </c>
      <c r="Y221" s="45">
        <v>237</v>
      </c>
      <c r="Z221" s="46">
        <v>2.5316455696202497E-2</v>
      </c>
      <c r="AA221" s="41" t="s">
        <v>2677</v>
      </c>
      <c r="AB221" s="41" t="s">
        <v>2679</v>
      </c>
      <c r="AC221" s="41" t="s">
        <v>2684</v>
      </c>
      <c r="AD221" s="41" t="s">
        <v>2678</v>
      </c>
      <c r="AE221" s="43">
        <v>0</v>
      </c>
      <c r="AF221" s="43" t="e">
        <v>#VALUE!</v>
      </c>
      <c r="AG221" s="43">
        <v>0</v>
      </c>
      <c r="AH221" s="43">
        <v>0</v>
      </c>
      <c r="AI221" s="41" t="s">
        <v>82</v>
      </c>
      <c r="AJ221" s="41" t="s">
        <v>82</v>
      </c>
      <c r="AK221" s="41" t="s">
        <v>82</v>
      </c>
      <c r="AL221" s="41" t="s">
        <v>82</v>
      </c>
      <c r="AM221" s="41" t="s">
        <v>82</v>
      </c>
      <c r="AN221" s="43" t="s">
        <v>83</v>
      </c>
      <c r="AO221" s="43">
        <v>0</v>
      </c>
      <c r="AP221" s="43">
        <v>0</v>
      </c>
      <c r="AQ221" s="43">
        <v>0</v>
      </c>
      <c r="AR221" s="43">
        <v>0</v>
      </c>
      <c r="AS221" s="41">
        <v>0</v>
      </c>
      <c r="AT221" s="43">
        <v>3182</v>
      </c>
      <c r="AU221" s="43">
        <v>71</v>
      </c>
      <c r="AV221" s="47">
        <v>2.2800000000000001E-2</v>
      </c>
      <c r="AW221" s="48" t="s">
        <v>2685</v>
      </c>
      <c r="AX221" s="39">
        <v>0</v>
      </c>
      <c r="AY221" s="39">
        <v>0</v>
      </c>
      <c r="AZ221" s="39" t="s">
        <v>85</v>
      </c>
      <c r="BA221" s="39"/>
      <c r="BB221" s="48" t="s">
        <v>2686</v>
      </c>
      <c r="BC221" s="39">
        <v>0</v>
      </c>
      <c r="BD221" s="41" t="s">
        <v>2677</v>
      </c>
      <c r="BE221" s="50">
        <v>9</v>
      </c>
      <c r="BF221" s="50">
        <v>2</v>
      </c>
      <c r="BG221" s="50">
        <v>0</v>
      </c>
      <c r="BH221" s="50">
        <v>11</v>
      </c>
      <c r="BI221" s="50" t="s">
        <v>2687</v>
      </c>
      <c r="BJ221" s="50" t="s">
        <v>2465</v>
      </c>
      <c r="BK221" s="50"/>
      <c r="BL221" s="51" t="s">
        <v>2688</v>
      </c>
      <c r="BM221" s="52" t="s">
        <v>90</v>
      </c>
      <c r="BN221" s="57"/>
      <c r="BO221" s="57"/>
      <c r="BP221" s="57"/>
      <c r="BQ221" s="58"/>
    </row>
    <row r="222" spans="1:69" ht="15.75" x14ac:dyDescent="0.25">
      <c r="A222" s="38" t="s">
        <v>2625</v>
      </c>
      <c r="B222" s="39" t="s">
        <v>2626</v>
      </c>
      <c r="C222" s="39" t="s">
        <v>117</v>
      </c>
      <c r="D222" s="39" t="s">
        <v>118</v>
      </c>
      <c r="E222" s="39" t="s">
        <v>2689</v>
      </c>
      <c r="F222" s="66" t="str">
        <f t="shared" si="8"/>
        <v>http://twiplomacy.com/info/asia/Afghanistan</v>
      </c>
      <c r="G222" s="41" t="s">
        <v>2690</v>
      </c>
      <c r="H222" s="48" t="s">
        <v>2691</v>
      </c>
      <c r="I222" s="41" t="s">
        <v>2692</v>
      </c>
      <c r="J222" s="43">
        <v>112296</v>
      </c>
      <c r="K222" s="43">
        <v>59</v>
      </c>
      <c r="L222" s="41" t="s">
        <v>2693</v>
      </c>
      <c r="M222" s="41" t="s">
        <v>2694</v>
      </c>
      <c r="N222" s="41" t="s">
        <v>2626</v>
      </c>
      <c r="O222" s="43">
        <v>8</v>
      </c>
      <c r="P222" s="43">
        <v>1212</v>
      </c>
      <c r="Q222" s="41" t="s">
        <v>164</v>
      </c>
      <c r="R222" s="41" t="s">
        <v>124</v>
      </c>
      <c r="S222" s="43">
        <v>88</v>
      </c>
      <c r="T222" s="39" t="s">
        <v>97</v>
      </c>
      <c r="U222" s="43">
        <v>0.49813355454168401</v>
      </c>
      <c r="V222" s="43">
        <v>2.8251046025104598</v>
      </c>
      <c r="W222" s="43">
        <v>25.94142259414226</v>
      </c>
      <c r="X222" s="45">
        <v>1</v>
      </c>
      <c r="Y222" s="45">
        <v>1201</v>
      </c>
      <c r="Z222" s="46">
        <v>8.3263946711074096E-4</v>
      </c>
      <c r="AA222" s="41" t="s">
        <v>2690</v>
      </c>
      <c r="AB222" s="41" t="s">
        <v>2692</v>
      </c>
      <c r="AC222" s="41" t="s">
        <v>2695</v>
      </c>
      <c r="AD222" s="41" t="s">
        <v>2691</v>
      </c>
      <c r="AE222" s="43">
        <v>26083</v>
      </c>
      <c r="AF222" s="43">
        <v>6.3737864077669899</v>
      </c>
      <c r="AG222" s="43">
        <v>2626</v>
      </c>
      <c r="AH222" s="43">
        <v>23457</v>
      </c>
      <c r="AI222" s="47">
        <v>8.7000000000000001E-4</v>
      </c>
      <c r="AJ222" s="47">
        <v>1.3500000000000001E-3</v>
      </c>
      <c r="AK222" s="47">
        <v>6.4999999999999997E-4</v>
      </c>
      <c r="AL222" s="41" t="s">
        <v>82</v>
      </c>
      <c r="AM222" s="47">
        <v>1.1100000000000001E-3</v>
      </c>
      <c r="AN222" s="43">
        <v>412</v>
      </c>
      <c r="AO222" s="43">
        <v>85</v>
      </c>
      <c r="AP222" s="43">
        <v>0</v>
      </c>
      <c r="AQ222" s="43">
        <v>300</v>
      </c>
      <c r="AR222" s="43">
        <v>27</v>
      </c>
      <c r="AS222" s="41">
        <v>1.1299999999999999</v>
      </c>
      <c r="AT222" s="43">
        <v>112089</v>
      </c>
      <c r="AU222" s="43">
        <v>76680</v>
      </c>
      <c r="AV222" s="47">
        <v>2.1656</v>
      </c>
      <c r="AW222" s="48" t="str">
        <f>HYPERLINK("https://twitter.com/SalahRabbani/lists","https://twitter.com/SalahRabbani/lists")</f>
        <v>https://twitter.com/SalahRabbani/lists</v>
      </c>
      <c r="AX222" s="39">
        <v>0</v>
      </c>
      <c r="AY222" s="39">
        <v>0</v>
      </c>
      <c r="AZ222" s="39" t="s">
        <v>85</v>
      </c>
      <c r="BA222" s="39"/>
      <c r="BB222" s="48" t="s">
        <v>2696</v>
      </c>
      <c r="BC222" s="39">
        <v>0</v>
      </c>
      <c r="BD222" s="41" t="s">
        <v>2690</v>
      </c>
      <c r="BE222" s="50">
        <v>14</v>
      </c>
      <c r="BF222" s="50">
        <v>22</v>
      </c>
      <c r="BG222" s="50">
        <v>1</v>
      </c>
      <c r="BH222" s="50">
        <v>37</v>
      </c>
      <c r="BI222" s="50" t="s">
        <v>2697</v>
      </c>
      <c r="BJ222" s="50" t="s">
        <v>2698</v>
      </c>
      <c r="BK222" s="50" t="s">
        <v>939</v>
      </c>
      <c r="BL222" s="51" t="s">
        <v>2699</v>
      </c>
      <c r="BM222" s="52" t="s">
        <v>90</v>
      </c>
      <c r="BN222" s="57"/>
      <c r="BO222" s="57"/>
      <c r="BP222" s="57"/>
      <c r="BQ222" s="58"/>
    </row>
    <row r="223" spans="1:69" ht="15.75" x14ac:dyDescent="0.25">
      <c r="A223" s="38" t="s">
        <v>2625</v>
      </c>
      <c r="B223" s="39" t="s">
        <v>2626</v>
      </c>
      <c r="C223" s="39" t="s">
        <v>132</v>
      </c>
      <c r="D223" s="39" t="s">
        <v>71</v>
      </c>
      <c r="E223" s="39" t="s">
        <v>132</v>
      </c>
      <c r="F223" s="66" t="str">
        <f t="shared" si="8"/>
        <v>http://twiplomacy.com/info/asia/Afghanistan</v>
      </c>
      <c r="G223" s="41" t="s">
        <v>2675</v>
      </c>
      <c r="H223" s="48" t="s">
        <v>2700</v>
      </c>
      <c r="I223" s="41" t="s">
        <v>2701</v>
      </c>
      <c r="J223" s="43">
        <v>7355</v>
      </c>
      <c r="K223" s="43">
        <v>49</v>
      </c>
      <c r="L223" s="41" t="s">
        <v>2702</v>
      </c>
      <c r="M223" s="41" t="s">
        <v>2703</v>
      </c>
      <c r="N223" s="41" t="s">
        <v>2626</v>
      </c>
      <c r="O223" s="43">
        <v>66</v>
      </c>
      <c r="P223" s="43">
        <v>4694</v>
      </c>
      <c r="Q223" s="41" t="s">
        <v>164</v>
      </c>
      <c r="R223" s="41" t="s">
        <v>124</v>
      </c>
      <c r="S223" s="43">
        <v>145</v>
      </c>
      <c r="T223" s="44" t="s">
        <v>97</v>
      </c>
      <c r="U223" s="43">
        <v>2.6340668296658518</v>
      </c>
      <c r="V223" s="43">
        <v>0.90609296482412061</v>
      </c>
      <c r="W223" s="43">
        <v>2.4456658291457281</v>
      </c>
      <c r="X223" s="45">
        <v>11</v>
      </c>
      <c r="Y223" s="45">
        <v>3232</v>
      </c>
      <c r="Z223" s="46">
        <v>3.40346534653465E-3</v>
      </c>
      <c r="AA223" s="41" t="s">
        <v>2675</v>
      </c>
      <c r="AB223" s="41" t="s">
        <v>2701</v>
      </c>
      <c r="AC223" s="41" t="s">
        <v>2704</v>
      </c>
      <c r="AD223" s="41" t="s">
        <v>2700</v>
      </c>
      <c r="AE223" s="43">
        <v>9777</v>
      </c>
      <c r="AF223" s="43">
        <v>2.3908730158730158</v>
      </c>
      <c r="AG223" s="43">
        <v>2410</v>
      </c>
      <c r="AH223" s="43">
        <v>7367</v>
      </c>
      <c r="AI223" s="47">
        <v>1.9400000000000001E-3</v>
      </c>
      <c r="AJ223" s="47">
        <v>5.4799999999999996E-3</v>
      </c>
      <c r="AK223" s="47">
        <v>1.58E-3</v>
      </c>
      <c r="AL223" s="47">
        <v>3.8800000000000002E-3</v>
      </c>
      <c r="AM223" s="47">
        <v>3.0300000000000001E-3</v>
      </c>
      <c r="AN223" s="43">
        <v>1008</v>
      </c>
      <c r="AO223" s="43">
        <v>47</v>
      </c>
      <c r="AP223" s="43">
        <v>17</v>
      </c>
      <c r="AQ223" s="43">
        <v>942</v>
      </c>
      <c r="AR223" s="43">
        <v>2</v>
      </c>
      <c r="AS223" s="41">
        <v>2.76</v>
      </c>
      <c r="AT223" s="43">
        <v>7343</v>
      </c>
      <c r="AU223" s="43">
        <v>4529</v>
      </c>
      <c r="AV223" s="47">
        <v>1.6094999999999999</v>
      </c>
      <c r="AW223" s="48" t="s">
        <v>2705</v>
      </c>
      <c r="AX223" s="39">
        <v>0</v>
      </c>
      <c r="AY223" s="39">
        <v>0</v>
      </c>
      <c r="AZ223" s="39" t="s">
        <v>85</v>
      </c>
      <c r="BA223" s="39"/>
      <c r="BB223" s="48" t="s">
        <v>2706</v>
      </c>
      <c r="BC223" s="39">
        <v>0</v>
      </c>
      <c r="BD223" s="41" t="s">
        <v>2675</v>
      </c>
      <c r="BE223" s="50">
        <v>8</v>
      </c>
      <c r="BF223" s="50">
        <v>48</v>
      </c>
      <c r="BG223" s="50">
        <v>5</v>
      </c>
      <c r="BH223" s="50">
        <v>61</v>
      </c>
      <c r="BI223" s="50" t="s">
        <v>2707</v>
      </c>
      <c r="BJ223" s="50" t="s">
        <v>2708</v>
      </c>
      <c r="BK223" s="50" t="s">
        <v>2709</v>
      </c>
      <c r="BL223" s="51" t="s">
        <v>2710</v>
      </c>
      <c r="BM223" s="52" t="s">
        <v>90</v>
      </c>
      <c r="BN223" s="57"/>
      <c r="BO223" s="57"/>
      <c r="BP223" s="57"/>
      <c r="BQ223" s="58"/>
    </row>
    <row r="224" spans="1:69" ht="15.75" x14ac:dyDescent="0.25">
      <c r="A224" s="38" t="s">
        <v>2625</v>
      </c>
      <c r="B224" s="39" t="s">
        <v>2711</v>
      </c>
      <c r="C224" s="39" t="s">
        <v>70</v>
      </c>
      <c r="D224" s="39" t="s">
        <v>71</v>
      </c>
      <c r="E224" s="39" t="s">
        <v>70</v>
      </c>
      <c r="F224" s="66" t="str">
        <f t="shared" ref="F224:F229" si="9">HYPERLINK("http://twiplomacy.com/info/asia/Armenia","http://twiplomacy.com/info/asia/Armenia")</f>
        <v>http://twiplomacy.com/info/asia/Armenia</v>
      </c>
      <c r="G224" s="41" t="s">
        <v>2712</v>
      </c>
      <c r="H224" s="48" t="s">
        <v>2713</v>
      </c>
      <c r="I224" s="41" t="s">
        <v>2714</v>
      </c>
      <c r="J224" s="43">
        <v>565</v>
      </c>
      <c r="K224" s="43">
        <v>4</v>
      </c>
      <c r="L224" s="41" t="s">
        <v>2715</v>
      </c>
      <c r="M224" s="41" t="s">
        <v>2716</v>
      </c>
      <c r="N224" s="41" t="s">
        <v>2717</v>
      </c>
      <c r="O224" s="43">
        <v>0</v>
      </c>
      <c r="P224" s="43">
        <v>19</v>
      </c>
      <c r="Q224" s="41" t="s">
        <v>164</v>
      </c>
      <c r="R224" s="41" t="s">
        <v>79</v>
      </c>
      <c r="S224" s="43">
        <v>43</v>
      </c>
      <c r="T224" s="44" t="s">
        <v>2718</v>
      </c>
      <c r="U224" s="43">
        <v>4.2792792792792793E-2</v>
      </c>
      <c r="V224" s="43">
        <v>0.78947368421052633</v>
      </c>
      <c r="W224" s="43">
        <v>0.73684210526315785</v>
      </c>
      <c r="X224" s="45">
        <v>0</v>
      </c>
      <c r="Y224" s="45">
        <v>19</v>
      </c>
      <c r="Z224" s="46">
        <v>0</v>
      </c>
      <c r="AA224" s="41" t="s">
        <v>2712</v>
      </c>
      <c r="AB224" s="41" t="s">
        <v>2714</v>
      </c>
      <c r="AC224" s="41" t="s">
        <v>2719</v>
      </c>
      <c r="AD224" s="41" t="s">
        <v>2713</v>
      </c>
      <c r="AE224" s="43">
        <v>0</v>
      </c>
      <c r="AF224" s="43" t="e">
        <v>#VALUE!</v>
      </c>
      <c r="AG224" s="43">
        <v>0</v>
      </c>
      <c r="AH224" s="43">
        <v>0</v>
      </c>
      <c r="AI224" s="41" t="s">
        <v>82</v>
      </c>
      <c r="AJ224" s="41" t="s">
        <v>82</v>
      </c>
      <c r="AK224" s="41" t="s">
        <v>82</v>
      </c>
      <c r="AL224" s="41" t="s">
        <v>82</v>
      </c>
      <c r="AM224" s="41" t="s">
        <v>82</v>
      </c>
      <c r="AN224" s="43" t="s">
        <v>83</v>
      </c>
      <c r="AO224" s="43">
        <v>0</v>
      </c>
      <c r="AP224" s="43">
        <v>0</v>
      </c>
      <c r="AQ224" s="43">
        <v>0</v>
      </c>
      <c r="AR224" s="43">
        <v>0</v>
      </c>
      <c r="AS224" s="41">
        <v>0</v>
      </c>
      <c r="AT224" s="43">
        <v>564</v>
      </c>
      <c r="AU224" s="43">
        <v>2</v>
      </c>
      <c r="AV224" s="47">
        <v>3.5999999999999999E-3</v>
      </c>
      <c r="AW224" s="48" t="s">
        <v>2720</v>
      </c>
      <c r="AX224" s="39">
        <v>0</v>
      </c>
      <c r="AY224" s="39">
        <v>0</v>
      </c>
      <c r="AZ224" s="39" t="s">
        <v>85</v>
      </c>
      <c r="BA224" s="39"/>
      <c r="BB224" s="48" t="s">
        <v>2721</v>
      </c>
      <c r="BC224" s="39">
        <v>0</v>
      </c>
      <c r="BD224" s="41" t="s">
        <v>2712</v>
      </c>
      <c r="BE224" s="50">
        <v>0</v>
      </c>
      <c r="BF224" s="50">
        <v>3</v>
      </c>
      <c r="BG224" s="50">
        <v>3</v>
      </c>
      <c r="BH224" s="50">
        <v>6</v>
      </c>
      <c r="BI224" s="50"/>
      <c r="BJ224" s="50" t="s">
        <v>2722</v>
      </c>
      <c r="BK224" s="50" t="s">
        <v>2723</v>
      </c>
      <c r="BL224" s="51" t="s">
        <v>2724</v>
      </c>
      <c r="BM224" s="52" t="s">
        <v>90</v>
      </c>
      <c r="BN224" s="57"/>
      <c r="BO224" s="57"/>
      <c r="BP224" s="57"/>
      <c r="BQ224" s="58"/>
    </row>
    <row r="225" spans="1:69" ht="15.75" x14ac:dyDescent="0.25">
      <c r="A225" s="38" t="s">
        <v>2625</v>
      </c>
      <c r="B225" s="39" t="s">
        <v>2711</v>
      </c>
      <c r="C225" s="39" t="s">
        <v>70</v>
      </c>
      <c r="D225" s="39" t="s">
        <v>71</v>
      </c>
      <c r="E225" s="39" t="s">
        <v>70</v>
      </c>
      <c r="F225" s="66" t="str">
        <f t="shared" si="9"/>
        <v>http://twiplomacy.com/info/asia/Armenia</v>
      </c>
      <c r="G225" s="41" t="s">
        <v>2725</v>
      </c>
      <c r="H225" s="48" t="s">
        <v>2726</v>
      </c>
      <c r="I225" s="41" t="s">
        <v>2714</v>
      </c>
      <c r="J225" s="43">
        <v>201</v>
      </c>
      <c r="K225" s="43">
        <v>2</v>
      </c>
      <c r="L225" s="41" t="s">
        <v>2727</v>
      </c>
      <c r="M225" s="41" t="s">
        <v>2728</v>
      </c>
      <c r="N225" s="41" t="s">
        <v>2729</v>
      </c>
      <c r="O225" s="43">
        <v>0</v>
      </c>
      <c r="P225" s="43">
        <v>0</v>
      </c>
      <c r="Q225" s="41" t="s">
        <v>164</v>
      </c>
      <c r="R225" s="41" t="s">
        <v>79</v>
      </c>
      <c r="S225" s="43">
        <v>54</v>
      </c>
      <c r="T225" s="44" t="s">
        <v>564</v>
      </c>
      <c r="U225" s="43"/>
      <c r="V225" s="43"/>
      <c r="W225" s="43"/>
      <c r="X225" s="45"/>
      <c r="Y225" s="45"/>
      <c r="Z225" s="46"/>
      <c r="AA225" s="41" t="s">
        <v>2725</v>
      </c>
      <c r="AB225" s="41" t="s">
        <v>2714</v>
      </c>
      <c r="AC225" s="41" t="s">
        <v>2730</v>
      </c>
      <c r="AD225" s="41" t="s">
        <v>2726</v>
      </c>
      <c r="AE225" s="43">
        <v>0</v>
      </c>
      <c r="AF225" s="43" t="e">
        <v>#VALUE!</v>
      </c>
      <c r="AG225" s="43">
        <v>0</v>
      </c>
      <c r="AH225" s="43">
        <v>0</v>
      </c>
      <c r="AI225" s="41" t="s">
        <v>82</v>
      </c>
      <c r="AJ225" s="41" t="s">
        <v>82</v>
      </c>
      <c r="AK225" s="41" t="s">
        <v>82</v>
      </c>
      <c r="AL225" s="41" t="s">
        <v>82</v>
      </c>
      <c r="AM225" s="41" t="s">
        <v>82</v>
      </c>
      <c r="AN225" s="43" t="s">
        <v>83</v>
      </c>
      <c r="AO225" s="43">
        <v>0</v>
      </c>
      <c r="AP225" s="43">
        <v>0</v>
      </c>
      <c r="AQ225" s="43">
        <v>0</v>
      </c>
      <c r="AR225" s="43">
        <v>0</v>
      </c>
      <c r="AS225" s="41">
        <v>0</v>
      </c>
      <c r="AT225" s="43">
        <v>200</v>
      </c>
      <c r="AU225" s="43">
        <v>26</v>
      </c>
      <c r="AV225" s="47">
        <v>0.14940000000000001</v>
      </c>
      <c r="AW225" s="48" t="s">
        <v>2731</v>
      </c>
      <c r="AX225" s="39">
        <v>0</v>
      </c>
      <c r="AY225" s="39">
        <v>0</v>
      </c>
      <c r="AZ225" s="39" t="s">
        <v>85</v>
      </c>
      <c r="BA225" s="39"/>
      <c r="BB225" s="48" t="s">
        <v>2732</v>
      </c>
      <c r="BC225" s="64">
        <v>0</v>
      </c>
      <c r="BD225" s="41" t="s">
        <v>2725</v>
      </c>
      <c r="BE225" s="50">
        <v>0</v>
      </c>
      <c r="BF225" s="50">
        <v>3</v>
      </c>
      <c r="BG225" s="50">
        <v>2</v>
      </c>
      <c r="BH225" s="50">
        <v>5</v>
      </c>
      <c r="BI225" s="50"/>
      <c r="BJ225" s="50" t="s">
        <v>2733</v>
      </c>
      <c r="BK225" s="50" t="s">
        <v>2734</v>
      </c>
      <c r="BL225" s="51" t="s">
        <v>2735</v>
      </c>
      <c r="BM225" s="52" t="s">
        <v>90</v>
      </c>
      <c r="BN225" s="57"/>
      <c r="BO225" s="57"/>
      <c r="BP225" s="57"/>
      <c r="BQ225" s="58"/>
    </row>
    <row r="226" spans="1:69" ht="15.75" x14ac:dyDescent="0.25">
      <c r="A226" s="38" t="s">
        <v>2625</v>
      </c>
      <c r="B226" s="39" t="s">
        <v>2711</v>
      </c>
      <c r="C226" s="39" t="s">
        <v>70</v>
      </c>
      <c r="D226" s="39" t="s">
        <v>71</v>
      </c>
      <c r="E226" s="39" t="s">
        <v>70</v>
      </c>
      <c r="F226" s="66" t="str">
        <f t="shared" si="9"/>
        <v>http://twiplomacy.com/info/asia/Armenia</v>
      </c>
      <c r="G226" s="41" t="s">
        <v>2736</v>
      </c>
      <c r="H226" s="48" t="s">
        <v>2737</v>
      </c>
      <c r="I226" s="41" t="s">
        <v>2714</v>
      </c>
      <c r="J226" s="43">
        <v>116</v>
      </c>
      <c r="K226" s="43">
        <v>2</v>
      </c>
      <c r="L226" s="41" t="s">
        <v>2738</v>
      </c>
      <c r="M226" s="41" t="s">
        <v>2739</v>
      </c>
      <c r="N226" s="41" t="s">
        <v>2740</v>
      </c>
      <c r="O226" s="43">
        <v>0</v>
      </c>
      <c r="P226" s="43">
        <v>0</v>
      </c>
      <c r="Q226" s="41" t="s">
        <v>164</v>
      </c>
      <c r="R226" s="41" t="s">
        <v>79</v>
      </c>
      <c r="S226" s="43">
        <v>30</v>
      </c>
      <c r="T226" s="44" t="s">
        <v>564</v>
      </c>
      <c r="U226" s="43"/>
      <c r="V226" s="43"/>
      <c r="W226" s="43"/>
      <c r="X226" s="45"/>
      <c r="Y226" s="45"/>
      <c r="Z226" s="46"/>
      <c r="AA226" s="41" t="s">
        <v>2736</v>
      </c>
      <c r="AB226" s="41" t="s">
        <v>2714</v>
      </c>
      <c r="AC226" s="41" t="s">
        <v>2741</v>
      </c>
      <c r="AD226" s="41" t="s">
        <v>2737</v>
      </c>
      <c r="AE226" s="43">
        <v>0</v>
      </c>
      <c r="AF226" s="43" t="e">
        <v>#VALUE!</v>
      </c>
      <c r="AG226" s="43">
        <v>0</v>
      </c>
      <c r="AH226" s="43">
        <v>0</v>
      </c>
      <c r="AI226" s="41" t="s">
        <v>82</v>
      </c>
      <c r="AJ226" s="41" t="s">
        <v>82</v>
      </c>
      <c r="AK226" s="41" t="s">
        <v>82</v>
      </c>
      <c r="AL226" s="41" t="s">
        <v>82</v>
      </c>
      <c r="AM226" s="41" t="s">
        <v>82</v>
      </c>
      <c r="AN226" s="43" t="s">
        <v>83</v>
      </c>
      <c r="AO226" s="43">
        <v>0</v>
      </c>
      <c r="AP226" s="43">
        <v>0</v>
      </c>
      <c r="AQ226" s="43">
        <v>0</v>
      </c>
      <c r="AR226" s="43">
        <v>0</v>
      </c>
      <c r="AS226" s="41">
        <v>0</v>
      </c>
      <c r="AT226" s="43">
        <v>115</v>
      </c>
      <c r="AU226" s="43">
        <v>14</v>
      </c>
      <c r="AV226" s="47">
        <v>0.1386</v>
      </c>
      <c r="AW226" s="48" t="s">
        <v>2742</v>
      </c>
      <c r="AX226" s="39">
        <v>0</v>
      </c>
      <c r="AY226" s="39">
        <v>0</v>
      </c>
      <c r="AZ226" s="39" t="s">
        <v>85</v>
      </c>
      <c r="BA226" s="39"/>
      <c r="BB226" s="48" t="s">
        <v>2743</v>
      </c>
      <c r="BC226" s="64">
        <v>0</v>
      </c>
      <c r="BD226" s="41" t="s">
        <v>2736</v>
      </c>
      <c r="BE226" s="50">
        <v>0</v>
      </c>
      <c r="BF226" s="50">
        <v>2</v>
      </c>
      <c r="BG226" s="50">
        <v>2</v>
      </c>
      <c r="BH226" s="50">
        <v>4</v>
      </c>
      <c r="BI226" s="50"/>
      <c r="BJ226" s="50" t="s">
        <v>2744</v>
      </c>
      <c r="BK226" s="50" t="s">
        <v>2745</v>
      </c>
      <c r="BL226" s="51" t="s">
        <v>2746</v>
      </c>
      <c r="BM226" s="52" t="s">
        <v>90</v>
      </c>
      <c r="BN226" s="57"/>
      <c r="BO226" s="57"/>
      <c r="BP226" s="57"/>
      <c r="BQ226" s="58"/>
    </row>
    <row r="227" spans="1:69" ht="15.75" x14ac:dyDescent="0.25">
      <c r="A227" s="88" t="s">
        <v>2625</v>
      </c>
      <c r="B227" s="83" t="s">
        <v>2711</v>
      </c>
      <c r="C227" s="83" t="s">
        <v>70</v>
      </c>
      <c r="D227" s="83" t="s">
        <v>71</v>
      </c>
      <c r="E227" s="83" t="s">
        <v>70</v>
      </c>
      <c r="F227" s="66" t="str">
        <f t="shared" si="9"/>
        <v>http://twiplomacy.com/info/asia/Armenia</v>
      </c>
      <c r="G227" s="41" t="s">
        <v>2747</v>
      </c>
      <c r="H227" s="48" t="s">
        <v>2748</v>
      </c>
      <c r="I227" s="41" t="s">
        <v>2749</v>
      </c>
      <c r="J227" s="43">
        <v>47</v>
      </c>
      <c r="K227" s="43">
        <v>3</v>
      </c>
      <c r="L227" s="41" t="s">
        <v>2750</v>
      </c>
      <c r="M227" s="41" t="s">
        <v>2751</v>
      </c>
      <c r="N227" s="41" t="s">
        <v>2752</v>
      </c>
      <c r="O227" s="43">
        <v>0</v>
      </c>
      <c r="P227" s="43">
        <v>0</v>
      </c>
      <c r="Q227" s="41" t="s">
        <v>164</v>
      </c>
      <c r="R227" s="41" t="s">
        <v>79</v>
      </c>
      <c r="S227" s="43">
        <v>21</v>
      </c>
      <c r="T227" s="83" t="s">
        <v>564</v>
      </c>
      <c r="U227" s="43"/>
      <c r="V227" s="43"/>
      <c r="W227" s="43"/>
      <c r="X227" s="45"/>
      <c r="Y227" s="45"/>
      <c r="Z227" s="46"/>
      <c r="AA227" s="41" t="s">
        <v>2747</v>
      </c>
      <c r="AB227" s="41" t="s">
        <v>2749</v>
      </c>
      <c r="AC227" s="41" t="s">
        <v>2753</v>
      </c>
      <c r="AD227" s="41" t="s">
        <v>2748</v>
      </c>
      <c r="AE227" s="43">
        <v>0</v>
      </c>
      <c r="AF227" s="43" t="e">
        <v>#VALUE!</v>
      </c>
      <c r="AG227" s="43">
        <v>0</v>
      </c>
      <c r="AH227" s="43">
        <v>0</v>
      </c>
      <c r="AI227" s="41" t="s">
        <v>82</v>
      </c>
      <c r="AJ227" s="41" t="s">
        <v>82</v>
      </c>
      <c r="AK227" s="41" t="s">
        <v>82</v>
      </c>
      <c r="AL227" s="41" t="s">
        <v>82</v>
      </c>
      <c r="AM227" s="41" t="s">
        <v>82</v>
      </c>
      <c r="AN227" s="43" t="s">
        <v>83</v>
      </c>
      <c r="AO227" s="43">
        <v>0</v>
      </c>
      <c r="AP227" s="43">
        <v>0</v>
      </c>
      <c r="AQ227" s="43">
        <v>0</v>
      </c>
      <c r="AR227" s="43">
        <v>0</v>
      </c>
      <c r="AS227" s="41">
        <v>0</v>
      </c>
      <c r="AT227" s="43">
        <v>47</v>
      </c>
      <c r="AU227" s="43">
        <v>0</v>
      </c>
      <c r="AV227" s="55">
        <v>0</v>
      </c>
      <c r="AW227" s="48" t="s">
        <v>2754</v>
      </c>
      <c r="AX227" s="39">
        <v>0</v>
      </c>
      <c r="AY227" s="39">
        <v>0</v>
      </c>
      <c r="AZ227" s="39" t="s">
        <v>85</v>
      </c>
      <c r="BA227" s="39"/>
      <c r="BB227" s="48" t="s">
        <v>2755</v>
      </c>
      <c r="BC227" s="64">
        <v>0</v>
      </c>
      <c r="BD227" s="41" t="s">
        <v>2747</v>
      </c>
      <c r="BE227" s="50">
        <v>3</v>
      </c>
      <c r="BF227" s="50">
        <v>1</v>
      </c>
      <c r="BG227" s="50">
        <v>0</v>
      </c>
      <c r="BH227" s="50">
        <v>4</v>
      </c>
      <c r="BI227" s="50" t="s">
        <v>2756</v>
      </c>
      <c r="BJ227" s="50" t="s">
        <v>742</v>
      </c>
      <c r="BK227" s="50"/>
      <c r="BL227" s="51" t="s">
        <v>2757</v>
      </c>
      <c r="BM227" s="52" t="s">
        <v>90</v>
      </c>
      <c r="BN227" s="57"/>
      <c r="BO227" s="57"/>
      <c r="BP227" s="57"/>
      <c r="BQ227" s="58"/>
    </row>
    <row r="228" spans="1:69" ht="15.75" x14ac:dyDescent="0.25">
      <c r="A228" s="38" t="s">
        <v>2625</v>
      </c>
      <c r="B228" s="39" t="s">
        <v>2711</v>
      </c>
      <c r="C228" s="39" t="s">
        <v>104</v>
      </c>
      <c r="D228" s="39" t="s">
        <v>71</v>
      </c>
      <c r="E228" s="39" t="s">
        <v>2758</v>
      </c>
      <c r="F228" s="66" t="str">
        <f t="shared" si="9"/>
        <v>http://twiplomacy.com/info/asia/Armenia</v>
      </c>
      <c r="G228" s="41" t="s">
        <v>2759</v>
      </c>
      <c r="H228" s="48" t="s">
        <v>2760</v>
      </c>
      <c r="I228" s="41" t="s">
        <v>2761</v>
      </c>
      <c r="J228" s="43">
        <v>195</v>
      </c>
      <c r="K228" s="43">
        <v>0</v>
      </c>
      <c r="L228" s="41" t="s">
        <v>2762</v>
      </c>
      <c r="M228" s="41" t="s">
        <v>2763</v>
      </c>
      <c r="N228" s="41" t="s">
        <v>2752</v>
      </c>
      <c r="O228" s="43">
        <v>1</v>
      </c>
      <c r="P228" s="43">
        <v>0</v>
      </c>
      <c r="Q228" s="41" t="s">
        <v>164</v>
      </c>
      <c r="R228" s="41" t="s">
        <v>79</v>
      </c>
      <c r="S228" s="43">
        <v>3</v>
      </c>
      <c r="T228" s="44" t="s">
        <v>564</v>
      </c>
      <c r="U228" s="43"/>
      <c r="V228" s="43"/>
      <c r="W228" s="43"/>
      <c r="X228" s="45"/>
      <c r="Y228" s="45"/>
      <c r="Z228" s="46"/>
      <c r="AA228" s="41" t="s">
        <v>2759</v>
      </c>
      <c r="AB228" s="41" t="s">
        <v>2761</v>
      </c>
      <c r="AC228" s="41" t="s">
        <v>2764</v>
      </c>
      <c r="AD228" s="41" t="s">
        <v>2760</v>
      </c>
      <c r="AE228" s="43">
        <v>0</v>
      </c>
      <c r="AF228" s="43" t="e">
        <v>#VALUE!</v>
      </c>
      <c r="AG228" s="43">
        <v>0</v>
      </c>
      <c r="AH228" s="43">
        <v>0</v>
      </c>
      <c r="AI228" s="41" t="s">
        <v>82</v>
      </c>
      <c r="AJ228" s="41" t="s">
        <v>82</v>
      </c>
      <c r="AK228" s="41" t="s">
        <v>82</v>
      </c>
      <c r="AL228" s="41" t="s">
        <v>82</v>
      </c>
      <c r="AM228" s="41" t="s">
        <v>82</v>
      </c>
      <c r="AN228" s="43" t="s">
        <v>83</v>
      </c>
      <c r="AO228" s="43">
        <v>0</v>
      </c>
      <c r="AP228" s="43">
        <v>0</v>
      </c>
      <c r="AQ228" s="43">
        <v>0</v>
      </c>
      <c r="AR228" s="43">
        <v>0</v>
      </c>
      <c r="AS228" s="41">
        <v>0</v>
      </c>
      <c r="AT228" s="43">
        <v>195</v>
      </c>
      <c r="AU228" s="43">
        <v>0</v>
      </c>
      <c r="AV228" s="55">
        <v>0</v>
      </c>
      <c r="AW228" s="48" t="s">
        <v>2765</v>
      </c>
      <c r="AX228" s="39">
        <v>0</v>
      </c>
      <c r="AY228" s="39">
        <v>0</v>
      </c>
      <c r="AZ228" s="39" t="s">
        <v>85</v>
      </c>
      <c r="BA228" s="39"/>
      <c r="BB228" s="48" t="s">
        <v>2766</v>
      </c>
      <c r="BC228" s="64">
        <v>0</v>
      </c>
      <c r="BD228" s="41" t="s">
        <v>2759</v>
      </c>
      <c r="BE228" s="50">
        <v>0</v>
      </c>
      <c r="BF228" s="50">
        <v>0</v>
      </c>
      <c r="BG228" s="50">
        <v>0</v>
      </c>
      <c r="BH228" s="50">
        <v>0</v>
      </c>
      <c r="BI228" s="50"/>
      <c r="BJ228" s="50"/>
      <c r="BK228" s="50"/>
      <c r="BL228" s="56" t="s">
        <v>2767</v>
      </c>
      <c r="BM228" s="52" t="s">
        <v>90</v>
      </c>
      <c r="BN228" s="57"/>
      <c r="BO228" s="57"/>
      <c r="BP228" s="57"/>
      <c r="BQ228" s="58"/>
    </row>
    <row r="229" spans="1:69" ht="15.75" x14ac:dyDescent="0.25">
      <c r="A229" s="38" t="s">
        <v>2625</v>
      </c>
      <c r="B229" s="39" t="s">
        <v>2711</v>
      </c>
      <c r="C229" s="39" t="s">
        <v>132</v>
      </c>
      <c r="D229" s="39" t="s">
        <v>71</v>
      </c>
      <c r="E229" s="39" t="s">
        <v>132</v>
      </c>
      <c r="F229" s="66" t="str">
        <f t="shared" si="9"/>
        <v>http://twiplomacy.com/info/asia/Armenia</v>
      </c>
      <c r="G229" s="41" t="s">
        <v>2768</v>
      </c>
      <c r="H229" s="48" t="s">
        <v>2769</v>
      </c>
      <c r="I229" s="41" t="s">
        <v>2770</v>
      </c>
      <c r="J229" s="43">
        <v>35890</v>
      </c>
      <c r="K229" s="43">
        <v>369</v>
      </c>
      <c r="L229" s="41" t="s">
        <v>2771</v>
      </c>
      <c r="M229" s="41" t="s">
        <v>2772</v>
      </c>
      <c r="N229" s="41" t="s">
        <v>2729</v>
      </c>
      <c r="O229" s="43">
        <v>1101</v>
      </c>
      <c r="P229" s="43">
        <v>9888</v>
      </c>
      <c r="Q229" s="41" t="s">
        <v>164</v>
      </c>
      <c r="R229" s="41" t="s">
        <v>124</v>
      </c>
      <c r="S229" s="43">
        <v>265</v>
      </c>
      <c r="T229" s="44" t="s">
        <v>97</v>
      </c>
      <c r="U229" s="43">
        <v>4.9115853658536581</v>
      </c>
      <c r="V229" s="43">
        <v>9.0989583333333339</v>
      </c>
      <c r="W229" s="43">
        <v>14.64583333333333</v>
      </c>
      <c r="X229" s="45">
        <v>36</v>
      </c>
      <c r="Y229" s="45">
        <v>3222</v>
      </c>
      <c r="Z229" s="46">
        <v>1.1173184357541898E-2</v>
      </c>
      <c r="AA229" s="41" t="s">
        <v>2768</v>
      </c>
      <c r="AB229" s="41" t="s">
        <v>2770</v>
      </c>
      <c r="AC229" s="41" t="s">
        <v>2773</v>
      </c>
      <c r="AD229" s="41" t="s">
        <v>2769</v>
      </c>
      <c r="AE229" s="43">
        <v>19585</v>
      </c>
      <c r="AF229" s="43">
        <v>9.3443877551020407</v>
      </c>
      <c r="AG229" s="43">
        <v>7326</v>
      </c>
      <c r="AH229" s="43">
        <v>12259</v>
      </c>
      <c r="AI229" s="47">
        <v>8.4000000000000003E-4</v>
      </c>
      <c r="AJ229" s="47">
        <v>1.0300000000000001E-3</v>
      </c>
      <c r="AK229" s="47">
        <v>5.6999999999999998E-4</v>
      </c>
      <c r="AL229" s="47">
        <v>1.01E-3</v>
      </c>
      <c r="AM229" s="47">
        <v>2.5999999999999998E-4</v>
      </c>
      <c r="AN229" s="43">
        <v>784</v>
      </c>
      <c r="AO229" s="43">
        <v>403</v>
      </c>
      <c r="AP229" s="43">
        <v>14</v>
      </c>
      <c r="AQ229" s="43">
        <v>289</v>
      </c>
      <c r="AR229" s="43">
        <v>49</v>
      </c>
      <c r="AS229" s="41">
        <v>2.15</v>
      </c>
      <c r="AT229" s="43">
        <v>36604</v>
      </c>
      <c r="AU229" s="43">
        <v>14839</v>
      </c>
      <c r="AV229" s="47">
        <v>0.68179999999999996</v>
      </c>
      <c r="AW229" s="72" t="s">
        <v>2774</v>
      </c>
      <c r="AX229" s="39">
        <v>1</v>
      </c>
      <c r="AY229" s="39">
        <v>0</v>
      </c>
      <c r="AZ229" s="39" t="s">
        <v>2775</v>
      </c>
      <c r="BA229" s="39">
        <v>35</v>
      </c>
      <c r="BB229" s="72" t="s">
        <v>2776</v>
      </c>
      <c r="BC229" s="39">
        <v>20</v>
      </c>
      <c r="BD229" s="41" t="s">
        <v>2768</v>
      </c>
      <c r="BE229" s="50">
        <v>32</v>
      </c>
      <c r="BF229" s="50">
        <v>15</v>
      </c>
      <c r="BG229" s="50">
        <v>84</v>
      </c>
      <c r="BH229" s="50">
        <v>131</v>
      </c>
      <c r="BI229" s="50" t="s">
        <v>2777</v>
      </c>
      <c r="BJ229" s="50" t="s">
        <v>2778</v>
      </c>
      <c r="BK229" s="50" t="s">
        <v>2779</v>
      </c>
      <c r="BL229" s="51" t="s">
        <v>2780</v>
      </c>
      <c r="BM229" s="52" t="s">
        <v>276</v>
      </c>
      <c r="BN229" s="57"/>
      <c r="BO229" s="57"/>
      <c r="BP229" s="57"/>
      <c r="BQ229" s="58"/>
    </row>
    <row r="230" spans="1:69" ht="15.75" x14ac:dyDescent="0.25">
      <c r="A230" s="38" t="s">
        <v>2625</v>
      </c>
      <c r="B230" s="39" t="s">
        <v>2781</v>
      </c>
      <c r="C230" s="39" t="s">
        <v>146</v>
      </c>
      <c r="D230" s="39" t="s">
        <v>118</v>
      </c>
      <c r="E230" s="39" t="s">
        <v>2782</v>
      </c>
      <c r="F230" s="66" t="str">
        <f>HYPERLINK("http://twiplomacy.com/info/asia/Azerbaijan","http://twiplomacy.com/info/asia/Azerbaijan")</f>
        <v>http://twiplomacy.com/info/asia/Azerbaijan</v>
      </c>
      <c r="G230" s="41" t="s">
        <v>2783</v>
      </c>
      <c r="H230" s="48" t="s">
        <v>2784</v>
      </c>
      <c r="I230" s="41" t="s">
        <v>2785</v>
      </c>
      <c r="J230" s="43">
        <v>272153</v>
      </c>
      <c r="K230" s="43">
        <v>2</v>
      </c>
      <c r="L230" s="41" t="s">
        <v>2786</v>
      </c>
      <c r="M230" s="41" t="s">
        <v>2787</v>
      </c>
      <c r="N230" s="41" t="s">
        <v>2788</v>
      </c>
      <c r="O230" s="43">
        <v>0</v>
      </c>
      <c r="P230" s="43">
        <v>3739</v>
      </c>
      <c r="Q230" s="41" t="s">
        <v>164</v>
      </c>
      <c r="R230" s="41" t="s">
        <v>124</v>
      </c>
      <c r="S230" s="43">
        <v>573</v>
      </c>
      <c r="T230" s="44" t="s">
        <v>97</v>
      </c>
      <c r="U230" s="43">
        <v>1.296057924376508</v>
      </c>
      <c r="V230" s="43">
        <v>22.485074626865671</v>
      </c>
      <c r="W230" s="43">
        <v>66.361629353233837</v>
      </c>
      <c r="X230" s="45">
        <v>0</v>
      </c>
      <c r="Y230" s="45">
        <v>3222</v>
      </c>
      <c r="Z230" s="46">
        <v>0</v>
      </c>
      <c r="AA230" s="41" t="s">
        <v>2783</v>
      </c>
      <c r="AB230" s="41" t="s">
        <v>2785</v>
      </c>
      <c r="AC230" s="41" t="s">
        <v>2789</v>
      </c>
      <c r="AD230" s="41" t="s">
        <v>2784</v>
      </c>
      <c r="AE230" s="43">
        <v>72255</v>
      </c>
      <c r="AF230" s="43">
        <v>51.245901639344261</v>
      </c>
      <c r="AG230" s="43">
        <v>15630</v>
      </c>
      <c r="AH230" s="43">
        <v>56625</v>
      </c>
      <c r="AI230" s="47">
        <v>8.8000000000000003E-4</v>
      </c>
      <c r="AJ230" s="47">
        <v>2.7499999999999998E-3</v>
      </c>
      <c r="AK230" s="47">
        <v>4.8000000000000001E-4</v>
      </c>
      <c r="AL230" s="41" t="s">
        <v>82</v>
      </c>
      <c r="AM230" s="47">
        <v>8.7000000000000001E-4</v>
      </c>
      <c r="AN230" s="43">
        <v>305</v>
      </c>
      <c r="AO230" s="43">
        <v>2</v>
      </c>
      <c r="AP230" s="43">
        <v>0</v>
      </c>
      <c r="AQ230" s="43">
        <v>3</v>
      </c>
      <c r="AR230" s="43">
        <v>300</v>
      </c>
      <c r="AS230" s="41">
        <v>0.84</v>
      </c>
      <c r="AT230" s="43">
        <v>272137</v>
      </c>
      <c r="AU230" s="43">
        <v>6733</v>
      </c>
      <c r="AV230" s="47">
        <v>2.5399999999999999E-2</v>
      </c>
      <c r="AW230" s="48" t="s">
        <v>2790</v>
      </c>
      <c r="AX230" s="39">
        <v>0</v>
      </c>
      <c r="AY230" s="39">
        <v>0</v>
      </c>
      <c r="AZ230" s="39" t="s">
        <v>85</v>
      </c>
      <c r="BA230" s="39"/>
      <c r="BB230" s="48" t="s">
        <v>2791</v>
      </c>
      <c r="BC230" s="39">
        <v>0</v>
      </c>
      <c r="BD230" s="41" t="s">
        <v>2783</v>
      </c>
      <c r="BE230" s="50">
        <v>0</v>
      </c>
      <c r="BF230" s="50">
        <v>21</v>
      </c>
      <c r="BG230" s="50">
        <v>2</v>
      </c>
      <c r="BH230" s="50">
        <v>23</v>
      </c>
      <c r="BI230" s="50"/>
      <c r="BJ230" s="50" t="s">
        <v>2792</v>
      </c>
      <c r="BK230" s="50" t="s">
        <v>2793</v>
      </c>
      <c r="BL230" s="56" t="s">
        <v>2794</v>
      </c>
      <c r="BM230" s="52" t="s">
        <v>90</v>
      </c>
      <c r="BN230" s="57"/>
      <c r="BO230" s="57"/>
      <c r="BP230" s="57"/>
      <c r="BQ230" s="58"/>
    </row>
    <row r="231" spans="1:69" ht="15.75" x14ac:dyDescent="0.25">
      <c r="A231" s="38" t="s">
        <v>2625</v>
      </c>
      <c r="B231" s="39" t="s">
        <v>2781</v>
      </c>
      <c r="C231" s="39" t="s">
        <v>146</v>
      </c>
      <c r="D231" s="39" t="s">
        <v>118</v>
      </c>
      <c r="E231" s="39" t="s">
        <v>2782</v>
      </c>
      <c r="F231" s="66" t="str">
        <f>HYPERLINK("http://twiplomacy.com/info/asia/Azerbaijan","http://twiplomacy.com/info/asia/Azerbaijan")</f>
        <v>http://twiplomacy.com/info/asia/Azerbaijan</v>
      </c>
      <c r="G231" s="41" t="s">
        <v>2795</v>
      </c>
      <c r="H231" s="48" t="s">
        <v>2796</v>
      </c>
      <c r="I231" s="41" t="s">
        <v>2797</v>
      </c>
      <c r="J231" s="43">
        <v>353440</v>
      </c>
      <c r="K231" s="43">
        <v>2</v>
      </c>
      <c r="L231" s="41" t="s">
        <v>2798</v>
      </c>
      <c r="M231" s="41" t="s">
        <v>2799</v>
      </c>
      <c r="N231" s="41" t="s">
        <v>2800</v>
      </c>
      <c r="O231" s="43">
        <v>0</v>
      </c>
      <c r="P231" s="43">
        <v>3421</v>
      </c>
      <c r="Q231" s="41" t="s">
        <v>164</v>
      </c>
      <c r="R231" s="41" t="s">
        <v>124</v>
      </c>
      <c r="S231" s="43">
        <v>678</v>
      </c>
      <c r="T231" s="44" t="s">
        <v>97</v>
      </c>
      <c r="U231" s="43">
        <v>1.1977611940298509</v>
      </c>
      <c r="V231" s="43">
        <v>17.229017160686428</v>
      </c>
      <c r="W231" s="43">
        <v>39.273634945397824</v>
      </c>
      <c r="X231" s="45">
        <v>1</v>
      </c>
      <c r="Y231" s="45">
        <v>3210</v>
      </c>
      <c r="Z231" s="46">
        <v>3.1152647975077899E-4</v>
      </c>
      <c r="AA231" s="41" t="s">
        <v>2795</v>
      </c>
      <c r="AB231" s="41" t="s">
        <v>2797</v>
      </c>
      <c r="AC231" s="41" t="s">
        <v>2801</v>
      </c>
      <c r="AD231" s="41" t="s">
        <v>2796</v>
      </c>
      <c r="AE231" s="43">
        <v>65898</v>
      </c>
      <c r="AF231" s="43">
        <v>59.274760383386578</v>
      </c>
      <c r="AG231" s="43">
        <v>18553</v>
      </c>
      <c r="AH231" s="43">
        <v>47345</v>
      </c>
      <c r="AI231" s="47">
        <v>6.4000000000000005E-4</v>
      </c>
      <c r="AJ231" s="47">
        <v>2.2499999999999998E-3</v>
      </c>
      <c r="AK231" s="47">
        <v>8.0000000000000004E-4</v>
      </c>
      <c r="AL231" s="47">
        <v>4.0600000000000002E-3</v>
      </c>
      <c r="AM231" s="47">
        <v>5.9999999999999995E-4</v>
      </c>
      <c r="AN231" s="43">
        <v>313</v>
      </c>
      <c r="AO231" s="43">
        <v>2</v>
      </c>
      <c r="AP231" s="43">
        <v>1</v>
      </c>
      <c r="AQ231" s="43">
        <v>46</v>
      </c>
      <c r="AR231" s="43">
        <v>264</v>
      </c>
      <c r="AS231" s="41">
        <v>0.86</v>
      </c>
      <c r="AT231" s="43">
        <v>354323</v>
      </c>
      <c r="AU231" s="43">
        <v>58645</v>
      </c>
      <c r="AV231" s="47">
        <v>0.1983</v>
      </c>
      <c r="AW231" s="48" t="s">
        <v>2802</v>
      </c>
      <c r="AX231" s="39">
        <v>0</v>
      </c>
      <c r="AY231" s="39">
        <v>0</v>
      </c>
      <c r="AZ231" s="39" t="s">
        <v>85</v>
      </c>
      <c r="BA231" s="39"/>
      <c r="BB231" s="48" t="s">
        <v>2803</v>
      </c>
      <c r="BC231" s="39">
        <v>0</v>
      </c>
      <c r="BD231" s="41" t="s">
        <v>2795</v>
      </c>
      <c r="BE231" s="50">
        <v>0</v>
      </c>
      <c r="BF231" s="50">
        <v>36</v>
      </c>
      <c r="BG231" s="50">
        <v>2</v>
      </c>
      <c r="BH231" s="50">
        <v>38</v>
      </c>
      <c r="BI231" s="50"/>
      <c r="BJ231" s="50" t="s">
        <v>2804</v>
      </c>
      <c r="BK231" s="50" t="s">
        <v>2805</v>
      </c>
      <c r="BL231" s="51" t="s">
        <v>2806</v>
      </c>
      <c r="BM231" s="52" t="s">
        <v>90</v>
      </c>
      <c r="BN231" s="57"/>
      <c r="BO231" s="57"/>
      <c r="BP231" s="57"/>
      <c r="BQ231" s="58"/>
    </row>
    <row r="232" spans="1:69" ht="15.75" x14ac:dyDescent="0.25">
      <c r="A232" s="38" t="s">
        <v>2625</v>
      </c>
      <c r="B232" s="39" t="s">
        <v>2781</v>
      </c>
      <c r="C232" s="39" t="s">
        <v>70</v>
      </c>
      <c r="D232" s="39" t="s">
        <v>71</v>
      </c>
      <c r="E232" s="39" t="s">
        <v>70</v>
      </c>
      <c r="F232" s="66" t="str">
        <f>HYPERLINK("http://twiplomacy.com/info/asia/Azerbaijan","http://twiplomacy.com/info/asia/Azerbaijan")</f>
        <v>http://twiplomacy.com/info/asia/Azerbaijan</v>
      </c>
      <c r="G232" s="41" t="s">
        <v>2807</v>
      </c>
      <c r="H232" s="48" t="s">
        <v>2808</v>
      </c>
      <c r="I232" s="41" t="s">
        <v>2807</v>
      </c>
      <c r="J232" s="43">
        <v>191051</v>
      </c>
      <c r="K232" s="43">
        <v>2</v>
      </c>
      <c r="L232" s="41" t="s">
        <v>2809</v>
      </c>
      <c r="M232" s="41" t="s">
        <v>2810</v>
      </c>
      <c r="N232" s="41" t="s">
        <v>2800</v>
      </c>
      <c r="O232" s="43">
        <v>1</v>
      </c>
      <c r="P232" s="43">
        <v>5676</v>
      </c>
      <c r="Q232" s="41" t="s">
        <v>164</v>
      </c>
      <c r="R232" s="41" t="s">
        <v>79</v>
      </c>
      <c r="S232" s="43">
        <v>201</v>
      </c>
      <c r="T232" s="44" t="s">
        <v>97</v>
      </c>
      <c r="U232" s="43">
        <v>1.52275926794932</v>
      </c>
      <c r="V232" s="43">
        <v>3.6236128236744758</v>
      </c>
      <c r="W232" s="43">
        <v>12.077990135635019</v>
      </c>
      <c r="X232" s="45">
        <v>0</v>
      </c>
      <c r="Y232" s="45">
        <v>3245</v>
      </c>
      <c r="Z232" s="46">
        <v>0</v>
      </c>
      <c r="AA232" s="41" t="s">
        <v>2807</v>
      </c>
      <c r="AB232" s="41" t="s">
        <v>2807</v>
      </c>
      <c r="AC232" s="41" t="s">
        <v>2811</v>
      </c>
      <c r="AD232" s="41" t="s">
        <v>2808</v>
      </c>
      <c r="AE232" s="43">
        <v>17703</v>
      </c>
      <c r="AF232" s="43">
        <v>6.0887772194304857</v>
      </c>
      <c r="AG232" s="43">
        <v>3635</v>
      </c>
      <c r="AH232" s="43">
        <v>14068</v>
      </c>
      <c r="AI232" s="47">
        <v>1.6000000000000001E-4</v>
      </c>
      <c r="AJ232" s="41" t="s">
        <v>82</v>
      </c>
      <c r="AK232" s="47">
        <v>1.6000000000000001E-4</v>
      </c>
      <c r="AL232" s="41" t="s">
        <v>82</v>
      </c>
      <c r="AM232" s="47">
        <v>1.8000000000000001E-4</v>
      </c>
      <c r="AN232" s="43">
        <v>597</v>
      </c>
      <c r="AO232" s="43">
        <v>0</v>
      </c>
      <c r="AP232" s="43">
        <v>0</v>
      </c>
      <c r="AQ232" s="43">
        <v>596</v>
      </c>
      <c r="AR232" s="43">
        <v>1</v>
      </c>
      <c r="AS232" s="41">
        <v>1.64</v>
      </c>
      <c r="AT232" s="43">
        <v>191695</v>
      </c>
      <c r="AU232" s="43">
        <v>22351</v>
      </c>
      <c r="AV232" s="47">
        <v>0.13200000000000001</v>
      </c>
      <c r="AW232" s="48" t="s">
        <v>2812</v>
      </c>
      <c r="AX232" s="39">
        <v>0</v>
      </c>
      <c r="AY232" s="39">
        <v>0</v>
      </c>
      <c r="AZ232" s="39" t="s">
        <v>85</v>
      </c>
      <c r="BA232" s="39"/>
      <c r="BB232" s="48" t="s">
        <v>2813</v>
      </c>
      <c r="BC232" s="39">
        <v>0</v>
      </c>
      <c r="BD232" s="41" t="s">
        <v>2807</v>
      </c>
      <c r="BE232" s="50">
        <v>0</v>
      </c>
      <c r="BF232" s="50">
        <v>12</v>
      </c>
      <c r="BG232" s="50">
        <v>2</v>
      </c>
      <c r="BH232" s="50">
        <v>14</v>
      </c>
      <c r="BI232" s="50"/>
      <c r="BJ232" s="50" t="s">
        <v>2814</v>
      </c>
      <c r="BK232" s="50" t="s">
        <v>2815</v>
      </c>
      <c r="BL232" s="56" t="s">
        <v>2816</v>
      </c>
      <c r="BM232" s="52" t="s">
        <v>90</v>
      </c>
      <c r="BN232" s="57"/>
      <c r="BO232" s="57"/>
      <c r="BP232" s="57"/>
      <c r="BQ232" s="58"/>
    </row>
    <row r="233" spans="1:69" ht="15.75" x14ac:dyDescent="0.25">
      <c r="A233" s="38" t="s">
        <v>2625</v>
      </c>
      <c r="B233" s="39" t="s">
        <v>2781</v>
      </c>
      <c r="C233" s="39" t="s">
        <v>104</v>
      </c>
      <c r="D233" s="39" t="s">
        <v>118</v>
      </c>
      <c r="E233" s="39" t="s">
        <v>2817</v>
      </c>
      <c r="F233" s="66" t="str">
        <f>HYPERLINK("http://twiplomacy.com/info/asia/Azerbaijan","http://twiplomacy.com/info/asia/Azerbaijan")</f>
        <v>http://twiplomacy.com/info/asia/Azerbaijan</v>
      </c>
      <c r="G233" s="41" t="s">
        <v>2818</v>
      </c>
      <c r="H233" s="48" t="s">
        <v>2819</v>
      </c>
      <c r="I233" s="41" t="s">
        <v>2820</v>
      </c>
      <c r="J233" s="43">
        <v>8493</v>
      </c>
      <c r="K233" s="43">
        <v>4</v>
      </c>
      <c r="L233" s="41" t="s">
        <v>2821</v>
      </c>
      <c r="M233" s="41" t="s">
        <v>2822</v>
      </c>
      <c r="N233" s="41" t="s">
        <v>2800</v>
      </c>
      <c r="O233" s="43">
        <v>2</v>
      </c>
      <c r="P233" s="43">
        <v>1406</v>
      </c>
      <c r="Q233" s="41" t="s">
        <v>164</v>
      </c>
      <c r="R233" s="41" t="s">
        <v>79</v>
      </c>
      <c r="S233" s="43">
        <v>47</v>
      </c>
      <c r="T233" s="44" t="s">
        <v>97</v>
      </c>
      <c r="U233" s="43">
        <v>0.54797191887675512</v>
      </c>
      <c r="V233" s="43">
        <v>4.5260900643316653</v>
      </c>
      <c r="W233" s="43">
        <v>8.1229449606862048</v>
      </c>
      <c r="X233" s="45">
        <v>12</v>
      </c>
      <c r="Y233" s="45">
        <v>1405</v>
      </c>
      <c r="Z233" s="46">
        <v>8.5409252669039204E-3</v>
      </c>
      <c r="AA233" s="41" t="s">
        <v>2818</v>
      </c>
      <c r="AB233" s="41" t="s">
        <v>2820</v>
      </c>
      <c r="AC233" s="41" t="s">
        <v>2823</v>
      </c>
      <c r="AD233" s="41" t="s">
        <v>2819</v>
      </c>
      <c r="AE233" s="43">
        <v>4772</v>
      </c>
      <c r="AF233" s="43">
        <v>15.301369863013699</v>
      </c>
      <c r="AG233" s="43">
        <v>1117</v>
      </c>
      <c r="AH233" s="43">
        <v>3655</v>
      </c>
      <c r="AI233" s="47">
        <v>8.6599999999999993E-3</v>
      </c>
      <c r="AJ233" s="47">
        <v>8.2500000000000004E-3</v>
      </c>
      <c r="AK233" s="47">
        <v>7.26E-3</v>
      </c>
      <c r="AL233" s="41" t="s">
        <v>82</v>
      </c>
      <c r="AM233" s="47">
        <v>9.9100000000000004E-3</v>
      </c>
      <c r="AN233" s="43">
        <v>73</v>
      </c>
      <c r="AO233" s="43">
        <v>45</v>
      </c>
      <c r="AP233" s="43">
        <v>0</v>
      </c>
      <c r="AQ233" s="43">
        <v>7</v>
      </c>
      <c r="AR233" s="43">
        <v>21</v>
      </c>
      <c r="AS233" s="41">
        <v>0.2</v>
      </c>
      <c r="AT233" s="43">
        <v>8494</v>
      </c>
      <c r="AU233" s="43">
        <v>1417</v>
      </c>
      <c r="AV233" s="47">
        <v>0.20019999999999999</v>
      </c>
      <c r="AW233" s="48" t="s">
        <v>2824</v>
      </c>
      <c r="AX233" s="39">
        <v>0</v>
      </c>
      <c r="AY233" s="39">
        <v>0</v>
      </c>
      <c r="AZ233" s="39" t="s">
        <v>85</v>
      </c>
      <c r="BA233" s="39"/>
      <c r="BB233" s="48" t="s">
        <v>2825</v>
      </c>
      <c r="BC233" s="39">
        <v>0</v>
      </c>
      <c r="BD233" s="41" t="s">
        <v>2818</v>
      </c>
      <c r="BE233" s="50">
        <v>3</v>
      </c>
      <c r="BF233" s="50">
        <v>4</v>
      </c>
      <c r="BG233" s="50">
        <v>0</v>
      </c>
      <c r="BH233" s="50">
        <v>7</v>
      </c>
      <c r="BI233" s="50" t="s">
        <v>2826</v>
      </c>
      <c r="BJ233" s="50" t="s">
        <v>2827</v>
      </c>
      <c r="BK233" s="50"/>
      <c r="BL233" s="51" t="s">
        <v>2828</v>
      </c>
      <c r="BM233" s="52" t="s">
        <v>90</v>
      </c>
      <c r="BN233" s="57"/>
      <c r="BO233" s="57"/>
      <c r="BP233" s="57"/>
      <c r="BQ233" s="58"/>
    </row>
    <row r="234" spans="1:69" ht="15.75" x14ac:dyDescent="0.25">
      <c r="A234" s="38" t="s">
        <v>2625</v>
      </c>
      <c r="B234" s="39" t="s">
        <v>2781</v>
      </c>
      <c r="C234" s="39" t="s">
        <v>132</v>
      </c>
      <c r="D234" s="39" t="s">
        <v>71</v>
      </c>
      <c r="E234" s="39" t="s">
        <v>132</v>
      </c>
      <c r="F234" s="66" t="str">
        <f>HYPERLINK("http://twiplomacy.com/info/asia/Azerbaijan","http://twiplomacy.com/info/asia/Azerbaijan")</f>
        <v>http://twiplomacy.com/info/asia/Azerbaijan</v>
      </c>
      <c r="G234" s="41" t="s">
        <v>2829</v>
      </c>
      <c r="H234" s="48" t="s">
        <v>2830</v>
      </c>
      <c r="I234" s="41" t="s">
        <v>2831</v>
      </c>
      <c r="J234" s="43">
        <v>43856</v>
      </c>
      <c r="K234" s="43">
        <v>217</v>
      </c>
      <c r="L234" s="41" t="s">
        <v>2832</v>
      </c>
      <c r="M234" s="41" t="s">
        <v>2833</v>
      </c>
      <c r="N234" s="41" t="s">
        <v>2781</v>
      </c>
      <c r="O234" s="43">
        <v>175</v>
      </c>
      <c r="P234" s="43">
        <v>10147</v>
      </c>
      <c r="Q234" s="41" t="s">
        <v>164</v>
      </c>
      <c r="R234" s="41" t="s">
        <v>124</v>
      </c>
      <c r="S234" s="43">
        <v>285</v>
      </c>
      <c r="T234" s="44" t="s">
        <v>97</v>
      </c>
      <c r="U234" s="43">
        <v>5.3669421487603302</v>
      </c>
      <c r="V234" s="43">
        <v>12.54587155963303</v>
      </c>
      <c r="W234" s="43">
        <v>16.213302752293579</v>
      </c>
      <c r="X234" s="45">
        <v>159</v>
      </c>
      <c r="Y234" s="45">
        <v>3247</v>
      </c>
      <c r="Z234" s="46">
        <v>4.896827841084081E-2</v>
      </c>
      <c r="AA234" s="41" t="s">
        <v>2829</v>
      </c>
      <c r="AB234" s="41" t="s">
        <v>2831</v>
      </c>
      <c r="AC234" s="41" t="s">
        <v>2834</v>
      </c>
      <c r="AD234" s="41" t="s">
        <v>2830</v>
      </c>
      <c r="AE234" s="43">
        <v>44550</v>
      </c>
      <c r="AF234" s="43">
        <v>16.057491289198605</v>
      </c>
      <c r="AG234" s="43">
        <v>18434</v>
      </c>
      <c r="AH234" s="43">
        <v>26116</v>
      </c>
      <c r="AI234" s="47">
        <v>1.1299999999999999E-3</v>
      </c>
      <c r="AJ234" s="47">
        <v>1.3699999999999999E-3</v>
      </c>
      <c r="AK234" s="47">
        <v>9.8999999999999999E-4</v>
      </c>
      <c r="AL234" s="47">
        <v>1.2800000000000001E-3</v>
      </c>
      <c r="AM234" s="47">
        <v>1.3799999999999999E-3</v>
      </c>
      <c r="AN234" s="43">
        <v>1148</v>
      </c>
      <c r="AO234" s="43">
        <v>351</v>
      </c>
      <c r="AP234" s="43">
        <v>3</v>
      </c>
      <c r="AQ234" s="43">
        <v>754</v>
      </c>
      <c r="AR234" s="43">
        <v>32</v>
      </c>
      <c r="AS234" s="41">
        <v>3.15</v>
      </c>
      <c r="AT234" s="43">
        <v>44038</v>
      </c>
      <c r="AU234" s="43">
        <v>20555</v>
      </c>
      <c r="AV234" s="47">
        <v>0.87529999999999997</v>
      </c>
      <c r="AW234" s="48" t="s">
        <v>2835</v>
      </c>
      <c r="AX234" s="39">
        <v>0</v>
      </c>
      <c r="AY234" s="39">
        <v>0</v>
      </c>
      <c r="AZ234" s="39" t="s">
        <v>85</v>
      </c>
      <c r="BA234" s="39"/>
      <c r="BB234" s="48" t="s">
        <v>2836</v>
      </c>
      <c r="BC234" s="39">
        <v>38</v>
      </c>
      <c r="BD234" s="41" t="s">
        <v>2829</v>
      </c>
      <c r="BE234" s="50">
        <v>25</v>
      </c>
      <c r="BF234" s="50">
        <v>33</v>
      </c>
      <c r="BG234" s="50">
        <v>54</v>
      </c>
      <c r="BH234" s="50">
        <v>112</v>
      </c>
      <c r="BI234" s="50" t="s">
        <v>2837</v>
      </c>
      <c r="BJ234" s="50" t="s">
        <v>2838</v>
      </c>
      <c r="BK234" s="50" t="s">
        <v>2839</v>
      </c>
      <c r="BL234" s="56" t="s">
        <v>2840</v>
      </c>
      <c r="BM234" s="52" t="s">
        <v>276</v>
      </c>
      <c r="BN234" s="57"/>
      <c r="BO234" s="57"/>
      <c r="BP234" s="57"/>
      <c r="BQ234" s="58"/>
    </row>
    <row r="235" spans="1:69" ht="15.75" x14ac:dyDescent="0.25">
      <c r="A235" s="38" t="s">
        <v>2625</v>
      </c>
      <c r="B235" s="39" t="s">
        <v>2841</v>
      </c>
      <c r="C235" s="39" t="s">
        <v>2842</v>
      </c>
      <c r="D235" s="39" t="s">
        <v>71</v>
      </c>
      <c r="E235" s="39" t="s">
        <v>2842</v>
      </c>
      <c r="F235" s="66" t="str">
        <f>HYPERLINK("http://twiplomacy.com/info/asia/Bahrain","http://twiplomacy.com/info/asia/Bahrain")</f>
        <v>http://twiplomacy.com/info/asia/Bahrain</v>
      </c>
      <c r="G235" s="41" t="s">
        <v>2843</v>
      </c>
      <c r="H235" s="48" t="s">
        <v>2844</v>
      </c>
      <c r="I235" s="41" t="s">
        <v>2845</v>
      </c>
      <c r="J235" s="43">
        <v>55984</v>
      </c>
      <c r="K235" s="43">
        <v>0</v>
      </c>
      <c r="L235" s="41" t="s">
        <v>2846</v>
      </c>
      <c r="M235" s="41" t="s">
        <v>2847</v>
      </c>
      <c r="N235" s="41" t="s">
        <v>2841</v>
      </c>
      <c r="O235" s="43">
        <v>0</v>
      </c>
      <c r="P235" s="43">
        <v>6308</v>
      </c>
      <c r="Q235" s="41" t="s">
        <v>164</v>
      </c>
      <c r="R235" s="41" t="s">
        <v>124</v>
      </c>
      <c r="S235" s="43">
        <v>225</v>
      </c>
      <c r="T235" s="39" t="s">
        <v>97</v>
      </c>
      <c r="U235" s="43">
        <v>3.3951527924130658</v>
      </c>
      <c r="V235" s="43">
        <v>9.6602484472049692</v>
      </c>
      <c r="W235" s="43">
        <v>10.012422360248451</v>
      </c>
      <c r="X235" s="45">
        <v>4</v>
      </c>
      <c r="Y235" s="45">
        <v>3222</v>
      </c>
      <c r="Z235" s="46">
        <v>1.2414649286157701E-3</v>
      </c>
      <c r="AA235" s="41" t="s">
        <v>2843</v>
      </c>
      <c r="AB235" s="41" t="s">
        <v>2845</v>
      </c>
      <c r="AC235" s="41" t="s">
        <v>2848</v>
      </c>
      <c r="AD235" s="41" t="s">
        <v>2844</v>
      </c>
      <c r="AE235" s="43">
        <v>33026</v>
      </c>
      <c r="AF235" s="43">
        <v>9.3309305373525557</v>
      </c>
      <c r="AG235" s="43">
        <v>14239</v>
      </c>
      <c r="AH235" s="43">
        <v>18787</v>
      </c>
      <c r="AI235" s="47">
        <v>4.8999999999999998E-4</v>
      </c>
      <c r="AJ235" s="47">
        <v>5.2999999999999998E-4</v>
      </c>
      <c r="AK235" s="47">
        <v>3.2000000000000003E-4</v>
      </c>
      <c r="AL235" s="47">
        <v>1.73E-3</v>
      </c>
      <c r="AM235" s="47">
        <v>3.8999999999999999E-4</v>
      </c>
      <c r="AN235" s="43">
        <v>1526</v>
      </c>
      <c r="AO235" s="43">
        <v>746</v>
      </c>
      <c r="AP235" s="43">
        <v>31</v>
      </c>
      <c r="AQ235" s="43">
        <v>41</v>
      </c>
      <c r="AR235" s="43">
        <v>708</v>
      </c>
      <c r="AS235" s="41">
        <v>4.18</v>
      </c>
      <c r="AT235" s="43">
        <v>55977</v>
      </c>
      <c r="AU235" s="43">
        <v>25057</v>
      </c>
      <c r="AV235" s="47">
        <v>0.81040000000000001</v>
      </c>
      <c r="AW235" s="48" t="str">
        <f>HYPERLINK("https://twitter.com/BahrainCPnews/lists","https://twitter.com/BahrainCPnews/lists")</f>
        <v>https://twitter.com/BahrainCPnews/lists</v>
      </c>
      <c r="AX235" s="39">
        <v>0</v>
      </c>
      <c r="AY235" s="39">
        <v>0</v>
      </c>
      <c r="AZ235" s="39" t="s">
        <v>85</v>
      </c>
      <c r="BA235" s="39"/>
      <c r="BB235" s="48" t="s">
        <v>2849</v>
      </c>
      <c r="BC235" s="39">
        <v>0</v>
      </c>
      <c r="BD235" s="41" t="s">
        <v>2843</v>
      </c>
      <c r="BE235" s="50">
        <v>0</v>
      </c>
      <c r="BF235" s="50">
        <v>5</v>
      </c>
      <c r="BG235" s="50">
        <v>0</v>
      </c>
      <c r="BH235" s="50">
        <v>5</v>
      </c>
      <c r="BI235" s="50"/>
      <c r="BJ235" s="50" t="s">
        <v>2850</v>
      </c>
      <c r="BK235" s="50"/>
      <c r="BL235" s="56" t="s">
        <v>2851</v>
      </c>
      <c r="BM235" s="52" t="s">
        <v>276</v>
      </c>
      <c r="BN235" s="57"/>
      <c r="BO235" s="57"/>
      <c r="BP235" s="57"/>
      <c r="BQ235" s="58"/>
    </row>
    <row r="236" spans="1:69" ht="15.75" x14ac:dyDescent="0.25">
      <c r="A236" s="38" t="s">
        <v>2625</v>
      </c>
      <c r="B236" s="39" t="s">
        <v>2841</v>
      </c>
      <c r="C236" s="39" t="s">
        <v>211</v>
      </c>
      <c r="D236" s="39" t="s">
        <v>71</v>
      </c>
      <c r="E236" s="39" t="s">
        <v>211</v>
      </c>
      <c r="F236" s="66" t="str">
        <f>HYPERLINK("http://twiplomacy.com/info/asia/Bahrain","http://twiplomacy.com/info/asia/Bahrain")</f>
        <v>http://twiplomacy.com/info/asia/Bahrain</v>
      </c>
      <c r="G236" s="41" t="s">
        <v>2852</v>
      </c>
      <c r="H236" s="48" t="s">
        <v>2853</v>
      </c>
      <c r="I236" s="41" t="s">
        <v>2854</v>
      </c>
      <c r="J236" s="43">
        <v>29245</v>
      </c>
      <c r="K236" s="43">
        <v>188</v>
      </c>
      <c r="L236" s="41" t="s">
        <v>2855</v>
      </c>
      <c r="M236" s="41" t="s">
        <v>2856</v>
      </c>
      <c r="N236" s="41" t="s">
        <v>2841</v>
      </c>
      <c r="O236" s="43">
        <v>715</v>
      </c>
      <c r="P236" s="43">
        <v>7782</v>
      </c>
      <c r="Q236" s="41" t="s">
        <v>164</v>
      </c>
      <c r="R236" s="41" t="s">
        <v>124</v>
      </c>
      <c r="S236" s="43">
        <v>273</v>
      </c>
      <c r="T236" s="44" t="s">
        <v>97</v>
      </c>
      <c r="U236" s="43">
        <v>2.9168925022583561</v>
      </c>
      <c r="V236" s="43">
        <v>1.8383419689119169</v>
      </c>
      <c r="W236" s="43">
        <v>1.449740932642487</v>
      </c>
      <c r="X236" s="45">
        <v>349</v>
      </c>
      <c r="Y236" s="45">
        <v>3229</v>
      </c>
      <c r="Z236" s="46">
        <v>0.108082997832146</v>
      </c>
      <c r="AA236" s="41" t="s">
        <v>2852</v>
      </c>
      <c r="AB236" s="41" t="s">
        <v>2854</v>
      </c>
      <c r="AC236" s="41" t="s">
        <v>2857</v>
      </c>
      <c r="AD236" s="41" t="s">
        <v>2853</v>
      </c>
      <c r="AE236" s="43">
        <v>2523</v>
      </c>
      <c r="AF236" s="43">
        <v>0.97689463955637712</v>
      </c>
      <c r="AG236" s="43">
        <v>1057</v>
      </c>
      <c r="AH236" s="43">
        <v>1466</v>
      </c>
      <c r="AI236" s="47">
        <v>6.9999999999999994E-5</v>
      </c>
      <c r="AJ236" s="47">
        <v>6.9999999999999994E-5</v>
      </c>
      <c r="AK236" s="47">
        <v>6.9999999999999994E-5</v>
      </c>
      <c r="AL236" s="47">
        <v>1.1E-4</v>
      </c>
      <c r="AM236" s="47">
        <v>6.9999999999999994E-5</v>
      </c>
      <c r="AN236" s="43">
        <v>1082</v>
      </c>
      <c r="AO236" s="43">
        <v>359</v>
      </c>
      <c r="AP236" s="43">
        <v>46</v>
      </c>
      <c r="AQ236" s="43">
        <v>645</v>
      </c>
      <c r="AR236" s="43">
        <v>3</v>
      </c>
      <c r="AS236" s="41">
        <v>2.96</v>
      </c>
      <c r="AT236" s="43">
        <v>29243</v>
      </c>
      <c r="AU236" s="43">
        <v>3566</v>
      </c>
      <c r="AV236" s="47">
        <v>0.1389</v>
      </c>
      <c r="AW236" s="48" t="s">
        <v>2858</v>
      </c>
      <c r="AX236" s="39">
        <v>1</v>
      </c>
      <c r="AY236" s="39">
        <v>0</v>
      </c>
      <c r="AZ236" s="39" t="s">
        <v>85</v>
      </c>
      <c r="BA236" s="39"/>
      <c r="BB236" s="48" t="s">
        <v>2859</v>
      </c>
      <c r="BC236" s="39">
        <v>0</v>
      </c>
      <c r="BD236" s="41" t="s">
        <v>2852</v>
      </c>
      <c r="BE236" s="50">
        <v>4</v>
      </c>
      <c r="BF236" s="50">
        <v>0</v>
      </c>
      <c r="BG236" s="50">
        <v>3</v>
      </c>
      <c r="BH236" s="50">
        <v>7</v>
      </c>
      <c r="BI236" s="50" t="s">
        <v>2860</v>
      </c>
      <c r="BJ236" s="50"/>
      <c r="BK236" s="50" t="s">
        <v>2861</v>
      </c>
      <c r="BL236" s="51" t="s">
        <v>2862</v>
      </c>
      <c r="BM236" s="52" t="s">
        <v>90</v>
      </c>
      <c r="BN236" s="57"/>
      <c r="BO236" s="57"/>
      <c r="BP236" s="57"/>
      <c r="BQ236" s="58"/>
    </row>
    <row r="237" spans="1:69" ht="15.75" x14ac:dyDescent="0.25">
      <c r="A237" s="38" t="s">
        <v>2625</v>
      </c>
      <c r="B237" s="39" t="s">
        <v>2841</v>
      </c>
      <c r="C237" s="39" t="s">
        <v>117</v>
      </c>
      <c r="D237" s="39" t="s">
        <v>118</v>
      </c>
      <c r="E237" s="39" t="s">
        <v>2863</v>
      </c>
      <c r="F237" s="66" t="str">
        <f>HYPERLINK("http://twiplomacy.com/info/asia/Bahrain","http://twiplomacy.com/info/asia/Bahrain")</f>
        <v>http://twiplomacy.com/info/asia/Bahrain</v>
      </c>
      <c r="G237" s="41" t="s">
        <v>2864</v>
      </c>
      <c r="H237" s="48" t="s">
        <v>2865</v>
      </c>
      <c r="I237" s="41" t="s">
        <v>2866</v>
      </c>
      <c r="J237" s="43">
        <v>515028</v>
      </c>
      <c r="K237" s="43">
        <v>756</v>
      </c>
      <c r="L237" s="41" t="s">
        <v>2867</v>
      </c>
      <c r="M237" s="41" t="s">
        <v>2868</v>
      </c>
      <c r="N237" s="41" t="s">
        <v>2869</v>
      </c>
      <c r="O237" s="43">
        <v>103</v>
      </c>
      <c r="P237" s="43">
        <v>14359</v>
      </c>
      <c r="Q237" s="41" t="s">
        <v>164</v>
      </c>
      <c r="R237" s="41" t="s">
        <v>124</v>
      </c>
      <c r="S237" s="43">
        <v>1833</v>
      </c>
      <c r="T237" s="44" t="s">
        <v>97</v>
      </c>
      <c r="U237" s="43">
        <v>2.106159895150721</v>
      </c>
      <c r="V237" s="43">
        <v>286.25345211581288</v>
      </c>
      <c r="W237" s="43">
        <v>175.49755011135861</v>
      </c>
      <c r="X237" s="45">
        <v>824</v>
      </c>
      <c r="Y237" s="45">
        <v>3214</v>
      </c>
      <c r="Z237" s="46">
        <v>0.25637834474175503</v>
      </c>
      <c r="AA237" s="41" t="s">
        <v>2864</v>
      </c>
      <c r="AB237" s="41" t="s">
        <v>2866</v>
      </c>
      <c r="AC237" s="41" t="s">
        <v>2870</v>
      </c>
      <c r="AD237" s="41" t="s">
        <v>2865</v>
      </c>
      <c r="AE237" s="43">
        <v>747848</v>
      </c>
      <c r="AF237" s="43">
        <v>866.89026915113868</v>
      </c>
      <c r="AG237" s="43">
        <v>418708</v>
      </c>
      <c r="AH237" s="43">
        <v>329140</v>
      </c>
      <c r="AI237" s="47">
        <v>3.4399999999999999E-3</v>
      </c>
      <c r="AJ237" s="47">
        <v>1.8600000000000001E-3</v>
      </c>
      <c r="AK237" s="47">
        <v>1E-3</v>
      </c>
      <c r="AL237" s="47">
        <v>2.2000000000000001E-4</v>
      </c>
      <c r="AM237" s="47">
        <v>4.1599999999999996E-3</v>
      </c>
      <c r="AN237" s="43">
        <v>483</v>
      </c>
      <c r="AO237" s="43">
        <v>67</v>
      </c>
      <c r="AP237" s="43">
        <v>6</v>
      </c>
      <c r="AQ237" s="43">
        <v>36</v>
      </c>
      <c r="AR237" s="43">
        <v>360</v>
      </c>
      <c r="AS237" s="41">
        <v>1.32</v>
      </c>
      <c r="AT237" s="43">
        <v>515399</v>
      </c>
      <c r="AU237" s="43">
        <v>139213</v>
      </c>
      <c r="AV237" s="47">
        <v>0.37009999999999998</v>
      </c>
      <c r="AW237" s="48" t="s">
        <v>2871</v>
      </c>
      <c r="AX237" s="39">
        <v>0</v>
      </c>
      <c r="AY237" s="39">
        <v>0</v>
      </c>
      <c r="AZ237" s="39" t="s">
        <v>85</v>
      </c>
      <c r="BA237" s="39"/>
      <c r="BB237" s="48" t="s">
        <v>2872</v>
      </c>
      <c r="BC237" s="39">
        <v>0</v>
      </c>
      <c r="BD237" s="41" t="s">
        <v>2864</v>
      </c>
      <c r="BE237" s="50">
        <v>25</v>
      </c>
      <c r="BF237" s="50">
        <v>38</v>
      </c>
      <c r="BG237" s="50">
        <v>9</v>
      </c>
      <c r="BH237" s="50">
        <v>72</v>
      </c>
      <c r="BI237" s="50" t="s">
        <v>2873</v>
      </c>
      <c r="BJ237" s="50" t="s">
        <v>2874</v>
      </c>
      <c r="BK237" s="50" t="s">
        <v>2875</v>
      </c>
      <c r="BL237" s="51" t="s">
        <v>2876</v>
      </c>
      <c r="BM237" s="52" t="s">
        <v>90</v>
      </c>
      <c r="BN237" s="57"/>
      <c r="BO237" s="57"/>
      <c r="BP237" s="57"/>
      <c r="BQ237" s="58"/>
    </row>
    <row r="238" spans="1:69" ht="15.75" x14ac:dyDescent="0.25">
      <c r="A238" s="38" t="s">
        <v>2625</v>
      </c>
      <c r="B238" s="39" t="s">
        <v>2841</v>
      </c>
      <c r="C238" s="39" t="s">
        <v>132</v>
      </c>
      <c r="D238" s="39" t="s">
        <v>71</v>
      </c>
      <c r="E238" s="39" t="s">
        <v>132</v>
      </c>
      <c r="F238" s="66" t="str">
        <f>HYPERLINK("http://twiplomacy.com/info/asia/Bahrain","http://twiplomacy.com/info/asia/Bahrain")</f>
        <v>http://twiplomacy.com/info/asia/Bahrain</v>
      </c>
      <c r="G238" s="41" t="s">
        <v>2877</v>
      </c>
      <c r="H238" s="48" t="s">
        <v>2878</v>
      </c>
      <c r="I238" s="41" t="s">
        <v>2879</v>
      </c>
      <c r="J238" s="43">
        <v>61946</v>
      </c>
      <c r="K238" s="43">
        <v>31</v>
      </c>
      <c r="L238" s="41" t="s">
        <v>2880</v>
      </c>
      <c r="M238" s="41" t="s">
        <v>2881</v>
      </c>
      <c r="N238" s="41" t="s">
        <v>2869</v>
      </c>
      <c r="O238" s="43">
        <v>96</v>
      </c>
      <c r="P238" s="43">
        <v>16117</v>
      </c>
      <c r="Q238" s="41" t="s">
        <v>164</v>
      </c>
      <c r="R238" s="41" t="s">
        <v>124</v>
      </c>
      <c r="S238" s="43">
        <v>521</v>
      </c>
      <c r="T238" s="44" t="s">
        <v>97</v>
      </c>
      <c r="U238" s="43">
        <v>5.9143897996357024</v>
      </c>
      <c r="V238" s="43">
        <v>11.76036542515812</v>
      </c>
      <c r="W238" s="43">
        <v>4.5874912157413918</v>
      </c>
      <c r="X238" s="45">
        <v>69</v>
      </c>
      <c r="Y238" s="45">
        <v>3247</v>
      </c>
      <c r="Z238" s="46">
        <v>2.1250384970742199E-2</v>
      </c>
      <c r="AA238" s="41" t="s">
        <v>2877</v>
      </c>
      <c r="AB238" s="41" t="s">
        <v>2879</v>
      </c>
      <c r="AC238" s="41" t="s">
        <v>2882</v>
      </c>
      <c r="AD238" s="41" t="s">
        <v>2878</v>
      </c>
      <c r="AE238" s="43">
        <v>38432</v>
      </c>
      <c r="AF238" s="43">
        <v>13.432793136320305</v>
      </c>
      <c r="AG238" s="43">
        <v>28182</v>
      </c>
      <c r="AH238" s="43">
        <v>10250</v>
      </c>
      <c r="AI238" s="47">
        <v>3.1E-4</v>
      </c>
      <c r="AJ238" s="47">
        <v>3.8999999999999999E-4</v>
      </c>
      <c r="AK238" s="47">
        <v>2.5999999999999998E-4</v>
      </c>
      <c r="AL238" s="47">
        <v>4.8000000000000001E-4</v>
      </c>
      <c r="AM238" s="47">
        <v>3.4000000000000002E-4</v>
      </c>
      <c r="AN238" s="43">
        <v>2098</v>
      </c>
      <c r="AO238" s="43">
        <v>306</v>
      </c>
      <c r="AP238" s="43">
        <v>36</v>
      </c>
      <c r="AQ238" s="43">
        <v>916</v>
      </c>
      <c r="AR238" s="43">
        <v>836</v>
      </c>
      <c r="AS238" s="41">
        <v>5.75</v>
      </c>
      <c r="AT238" s="43">
        <v>61940</v>
      </c>
      <c r="AU238" s="43">
        <v>10480</v>
      </c>
      <c r="AV238" s="47">
        <v>0.20369999999999999</v>
      </c>
      <c r="AW238" s="66" t="str">
        <f>HYPERLINK("https://twitter.com/bahdiplomatic/lists","https://twitter.com/bahdiplomatic/lists")</f>
        <v>https://twitter.com/bahdiplomatic/lists</v>
      </c>
      <c r="AX238" s="39">
        <v>1</v>
      </c>
      <c r="AY238" s="39">
        <v>0</v>
      </c>
      <c r="AZ238" s="66" t="str">
        <f>HYPERLINK("https://twitter.com/bahdiplomatic/lists/bahrain-s-missions-abroad","https://twitter.com/bahdiplomatic/lists/bahrain-s-missions-abroad")</f>
        <v>https://twitter.com/bahdiplomatic/lists/bahrain-s-missions-abroad</v>
      </c>
      <c r="BA238" s="39">
        <v>28</v>
      </c>
      <c r="BB238" s="48" t="s">
        <v>2883</v>
      </c>
      <c r="BC238" s="39">
        <v>0</v>
      </c>
      <c r="BD238" s="41" t="s">
        <v>2877</v>
      </c>
      <c r="BE238" s="50">
        <v>0</v>
      </c>
      <c r="BF238" s="50">
        <v>68</v>
      </c>
      <c r="BG238" s="50">
        <v>1</v>
      </c>
      <c r="BH238" s="50">
        <v>69</v>
      </c>
      <c r="BI238" s="50"/>
      <c r="BJ238" s="50" t="s">
        <v>2884</v>
      </c>
      <c r="BK238" s="50" t="s">
        <v>2864</v>
      </c>
      <c r="BL238" s="56" t="s">
        <v>2885</v>
      </c>
      <c r="BM238" s="52" t="s">
        <v>90</v>
      </c>
      <c r="BN238" s="57"/>
      <c r="BO238" s="57"/>
      <c r="BP238" s="57"/>
      <c r="BQ238" s="58"/>
    </row>
    <row r="239" spans="1:69" ht="15.75" x14ac:dyDescent="0.25">
      <c r="A239" s="38" t="s">
        <v>2625</v>
      </c>
      <c r="B239" s="39" t="s">
        <v>2886</v>
      </c>
      <c r="C239" s="39" t="s">
        <v>132</v>
      </c>
      <c r="D239" s="39" t="s">
        <v>71</v>
      </c>
      <c r="E239" s="39" t="s">
        <v>132</v>
      </c>
      <c r="F239" s="66" t="str">
        <f>HYPERLINK("http://twiplomacy.com/info/asia/Bangladesh","http://twiplomacy.com/info/asia/Bangladesh")</f>
        <v>http://twiplomacy.com/info/asia/Bangladesh</v>
      </c>
      <c r="G239" s="41" t="s">
        <v>2887</v>
      </c>
      <c r="H239" s="48" t="s">
        <v>2888</v>
      </c>
      <c r="I239" s="41" t="s">
        <v>2889</v>
      </c>
      <c r="J239" s="43">
        <v>87</v>
      </c>
      <c r="K239" s="43">
        <v>62</v>
      </c>
      <c r="L239" s="41" t="s">
        <v>2890</v>
      </c>
      <c r="M239" s="41" t="s">
        <v>2891</v>
      </c>
      <c r="N239" s="41" t="s">
        <v>2892</v>
      </c>
      <c r="O239" s="43">
        <v>0</v>
      </c>
      <c r="P239" s="43">
        <v>2</v>
      </c>
      <c r="Q239" s="41" t="s">
        <v>164</v>
      </c>
      <c r="R239" s="41" t="s">
        <v>79</v>
      </c>
      <c r="S239" s="43">
        <v>1</v>
      </c>
      <c r="T239" s="44" t="s">
        <v>97</v>
      </c>
      <c r="U239" s="43">
        <v>2</v>
      </c>
      <c r="V239" s="43">
        <v>0</v>
      </c>
      <c r="W239" s="43">
        <v>1</v>
      </c>
      <c r="X239" s="45">
        <v>0</v>
      </c>
      <c r="Y239" s="45">
        <v>2</v>
      </c>
      <c r="Z239" s="46">
        <v>0</v>
      </c>
      <c r="AA239" s="41" t="s">
        <v>2887</v>
      </c>
      <c r="AB239" s="41" t="s">
        <v>2889</v>
      </c>
      <c r="AC239" s="41" t="s">
        <v>2893</v>
      </c>
      <c r="AD239" s="41" t="s">
        <v>2888</v>
      </c>
      <c r="AE239" s="43">
        <v>4</v>
      </c>
      <c r="AF239" s="43">
        <v>0</v>
      </c>
      <c r="AG239" s="43">
        <v>0</v>
      </c>
      <c r="AH239" s="43">
        <v>4</v>
      </c>
      <c r="AI239" s="47">
        <v>7.8350000000000003E-2</v>
      </c>
      <c r="AJ239" s="41" t="s">
        <v>82</v>
      </c>
      <c r="AK239" s="47">
        <v>0</v>
      </c>
      <c r="AL239" s="41" t="s">
        <v>82</v>
      </c>
      <c r="AM239" s="41" t="s">
        <v>82</v>
      </c>
      <c r="AN239" s="43">
        <v>2</v>
      </c>
      <c r="AO239" s="43">
        <v>0</v>
      </c>
      <c r="AP239" s="43">
        <v>0</v>
      </c>
      <c r="AQ239" s="43">
        <v>2</v>
      </c>
      <c r="AR239" s="43">
        <v>0</v>
      </c>
      <c r="AS239" s="41">
        <v>0.01</v>
      </c>
      <c r="AT239" s="43">
        <v>87</v>
      </c>
      <c r="AU239" s="43">
        <v>0</v>
      </c>
      <c r="AV239" s="55">
        <v>0</v>
      </c>
      <c r="AW239" s="48" t="s">
        <v>2894</v>
      </c>
      <c r="AX239" s="39">
        <v>0</v>
      </c>
      <c r="AY239" s="39">
        <v>0</v>
      </c>
      <c r="AZ239" s="39" t="s">
        <v>85</v>
      </c>
      <c r="BA239" s="39"/>
      <c r="BB239" s="48" t="s">
        <v>2895</v>
      </c>
      <c r="BC239" s="39">
        <v>0</v>
      </c>
      <c r="BD239" s="41" t="s">
        <v>2887</v>
      </c>
      <c r="BE239" s="50">
        <v>0</v>
      </c>
      <c r="BF239" s="50">
        <v>2</v>
      </c>
      <c r="BG239" s="50">
        <v>0</v>
      </c>
      <c r="BH239" s="50">
        <v>2</v>
      </c>
      <c r="BI239" s="50"/>
      <c r="BJ239" s="50" t="s">
        <v>2896</v>
      </c>
      <c r="BK239" s="50"/>
      <c r="BL239" s="56" t="s">
        <v>2897</v>
      </c>
      <c r="BM239" s="52" t="s">
        <v>90</v>
      </c>
      <c r="BN239" s="57"/>
      <c r="BO239" s="57"/>
      <c r="BP239" s="57"/>
      <c r="BQ239" s="58"/>
    </row>
    <row r="240" spans="1:69" ht="15.75" x14ac:dyDescent="0.25">
      <c r="A240" s="70" t="s">
        <v>2625</v>
      </c>
      <c r="B240" s="68" t="s">
        <v>2886</v>
      </c>
      <c r="C240" s="68" t="s">
        <v>211</v>
      </c>
      <c r="D240" s="68" t="s">
        <v>71</v>
      </c>
      <c r="E240" s="68" t="s">
        <v>211</v>
      </c>
      <c r="F240" s="71" t="s">
        <v>2898</v>
      </c>
      <c r="G240" s="41" t="s">
        <v>2899</v>
      </c>
      <c r="H240" s="48" t="s">
        <v>2900</v>
      </c>
      <c r="I240" s="41" t="s">
        <v>2901</v>
      </c>
      <c r="J240" s="43">
        <v>54</v>
      </c>
      <c r="K240" s="43">
        <v>4</v>
      </c>
      <c r="L240" s="41" t="s">
        <v>2902</v>
      </c>
      <c r="M240" s="41" t="s">
        <v>2903</v>
      </c>
      <c r="N240" s="41"/>
      <c r="O240" s="43">
        <v>0</v>
      </c>
      <c r="P240" s="43">
        <v>0</v>
      </c>
      <c r="Q240" s="41" t="s">
        <v>164</v>
      </c>
      <c r="R240" s="41" t="s">
        <v>79</v>
      </c>
      <c r="S240" s="43">
        <v>0</v>
      </c>
      <c r="T240" s="39" t="s">
        <v>564</v>
      </c>
      <c r="U240" s="43"/>
      <c r="V240" s="43"/>
      <c r="W240" s="43"/>
      <c r="X240" s="45"/>
      <c r="Y240" s="45"/>
      <c r="Z240" s="46"/>
      <c r="AA240" s="41" t="s">
        <v>2899</v>
      </c>
      <c r="AB240" s="41" t="s">
        <v>2901</v>
      </c>
      <c r="AC240" s="41" t="s">
        <v>2904</v>
      </c>
      <c r="AD240" s="41" t="s">
        <v>2900</v>
      </c>
      <c r="AE240" s="43">
        <v>0</v>
      </c>
      <c r="AF240" s="43" t="e">
        <v>#VALUE!</v>
      </c>
      <c r="AG240" s="43">
        <v>0</v>
      </c>
      <c r="AH240" s="43">
        <v>0</v>
      </c>
      <c r="AI240" s="41" t="s">
        <v>82</v>
      </c>
      <c r="AJ240" s="41" t="s">
        <v>82</v>
      </c>
      <c r="AK240" s="41" t="s">
        <v>82</v>
      </c>
      <c r="AL240" s="41" t="s">
        <v>82</v>
      </c>
      <c r="AM240" s="41" t="s">
        <v>82</v>
      </c>
      <c r="AN240" s="43" t="s">
        <v>83</v>
      </c>
      <c r="AO240" s="43">
        <v>0</v>
      </c>
      <c r="AP240" s="43">
        <v>0</v>
      </c>
      <c r="AQ240" s="43">
        <v>0</v>
      </c>
      <c r="AR240" s="43">
        <v>0</v>
      </c>
      <c r="AS240" s="41">
        <v>0</v>
      </c>
      <c r="AT240" s="43">
        <v>54</v>
      </c>
      <c r="AU240" s="43">
        <v>20</v>
      </c>
      <c r="AV240" s="47">
        <v>0.58819999999999995</v>
      </c>
      <c r="AW240" s="48" t="s">
        <v>2905</v>
      </c>
      <c r="AX240" s="39">
        <v>1</v>
      </c>
      <c r="AY240" s="39">
        <v>0</v>
      </c>
      <c r="AZ240" s="39" t="s">
        <v>85</v>
      </c>
      <c r="BA240" s="39"/>
      <c r="BB240" s="48" t="s">
        <v>2906</v>
      </c>
      <c r="BC240" s="64">
        <v>0</v>
      </c>
      <c r="BD240" s="41" t="s">
        <v>2899</v>
      </c>
      <c r="BE240" s="50">
        <v>0</v>
      </c>
      <c r="BF240" s="50">
        <v>0</v>
      </c>
      <c r="BG240" s="50">
        <v>0</v>
      </c>
      <c r="BH240" s="50">
        <v>0</v>
      </c>
      <c r="BI240" s="50"/>
      <c r="BJ240" s="50"/>
      <c r="BK240" s="50"/>
      <c r="BL240" s="56" t="s">
        <v>2907</v>
      </c>
      <c r="BM240" s="52" t="s">
        <v>90</v>
      </c>
      <c r="BN240" s="57"/>
      <c r="BO240" s="57"/>
      <c r="BP240" s="57"/>
      <c r="BQ240" s="58"/>
    </row>
    <row r="241" spans="1:69" ht="15.75" x14ac:dyDescent="0.25">
      <c r="A241" s="38" t="s">
        <v>2625</v>
      </c>
      <c r="B241" s="39" t="s">
        <v>2908</v>
      </c>
      <c r="C241" s="39" t="s">
        <v>104</v>
      </c>
      <c r="D241" s="39" t="s">
        <v>118</v>
      </c>
      <c r="E241" s="39" t="s">
        <v>2909</v>
      </c>
      <c r="F241" s="66" t="str">
        <f>HYPERLINK("http://twiplomacy.com/info/asia/Bhutan","http://twiplomacy.com/info/asia/Bhutan")</f>
        <v>http://twiplomacy.com/info/asia/Bhutan</v>
      </c>
      <c r="G241" s="41" t="s">
        <v>2910</v>
      </c>
      <c r="H241" s="48" t="s">
        <v>2911</v>
      </c>
      <c r="I241" s="41" t="s">
        <v>2912</v>
      </c>
      <c r="J241" s="43">
        <v>80741</v>
      </c>
      <c r="K241" s="43">
        <v>243</v>
      </c>
      <c r="L241" s="41" t="s">
        <v>2913</v>
      </c>
      <c r="M241" s="41" t="s">
        <v>2914</v>
      </c>
      <c r="N241" s="41" t="s">
        <v>2908</v>
      </c>
      <c r="O241" s="43">
        <v>337</v>
      </c>
      <c r="P241" s="43">
        <v>6075</v>
      </c>
      <c r="Q241" s="41" t="s">
        <v>164</v>
      </c>
      <c r="R241" s="41" t="s">
        <v>124</v>
      </c>
      <c r="S241" s="43">
        <v>342</v>
      </c>
      <c r="T241" s="44" t="s">
        <v>97</v>
      </c>
      <c r="U241" s="43">
        <v>1.72443487621098</v>
      </c>
      <c r="V241" s="43">
        <v>17.168409664623152</v>
      </c>
      <c r="W241" s="43">
        <v>49.0501262170934</v>
      </c>
      <c r="X241" s="45">
        <v>468</v>
      </c>
      <c r="Y241" s="45">
        <v>3204</v>
      </c>
      <c r="Z241" s="46">
        <v>0.14606741573033699</v>
      </c>
      <c r="AA241" s="41" t="s">
        <v>2910</v>
      </c>
      <c r="AB241" s="41" t="s">
        <v>2912</v>
      </c>
      <c r="AC241" s="41" t="s">
        <v>2915</v>
      </c>
      <c r="AD241" s="41" t="s">
        <v>2911</v>
      </c>
      <c r="AE241" s="43">
        <v>71965</v>
      </c>
      <c r="AF241" s="43">
        <v>25.060077519379846</v>
      </c>
      <c r="AG241" s="43">
        <v>12931</v>
      </c>
      <c r="AH241" s="43">
        <v>59034</v>
      </c>
      <c r="AI241" s="47">
        <v>1.8600000000000001E-3</v>
      </c>
      <c r="AJ241" s="47">
        <v>1.81E-3</v>
      </c>
      <c r="AK241" s="47">
        <v>7.7999999999999999E-4</v>
      </c>
      <c r="AL241" s="47">
        <v>8.9999999999999998E-4</v>
      </c>
      <c r="AM241" s="47">
        <v>2.5500000000000002E-3</v>
      </c>
      <c r="AN241" s="43">
        <v>516</v>
      </c>
      <c r="AO241" s="43">
        <v>366</v>
      </c>
      <c r="AP241" s="43">
        <v>3</v>
      </c>
      <c r="AQ241" s="43">
        <v>40</v>
      </c>
      <c r="AR241" s="43">
        <v>105</v>
      </c>
      <c r="AS241" s="41">
        <v>1.41</v>
      </c>
      <c r="AT241" s="43">
        <v>80753</v>
      </c>
      <c r="AU241" s="43">
        <v>13387</v>
      </c>
      <c r="AV241" s="47">
        <v>0.19869999999999999</v>
      </c>
      <c r="AW241" s="48" t="s">
        <v>2916</v>
      </c>
      <c r="AX241" s="39">
        <v>0</v>
      </c>
      <c r="AY241" s="39">
        <v>0</v>
      </c>
      <c r="AZ241" s="39" t="s">
        <v>85</v>
      </c>
      <c r="BA241" s="39"/>
      <c r="BB241" s="48" t="s">
        <v>2917</v>
      </c>
      <c r="BC241" s="39">
        <v>0</v>
      </c>
      <c r="BD241" s="41" t="s">
        <v>2910</v>
      </c>
      <c r="BE241" s="50">
        <v>3</v>
      </c>
      <c r="BF241" s="50">
        <v>11</v>
      </c>
      <c r="BG241" s="50">
        <v>6</v>
      </c>
      <c r="BH241" s="50">
        <v>20</v>
      </c>
      <c r="BI241" s="50" t="s">
        <v>2918</v>
      </c>
      <c r="BJ241" s="50" t="s">
        <v>2919</v>
      </c>
      <c r="BK241" s="50" t="s">
        <v>2920</v>
      </c>
      <c r="BL241" s="51" t="s">
        <v>2921</v>
      </c>
      <c r="BM241" s="52" t="s">
        <v>90</v>
      </c>
      <c r="BN241" s="57"/>
      <c r="BO241" s="57"/>
      <c r="BP241" s="57"/>
      <c r="BQ241" s="58"/>
    </row>
    <row r="242" spans="1:69" ht="15.75" x14ac:dyDescent="0.25">
      <c r="A242" s="38" t="s">
        <v>2625</v>
      </c>
      <c r="B242" s="39" t="s">
        <v>2908</v>
      </c>
      <c r="C242" s="39" t="s">
        <v>104</v>
      </c>
      <c r="D242" s="39" t="s">
        <v>71</v>
      </c>
      <c r="E242" s="39" t="s">
        <v>2909</v>
      </c>
      <c r="F242" s="66" t="s">
        <v>2922</v>
      </c>
      <c r="G242" s="41" t="s">
        <v>2923</v>
      </c>
      <c r="H242" s="48" t="s">
        <v>2924</v>
      </c>
      <c r="I242" s="41" t="s">
        <v>2925</v>
      </c>
      <c r="J242" s="43">
        <v>11335</v>
      </c>
      <c r="K242" s="43">
        <v>132</v>
      </c>
      <c r="L242" s="41" t="s">
        <v>2926</v>
      </c>
      <c r="M242" s="41" t="s">
        <v>2927</v>
      </c>
      <c r="N242" s="41" t="s">
        <v>2908</v>
      </c>
      <c r="O242" s="43">
        <v>110</v>
      </c>
      <c r="P242" s="43">
        <v>2301</v>
      </c>
      <c r="Q242" s="41" t="s">
        <v>164</v>
      </c>
      <c r="R242" s="41" t="s">
        <v>124</v>
      </c>
      <c r="S242" s="43">
        <v>76</v>
      </c>
      <c r="T242" s="44" t="s">
        <v>97</v>
      </c>
      <c r="U242" s="43">
        <v>1.8125</v>
      </c>
      <c r="V242" s="43">
        <v>2.1061243571762511</v>
      </c>
      <c r="W242" s="43">
        <v>6.8410472183263211</v>
      </c>
      <c r="X242" s="45">
        <v>98</v>
      </c>
      <c r="Y242" s="45">
        <v>2291</v>
      </c>
      <c r="Z242" s="46">
        <v>4.2776080314273199E-2</v>
      </c>
      <c r="AA242" s="41" t="s">
        <v>2923</v>
      </c>
      <c r="AB242" s="41" t="s">
        <v>2925</v>
      </c>
      <c r="AC242" s="41" t="s">
        <v>2928</v>
      </c>
      <c r="AD242" s="41" t="s">
        <v>2924</v>
      </c>
      <c r="AE242" s="43">
        <v>8124</v>
      </c>
      <c r="AF242" s="43">
        <v>1.7885245901639344</v>
      </c>
      <c r="AG242" s="43">
        <v>1091</v>
      </c>
      <c r="AH242" s="43">
        <v>7033</v>
      </c>
      <c r="AI242" s="47">
        <v>1.67E-3</v>
      </c>
      <c r="AJ242" s="47">
        <v>2.8800000000000002E-3</v>
      </c>
      <c r="AK242" s="47">
        <v>1.4400000000000001E-3</v>
      </c>
      <c r="AL242" s="47">
        <v>3.8600000000000001E-3</v>
      </c>
      <c r="AM242" s="47">
        <v>5.9999999999999995E-4</v>
      </c>
      <c r="AN242" s="43">
        <v>610</v>
      </c>
      <c r="AO242" s="43">
        <v>237</v>
      </c>
      <c r="AP242" s="43">
        <v>2</v>
      </c>
      <c r="AQ242" s="43">
        <v>35</v>
      </c>
      <c r="AR242" s="43">
        <v>336</v>
      </c>
      <c r="AS242" s="41">
        <v>1.67</v>
      </c>
      <c r="AT242" s="43">
        <v>11332</v>
      </c>
      <c r="AU242" s="43">
        <v>6040</v>
      </c>
      <c r="AV242" s="47">
        <v>1.1413</v>
      </c>
      <c r="AW242" s="48" t="str">
        <f>HYPERLINK("https://twitter.com/PMBhutan/lists","https://twitter.com/PMBhutan/lists")</f>
        <v>https://twitter.com/PMBhutan/lists</v>
      </c>
      <c r="AX242" s="39">
        <v>0</v>
      </c>
      <c r="AY242" s="39">
        <v>0</v>
      </c>
      <c r="AZ242" s="39" t="s">
        <v>85</v>
      </c>
      <c r="BA242" s="39"/>
      <c r="BB242" s="48" t="s">
        <v>2929</v>
      </c>
      <c r="BC242" s="39">
        <v>0</v>
      </c>
      <c r="BD242" s="41" t="s">
        <v>2923</v>
      </c>
      <c r="BE242" s="50">
        <v>11</v>
      </c>
      <c r="BF242" s="50">
        <v>8</v>
      </c>
      <c r="BG242" s="50">
        <v>2</v>
      </c>
      <c r="BH242" s="50">
        <v>21</v>
      </c>
      <c r="BI242" s="50" t="s">
        <v>2930</v>
      </c>
      <c r="BJ242" s="50" t="s">
        <v>2931</v>
      </c>
      <c r="BK242" s="50" t="s">
        <v>2932</v>
      </c>
      <c r="BL242" s="51" t="s">
        <v>2933</v>
      </c>
      <c r="BM242" s="52" t="s">
        <v>90</v>
      </c>
      <c r="BN242" s="57"/>
      <c r="BO242" s="57"/>
      <c r="BP242" s="57"/>
      <c r="BQ242" s="58"/>
    </row>
    <row r="243" spans="1:69" ht="15.75" x14ac:dyDescent="0.25">
      <c r="A243" s="38" t="s">
        <v>2625</v>
      </c>
      <c r="B243" s="39" t="s">
        <v>2908</v>
      </c>
      <c r="C243" s="39" t="s">
        <v>211</v>
      </c>
      <c r="D243" s="39" t="s">
        <v>71</v>
      </c>
      <c r="E243" s="39" t="s">
        <v>211</v>
      </c>
      <c r="F243" s="66" t="s">
        <v>2922</v>
      </c>
      <c r="G243" s="41" t="s">
        <v>2934</v>
      </c>
      <c r="H243" s="48" t="s">
        <v>2935</v>
      </c>
      <c r="I243" s="41" t="s">
        <v>2936</v>
      </c>
      <c r="J243" s="43">
        <v>2071</v>
      </c>
      <c r="K243" s="43">
        <v>44</v>
      </c>
      <c r="L243" s="41"/>
      <c r="M243" s="41" t="s">
        <v>2937</v>
      </c>
      <c r="N243" s="41" t="s">
        <v>2938</v>
      </c>
      <c r="O243" s="43">
        <v>0</v>
      </c>
      <c r="P243" s="43">
        <v>40</v>
      </c>
      <c r="Q243" s="41" t="s">
        <v>164</v>
      </c>
      <c r="R243" s="41" t="s">
        <v>79</v>
      </c>
      <c r="S243" s="43">
        <v>12</v>
      </c>
      <c r="T243" s="44" t="s">
        <v>2939</v>
      </c>
      <c r="U243" s="43">
        <v>0.1851851851851852</v>
      </c>
      <c r="V243" s="43">
        <v>1.166666666666667</v>
      </c>
      <c r="W243" s="43">
        <v>0.75</v>
      </c>
      <c r="X243" s="45">
        <v>0</v>
      </c>
      <c r="Y243" s="45">
        <v>40</v>
      </c>
      <c r="Z243" s="46">
        <v>0</v>
      </c>
      <c r="AA243" s="41" t="s">
        <v>2934</v>
      </c>
      <c r="AB243" s="41" t="s">
        <v>2936</v>
      </c>
      <c r="AC243" s="41" t="s">
        <v>2940</v>
      </c>
      <c r="AD243" s="41" t="s">
        <v>2935</v>
      </c>
      <c r="AE243" s="43">
        <v>0</v>
      </c>
      <c r="AF243" s="43" t="e">
        <v>#VALUE!</v>
      </c>
      <c r="AG243" s="43">
        <v>0</v>
      </c>
      <c r="AH243" s="43">
        <v>0</v>
      </c>
      <c r="AI243" s="41" t="s">
        <v>82</v>
      </c>
      <c r="AJ243" s="41" t="s">
        <v>82</v>
      </c>
      <c r="AK243" s="41" t="s">
        <v>82</v>
      </c>
      <c r="AL243" s="41" t="s">
        <v>82</v>
      </c>
      <c r="AM243" s="41" t="s">
        <v>82</v>
      </c>
      <c r="AN243" s="43" t="s">
        <v>83</v>
      </c>
      <c r="AO243" s="43">
        <v>0</v>
      </c>
      <c r="AP243" s="43">
        <v>0</v>
      </c>
      <c r="AQ243" s="43">
        <v>0</v>
      </c>
      <c r="AR243" s="43">
        <v>0</v>
      </c>
      <c r="AS243" s="41">
        <v>0</v>
      </c>
      <c r="AT243" s="43">
        <v>2071</v>
      </c>
      <c r="AU243" s="43">
        <v>53</v>
      </c>
      <c r="AV243" s="47">
        <v>2.63E-2</v>
      </c>
      <c r="AW243" s="48" t="str">
        <f>HYPERLINK("https://twitter.com/BhutanGov/lists","https://twitter.com/BhutanGov/lists")</f>
        <v>https://twitter.com/BhutanGov/lists</v>
      </c>
      <c r="AX243" s="39">
        <v>0</v>
      </c>
      <c r="AY243" s="39">
        <v>0</v>
      </c>
      <c r="AZ243" s="39" t="s">
        <v>85</v>
      </c>
      <c r="BA243" s="39"/>
      <c r="BB243" s="48" t="s">
        <v>2941</v>
      </c>
      <c r="BC243" s="39">
        <v>0</v>
      </c>
      <c r="BD243" s="41" t="s">
        <v>2934</v>
      </c>
      <c r="BE243" s="50">
        <v>3</v>
      </c>
      <c r="BF243" s="50">
        <v>1</v>
      </c>
      <c r="BG243" s="50">
        <v>2</v>
      </c>
      <c r="BH243" s="50">
        <v>6</v>
      </c>
      <c r="BI243" s="50" t="s">
        <v>2942</v>
      </c>
      <c r="BJ243" s="50" t="s">
        <v>2923</v>
      </c>
      <c r="BK243" s="50" t="s">
        <v>2943</v>
      </c>
      <c r="BL243" s="56" t="s">
        <v>2944</v>
      </c>
      <c r="BM243" s="52" t="s">
        <v>90</v>
      </c>
      <c r="BN243" s="57"/>
      <c r="BO243" s="57"/>
      <c r="BP243" s="57"/>
      <c r="BQ243" s="58"/>
    </row>
    <row r="244" spans="1:69" ht="15.75" x14ac:dyDescent="0.25">
      <c r="A244" s="38" t="s">
        <v>2625</v>
      </c>
      <c r="B244" s="39" t="s">
        <v>2908</v>
      </c>
      <c r="C244" s="39" t="s">
        <v>104</v>
      </c>
      <c r="D244" s="39" t="s">
        <v>71</v>
      </c>
      <c r="E244" s="39" t="s">
        <v>2909</v>
      </c>
      <c r="F244" s="66" t="s">
        <v>2922</v>
      </c>
      <c r="G244" s="41" t="s">
        <v>2945</v>
      </c>
      <c r="H244" s="48" t="s">
        <v>2946</v>
      </c>
      <c r="I244" s="41" t="s">
        <v>2947</v>
      </c>
      <c r="J244" s="43">
        <v>104</v>
      </c>
      <c r="K244" s="43">
        <v>94</v>
      </c>
      <c r="L244" s="41"/>
      <c r="M244" s="41" t="s">
        <v>2948</v>
      </c>
      <c r="N244" s="41" t="s">
        <v>2949</v>
      </c>
      <c r="O244" s="43">
        <v>0</v>
      </c>
      <c r="P244" s="43">
        <v>99</v>
      </c>
      <c r="Q244" s="41" t="s">
        <v>164</v>
      </c>
      <c r="R244" s="41" t="s">
        <v>79</v>
      </c>
      <c r="S244" s="43">
        <v>0</v>
      </c>
      <c r="T244" s="44" t="s">
        <v>2950</v>
      </c>
      <c r="U244" s="43">
        <v>0.28448275862068972</v>
      </c>
      <c r="V244" s="43">
        <v>0.1</v>
      </c>
      <c r="W244" s="43">
        <v>0.16250000000000001</v>
      </c>
      <c r="X244" s="45">
        <v>0</v>
      </c>
      <c r="Y244" s="45">
        <v>99</v>
      </c>
      <c r="Z244" s="46">
        <v>0</v>
      </c>
      <c r="AA244" s="41" t="s">
        <v>2945</v>
      </c>
      <c r="AB244" s="41" t="s">
        <v>2947</v>
      </c>
      <c r="AC244" s="41" t="s">
        <v>2951</v>
      </c>
      <c r="AD244" s="41" t="s">
        <v>2946</v>
      </c>
      <c r="AE244" s="43">
        <v>0</v>
      </c>
      <c r="AF244" s="43" t="e">
        <v>#VALUE!</v>
      </c>
      <c r="AG244" s="43">
        <v>0</v>
      </c>
      <c r="AH244" s="43">
        <v>0</v>
      </c>
      <c r="AI244" s="41" t="s">
        <v>82</v>
      </c>
      <c r="AJ244" s="41" t="s">
        <v>82</v>
      </c>
      <c r="AK244" s="41" t="s">
        <v>82</v>
      </c>
      <c r="AL244" s="41" t="s">
        <v>82</v>
      </c>
      <c r="AM244" s="41" t="s">
        <v>82</v>
      </c>
      <c r="AN244" s="43" t="s">
        <v>83</v>
      </c>
      <c r="AO244" s="43">
        <v>0</v>
      </c>
      <c r="AP244" s="43">
        <v>0</v>
      </c>
      <c r="AQ244" s="43">
        <v>0</v>
      </c>
      <c r="AR244" s="43">
        <v>0</v>
      </c>
      <c r="AS244" s="41">
        <v>0</v>
      </c>
      <c r="AT244" s="43">
        <v>104</v>
      </c>
      <c r="AU244" s="43">
        <v>15</v>
      </c>
      <c r="AV244" s="47">
        <v>0.16850000000000001</v>
      </c>
      <c r="AW244" s="48" t="str">
        <f>HYPERLINK("https://twitter.com/PMOBhutan/lists","https://twitter.com/PMOBhutan/lists")</f>
        <v>https://twitter.com/PMOBhutan/lists</v>
      </c>
      <c r="AX244" s="39">
        <v>0</v>
      </c>
      <c r="AY244" s="39">
        <v>0</v>
      </c>
      <c r="AZ244" s="39" t="s">
        <v>85</v>
      </c>
      <c r="BA244" s="39"/>
      <c r="BB244" s="48" t="s">
        <v>2952</v>
      </c>
      <c r="BC244" s="39">
        <v>0</v>
      </c>
      <c r="BD244" s="41" t="s">
        <v>2945</v>
      </c>
      <c r="BE244" s="50">
        <v>9</v>
      </c>
      <c r="BF244" s="50">
        <v>0</v>
      </c>
      <c r="BG244" s="50">
        <v>1</v>
      </c>
      <c r="BH244" s="50">
        <v>10</v>
      </c>
      <c r="BI244" s="50" t="s">
        <v>2953</v>
      </c>
      <c r="BJ244" s="50"/>
      <c r="BK244" s="50" t="s">
        <v>2934</v>
      </c>
      <c r="BL244" s="51" t="s">
        <v>2954</v>
      </c>
      <c r="BM244" s="52" t="s">
        <v>90</v>
      </c>
      <c r="BN244" s="57"/>
      <c r="BO244" s="57"/>
      <c r="BP244" s="57"/>
      <c r="BQ244" s="58"/>
    </row>
    <row r="245" spans="1:69" ht="15.75" x14ac:dyDescent="0.25">
      <c r="A245" s="38" t="s">
        <v>2625</v>
      </c>
      <c r="B245" s="39" t="s">
        <v>2955</v>
      </c>
      <c r="C245" s="39" t="s">
        <v>2956</v>
      </c>
      <c r="D245" s="39" t="s">
        <v>118</v>
      </c>
      <c r="E245" s="39" t="s">
        <v>2957</v>
      </c>
      <c r="F245" s="66" t="str">
        <f>HYPERLINK("http://twiplomacy.com/info/asia/Brunei","http://twiplomacy.com/info/asia/Brunei")</f>
        <v>http://twiplomacy.com/info/asia/Brunei</v>
      </c>
      <c r="G245" s="41" t="s">
        <v>2958</v>
      </c>
      <c r="H245" s="48" t="s">
        <v>2959</v>
      </c>
      <c r="I245" s="41" t="s">
        <v>2960</v>
      </c>
      <c r="J245" s="43">
        <v>1141</v>
      </c>
      <c r="K245" s="43">
        <v>17</v>
      </c>
      <c r="L245" s="41" t="s">
        <v>2961</v>
      </c>
      <c r="M245" s="41" t="s">
        <v>2962</v>
      </c>
      <c r="N245" s="41"/>
      <c r="O245" s="43">
        <v>0</v>
      </c>
      <c r="P245" s="43">
        <v>62</v>
      </c>
      <c r="Q245" s="41" t="s">
        <v>164</v>
      </c>
      <c r="R245" s="41" t="s">
        <v>79</v>
      </c>
      <c r="S245" s="43">
        <v>35</v>
      </c>
      <c r="T245" s="39" t="s">
        <v>2963</v>
      </c>
      <c r="U245" s="43">
        <v>12.4</v>
      </c>
      <c r="V245" s="43">
        <v>0.87096774193548387</v>
      </c>
      <c r="W245" s="43">
        <v>13.40322580645161</v>
      </c>
      <c r="X245" s="45">
        <v>0</v>
      </c>
      <c r="Y245" s="45">
        <v>62</v>
      </c>
      <c r="Z245" s="46">
        <v>0</v>
      </c>
      <c r="AA245" s="41" t="s">
        <v>2958</v>
      </c>
      <c r="AB245" s="41" t="s">
        <v>2960</v>
      </c>
      <c r="AC245" s="41" t="s">
        <v>2964</v>
      </c>
      <c r="AD245" s="41" t="s">
        <v>2959</v>
      </c>
      <c r="AE245" s="43">
        <v>0</v>
      </c>
      <c r="AF245" s="43" t="e">
        <v>#VALUE!</v>
      </c>
      <c r="AG245" s="43">
        <v>0</v>
      </c>
      <c r="AH245" s="43">
        <v>0</v>
      </c>
      <c r="AI245" s="41" t="s">
        <v>82</v>
      </c>
      <c r="AJ245" s="41" t="s">
        <v>82</v>
      </c>
      <c r="AK245" s="41" t="s">
        <v>82</v>
      </c>
      <c r="AL245" s="41" t="s">
        <v>82</v>
      </c>
      <c r="AM245" s="41" t="s">
        <v>82</v>
      </c>
      <c r="AN245" s="43" t="s">
        <v>83</v>
      </c>
      <c r="AO245" s="43">
        <v>0</v>
      </c>
      <c r="AP245" s="43">
        <v>0</v>
      </c>
      <c r="AQ245" s="43">
        <v>0</v>
      </c>
      <c r="AR245" s="43">
        <v>0</v>
      </c>
      <c r="AS245" s="41">
        <v>0</v>
      </c>
      <c r="AT245" s="43">
        <v>1140</v>
      </c>
      <c r="AU245" s="43">
        <v>382</v>
      </c>
      <c r="AV245" s="47">
        <v>0.504</v>
      </c>
      <c r="AW245" s="48" t="s">
        <v>2965</v>
      </c>
      <c r="AX245" s="39">
        <v>0</v>
      </c>
      <c r="AY245" s="39">
        <v>0</v>
      </c>
      <c r="AZ245" s="39" t="s">
        <v>85</v>
      </c>
      <c r="BA245" s="39"/>
      <c r="BB245" s="48" t="s">
        <v>2966</v>
      </c>
      <c r="BC245" s="39">
        <v>0</v>
      </c>
      <c r="BD245" s="41" t="s">
        <v>2958</v>
      </c>
      <c r="BE245" s="50">
        <v>3</v>
      </c>
      <c r="BF245" s="50">
        <v>1</v>
      </c>
      <c r="BG245" s="50">
        <v>0</v>
      </c>
      <c r="BH245" s="50">
        <v>4</v>
      </c>
      <c r="BI245" s="50" t="s">
        <v>2967</v>
      </c>
      <c r="BJ245" s="50" t="s">
        <v>1056</v>
      </c>
      <c r="BK245" s="50"/>
      <c r="BL245" s="51" t="s">
        <v>2968</v>
      </c>
      <c r="BM245" s="52" t="s">
        <v>90</v>
      </c>
      <c r="BN245" s="57"/>
      <c r="BO245" s="57"/>
      <c r="BP245" s="57"/>
      <c r="BQ245" s="58"/>
    </row>
    <row r="246" spans="1:69" ht="15.75" x14ac:dyDescent="0.25">
      <c r="A246" s="38" t="s">
        <v>2625</v>
      </c>
      <c r="B246" s="39" t="s">
        <v>2955</v>
      </c>
      <c r="C246" s="39" t="s">
        <v>211</v>
      </c>
      <c r="D246" s="39" t="s">
        <v>71</v>
      </c>
      <c r="E246" s="39" t="s">
        <v>211</v>
      </c>
      <c r="F246" s="66" t="str">
        <f>HYPERLINK("http://twiplomacy.com/info/asia/Brunei","http://twiplomacy.com/info/asia/Brunei")</f>
        <v>http://twiplomacy.com/info/asia/Brunei</v>
      </c>
      <c r="G246" s="41" t="s">
        <v>2969</v>
      </c>
      <c r="H246" s="48" t="s">
        <v>2970</v>
      </c>
      <c r="I246" s="41" t="s">
        <v>2971</v>
      </c>
      <c r="J246" s="43">
        <v>2328</v>
      </c>
      <c r="K246" s="43">
        <v>11</v>
      </c>
      <c r="L246" s="41" t="s">
        <v>2972</v>
      </c>
      <c r="M246" s="41" t="s">
        <v>2973</v>
      </c>
      <c r="N246" s="41" t="s">
        <v>2974</v>
      </c>
      <c r="O246" s="43">
        <v>1</v>
      </c>
      <c r="P246" s="43">
        <v>186</v>
      </c>
      <c r="Q246" s="41" t="s">
        <v>164</v>
      </c>
      <c r="R246" s="41" t="s">
        <v>79</v>
      </c>
      <c r="S246" s="43">
        <v>83</v>
      </c>
      <c r="T246" s="44" t="s">
        <v>97</v>
      </c>
      <c r="U246" s="43">
        <v>9.8877605558524859E-2</v>
      </c>
      <c r="V246" s="43">
        <v>0.3532934131736527</v>
      </c>
      <c r="W246" s="43">
        <v>0.94610778443113774</v>
      </c>
      <c r="X246" s="45">
        <v>1</v>
      </c>
      <c r="Y246" s="45">
        <v>185</v>
      </c>
      <c r="Z246" s="46">
        <v>5.40540540540541E-3</v>
      </c>
      <c r="AA246" s="41" t="s">
        <v>2969</v>
      </c>
      <c r="AB246" s="41" t="s">
        <v>2971</v>
      </c>
      <c r="AC246" s="41" t="s">
        <v>2975</v>
      </c>
      <c r="AD246" s="41" t="s">
        <v>2970</v>
      </c>
      <c r="AE246" s="43">
        <v>12</v>
      </c>
      <c r="AF246" s="43">
        <v>5.2631578947368418E-2</v>
      </c>
      <c r="AG246" s="43">
        <v>1</v>
      </c>
      <c r="AH246" s="43">
        <v>11</v>
      </c>
      <c r="AI246" s="47">
        <v>0</v>
      </c>
      <c r="AJ246" s="41" t="s">
        <v>82</v>
      </c>
      <c r="AK246" s="47">
        <v>0</v>
      </c>
      <c r="AL246" s="41" t="s">
        <v>82</v>
      </c>
      <c r="AM246" s="41" t="s">
        <v>82</v>
      </c>
      <c r="AN246" s="43">
        <v>19</v>
      </c>
      <c r="AO246" s="43">
        <v>0</v>
      </c>
      <c r="AP246" s="43">
        <v>0</v>
      </c>
      <c r="AQ246" s="43">
        <v>19</v>
      </c>
      <c r="AR246" s="43">
        <v>0</v>
      </c>
      <c r="AS246" s="41">
        <v>0.05</v>
      </c>
      <c r="AT246" s="43">
        <v>2326</v>
      </c>
      <c r="AU246" s="43">
        <v>300</v>
      </c>
      <c r="AV246" s="47">
        <v>0.14810000000000001</v>
      </c>
      <c r="AW246" s="48" t="s">
        <v>2976</v>
      </c>
      <c r="AX246" s="39">
        <v>0</v>
      </c>
      <c r="AY246" s="39">
        <v>0</v>
      </c>
      <c r="AZ246" s="39" t="s">
        <v>85</v>
      </c>
      <c r="BA246" s="39"/>
      <c r="BB246" s="48" t="s">
        <v>2977</v>
      </c>
      <c r="BC246" s="39">
        <v>0</v>
      </c>
      <c r="BD246" s="41" t="s">
        <v>2969</v>
      </c>
      <c r="BE246" s="50">
        <v>0</v>
      </c>
      <c r="BF246" s="50">
        <v>3</v>
      </c>
      <c r="BG246" s="50">
        <v>1</v>
      </c>
      <c r="BH246" s="50">
        <v>4</v>
      </c>
      <c r="BI246" s="50"/>
      <c r="BJ246" s="50" t="s">
        <v>2978</v>
      </c>
      <c r="BK246" s="50" t="s">
        <v>2979</v>
      </c>
      <c r="BL246" s="56" t="s">
        <v>2980</v>
      </c>
      <c r="BM246" s="52" t="s">
        <v>90</v>
      </c>
      <c r="BN246" s="57"/>
      <c r="BO246" s="57"/>
      <c r="BP246" s="57"/>
      <c r="BQ246" s="58"/>
    </row>
    <row r="247" spans="1:69" ht="15.75" x14ac:dyDescent="0.25">
      <c r="A247" s="38" t="s">
        <v>2625</v>
      </c>
      <c r="B247" s="39" t="s">
        <v>2955</v>
      </c>
      <c r="C247" s="39" t="s">
        <v>211</v>
      </c>
      <c r="D247" s="39" t="s">
        <v>71</v>
      </c>
      <c r="E247" s="39" t="s">
        <v>211</v>
      </c>
      <c r="F247" s="66" t="str">
        <f>HYPERLINK("http://twiplomacy.com/info/asia/Brunei","http://twiplomacy.com/info/asia/Brunei")</f>
        <v>http://twiplomacy.com/info/asia/Brunei</v>
      </c>
      <c r="G247" s="41" t="s">
        <v>2979</v>
      </c>
      <c r="H247" s="48" t="s">
        <v>2981</v>
      </c>
      <c r="I247" s="41" t="s">
        <v>2982</v>
      </c>
      <c r="J247" s="43">
        <v>1145</v>
      </c>
      <c r="K247" s="43">
        <v>61</v>
      </c>
      <c r="L247" s="41" t="s">
        <v>2983</v>
      </c>
      <c r="M247" s="41" t="s">
        <v>2984</v>
      </c>
      <c r="N247" s="41" t="s">
        <v>2974</v>
      </c>
      <c r="O247" s="43">
        <v>3</v>
      </c>
      <c r="P247" s="43">
        <v>1737</v>
      </c>
      <c r="Q247" s="41" t="s">
        <v>164</v>
      </c>
      <c r="R247" s="41" t="s">
        <v>79</v>
      </c>
      <c r="S247" s="43">
        <v>27</v>
      </c>
      <c r="T247" s="44" t="s">
        <v>97</v>
      </c>
      <c r="U247" s="43">
        <v>1.2827380952380949</v>
      </c>
      <c r="V247" s="43">
        <v>9.5182138660399526E-2</v>
      </c>
      <c r="W247" s="43">
        <v>0.1122209165687427</v>
      </c>
      <c r="X247" s="45">
        <v>2</v>
      </c>
      <c r="Y247" s="45">
        <v>1724</v>
      </c>
      <c r="Z247" s="46">
        <v>1.16009280742459E-3</v>
      </c>
      <c r="AA247" s="41" t="s">
        <v>2979</v>
      </c>
      <c r="AB247" s="41" t="s">
        <v>2982</v>
      </c>
      <c r="AC247" s="41" t="s">
        <v>2985</v>
      </c>
      <c r="AD247" s="41" t="s">
        <v>2981</v>
      </c>
      <c r="AE247" s="43">
        <v>130</v>
      </c>
      <c r="AF247" s="43">
        <v>9.0206185567010308E-2</v>
      </c>
      <c r="AG247" s="43">
        <v>35</v>
      </c>
      <c r="AH247" s="43">
        <v>95</v>
      </c>
      <c r="AI247" s="47">
        <v>0</v>
      </c>
      <c r="AJ247" s="41" t="s">
        <v>82</v>
      </c>
      <c r="AK247" s="47">
        <v>0</v>
      </c>
      <c r="AL247" s="41" t="s">
        <v>82</v>
      </c>
      <c r="AM247" s="41" t="s">
        <v>82</v>
      </c>
      <c r="AN247" s="43">
        <v>388</v>
      </c>
      <c r="AO247" s="43">
        <v>0</v>
      </c>
      <c r="AP247" s="43">
        <v>0</v>
      </c>
      <c r="AQ247" s="43">
        <v>380</v>
      </c>
      <c r="AR247" s="43">
        <v>0</v>
      </c>
      <c r="AS247" s="41">
        <v>1.06</v>
      </c>
      <c r="AT247" s="43">
        <v>1143</v>
      </c>
      <c r="AU247" s="43">
        <v>433</v>
      </c>
      <c r="AV247" s="47">
        <v>0.6099</v>
      </c>
      <c r="AW247" s="48" t="str">
        <f>HYPERLINK("https://twitter.com/GOV_BN/lists","https://twitter.com/GOV_BN/lists")</f>
        <v>https://twitter.com/GOV_BN/lists</v>
      </c>
      <c r="AX247" s="39">
        <v>0</v>
      </c>
      <c r="AY247" s="39">
        <v>0</v>
      </c>
      <c r="AZ247" s="39" t="s">
        <v>85</v>
      </c>
      <c r="BA247" s="39"/>
      <c r="BB247" s="48" t="s">
        <v>2986</v>
      </c>
      <c r="BC247" s="39">
        <v>0</v>
      </c>
      <c r="BD247" s="41" t="s">
        <v>2979</v>
      </c>
      <c r="BE247" s="50">
        <v>0</v>
      </c>
      <c r="BF247" s="50">
        <v>0</v>
      </c>
      <c r="BG247" s="50">
        <v>1</v>
      </c>
      <c r="BH247" s="50">
        <v>1</v>
      </c>
      <c r="BI247" s="50"/>
      <c r="BJ247" s="50"/>
      <c r="BK247" s="50" t="s">
        <v>2969</v>
      </c>
      <c r="BL247" s="51" t="s">
        <v>2987</v>
      </c>
      <c r="BM247" s="52" t="s">
        <v>90</v>
      </c>
      <c r="BN247" s="57"/>
      <c r="BO247" s="57"/>
      <c r="BP247" s="57"/>
      <c r="BQ247" s="58"/>
    </row>
    <row r="248" spans="1:69" ht="15.75" x14ac:dyDescent="0.25">
      <c r="A248" s="38" t="s">
        <v>2625</v>
      </c>
      <c r="B248" s="39" t="s">
        <v>2988</v>
      </c>
      <c r="C248" s="39" t="s">
        <v>104</v>
      </c>
      <c r="D248" s="39" t="s">
        <v>118</v>
      </c>
      <c r="E248" s="39" t="s">
        <v>2989</v>
      </c>
      <c r="F248" s="66" t="str">
        <f>HYPERLINK("http://twiplomacy.com/info/asia/Cambodia","http://twiplomacy.com/info/asia/Cambodia")</f>
        <v>http://twiplomacy.com/info/asia/Cambodia</v>
      </c>
      <c r="G248" s="41" t="s">
        <v>2990</v>
      </c>
      <c r="H248" s="48" t="s">
        <v>2991</v>
      </c>
      <c r="I248" s="41" t="s">
        <v>2992</v>
      </c>
      <c r="J248" s="43">
        <v>2334</v>
      </c>
      <c r="K248" s="43">
        <v>0</v>
      </c>
      <c r="L248" s="41" t="s">
        <v>2993</v>
      </c>
      <c r="M248" s="41" t="s">
        <v>2994</v>
      </c>
      <c r="N248" s="41" t="s">
        <v>2988</v>
      </c>
      <c r="O248" s="43">
        <v>0</v>
      </c>
      <c r="P248" s="43">
        <v>5578</v>
      </c>
      <c r="Q248" s="41" t="s">
        <v>164</v>
      </c>
      <c r="R248" s="41" t="s">
        <v>79</v>
      </c>
      <c r="S248" s="43">
        <v>28</v>
      </c>
      <c r="T248" s="44" t="s">
        <v>97</v>
      </c>
      <c r="U248" s="43">
        <v>2.8301225919439581</v>
      </c>
      <c r="V248" s="43">
        <v>0.40594059405940602</v>
      </c>
      <c r="W248" s="43">
        <v>2.2546410891089108</v>
      </c>
      <c r="X248" s="45">
        <v>0</v>
      </c>
      <c r="Y248" s="45">
        <v>3232</v>
      </c>
      <c r="Z248" s="46">
        <v>0</v>
      </c>
      <c r="AA248" s="41" t="s">
        <v>2990</v>
      </c>
      <c r="AB248" s="41" t="s">
        <v>2992</v>
      </c>
      <c r="AC248" s="41" t="s">
        <v>2995</v>
      </c>
      <c r="AD248" s="41" t="s">
        <v>2991</v>
      </c>
      <c r="AE248" s="43">
        <v>5106</v>
      </c>
      <c r="AF248" s="43">
        <v>1.217741935483871</v>
      </c>
      <c r="AG248" s="43">
        <v>906</v>
      </c>
      <c r="AH248" s="43">
        <v>4200</v>
      </c>
      <c r="AI248" s="47">
        <v>5.4299999999999999E-3</v>
      </c>
      <c r="AJ248" s="41" t="s">
        <v>82</v>
      </c>
      <c r="AK248" s="47">
        <v>6.4000000000000003E-3</v>
      </c>
      <c r="AL248" s="41" t="s">
        <v>82</v>
      </c>
      <c r="AM248" s="47">
        <v>9.1400000000000006E-3</v>
      </c>
      <c r="AN248" s="43">
        <v>744</v>
      </c>
      <c r="AO248" s="43">
        <v>0</v>
      </c>
      <c r="AP248" s="43">
        <v>0</v>
      </c>
      <c r="AQ248" s="43">
        <v>738</v>
      </c>
      <c r="AR248" s="43">
        <v>6</v>
      </c>
      <c r="AS248" s="41">
        <v>2.04</v>
      </c>
      <c r="AT248" s="43">
        <v>2333</v>
      </c>
      <c r="AU248" s="43">
        <v>1626</v>
      </c>
      <c r="AV248" s="47">
        <v>2.2999000000000001</v>
      </c>
      <c r="AW248" s="48" t="s">
        <v>2996</v>
      </c>
      <c r="AX248" s="39">
        <v>0</v>
      </c>
      <c r="AY248" s="39">
        <v>0</v>
      </c>
      <c r="AZ248" s="39" t="s">
        <v>85</v>
      </c>
      <c r="BA248" s="39"/>
      <c r="BB248" s="48" t="s">
        <v>2997</v>
      </c>
      <c r="BC248" s="39">
        <v>0</v>
      </c>
      <c r="BD248" s="41" t="s">
        <v>2990</v>
      </c>
      <c r="BE248" s="50">
        <v>0</v>
      </c>
      <c r="BF248" s="50">
        <v>0</v>
      </c>
      <c r="BG248" s="50">
        <v>0</v>
      </c>
      <c r="BH248" s="50">
        <v>0</v>
      </c>
      <c r="BI248" s="50"/>
      <c r="BJ248" s="50"/>
      <c r="BK248" s="50"/>
      <c r="BL248" s="56" t="s">
        <v>2998</v>
      </c>
      <c r="BM248" s="52" t="s">
        <v>90</v>
      </c>
      <c r="BN248" s="57"/>
      <c r="BO248" s="57"/>
      <c r="BP248" s="57"/>
      <c r="BQ248" s="58"/>
    </row>
    <row r="249" spans="1:69" ht="15.75" x14ac:dyDescent="0.25">
      <c r="A249" s="38" t="s">
        <v>2625</v>
      </c>
      <c r="B249" s="39" t="s">
        <v>2999</v>
      </c>
      <c r="C249" s="39" t="s">
        <v>211</v>
      </c>
      <c r="D249" s="39" t="s">
        <v>71</v>
      </c>
      <c r="E249" s="39" t="s">
        <v>211</v>
      </c>
      <c r="F249" s="76" t="s">
        <v>3000</v>
      </c>
      <c r="G249" s="41" t="s">
        <v>3001</v>
      </c>
      <c r="H249" s="79" t="s">
        <v>3002</v>
      </c>
      <c r="I249" s="41" t="s">
        <v>3003</v>
      </c>
      <c r="J249" s="43">
        <v>14017</v>
      </c>
      <c r="K249" s="43">
        <v>107</v>
      </c>
      <c r="L249" s="41" t="s">
        <v>3004</v>
      </c>
      <c r="M249" s="41" t="s">
        <v>3005</v>
      </c>
      <c r="N249" s="41" t="s">
        <v>3006</v>
      </c>
      <c r="O249" s="43">
        <v>927</v>
      </c>
      <c r="P249" s="43">
        <v>11634</v>
      </c>
      <c r="Q249" s="41" t="s">
        <v>3007</v>
      </c>
      <c r="R249" s="41" t="s">
        <v>79</v>
      </c>
      <c r="S249" s="43">
        <v>171</v>
      </c>
      <c r="T249" s="39" t="s">
        <v>97</v>
      </c>
      <c r="U249" s="43">
        <v>8.9777158774373262</v>
      </c>
      <c r="V249" s="43">
        <v>6.069269521410579</v>
      </c>
      <c r="W249" s="43">
        <v>5.8230478589420658</v>
      </c>
      <c r="X249" s="45">
        <v>6</v>
      </c>
      <c r="Y249" s="45">
        <v>3223</v>
      </c>
      <c r="Z249" s="46">
        <v>1.8616196090598799E-3</v>
      </c>
      <c r="AA249" s="41" t="s">
        <v>3001</v>
      </c>
      <c r="AB249" s="41" t="s">
        <v>3003</v>
      </c>
      <c r="AC249" s="41" t="s">
        <v>3008</v>
      </c>
      <c r="AD249" s="41" t="s">
        <v>3002</v>
      </c>
      <c r="AE249" s="43">
        <v>40769</v>
      </c>
      <c r="AF249" s="43">
        <v>6.1466083150984678</v>
      </c>
      <c r="AG249" s="43">
        <v>19663</v>
      </c>
      <c r="AH249" s="43">
        <v>21106</v>
      </c>
      <c r="AI249" s="47">
        <v>1.32E-3</v>
      </c>
      <c r="AJ249" s="47">
        <v>8.0000000000000004E-4</v>
      </c>
      <c r="AK249" s="47">
        <v>1.34E-3</v>
      </c>
      <c r="AL249" s="47">
        <v>1.2099999999999999E-3</v>
      </c>
      <c r="AM249" s="41" t="s">
        <v>82</v>
      </c>
      <c r="AN249" s="43">
        <v>3199</v>
      </c>
      <c r="AO249" s="43">
        <v>3</v>
      </c>
      <c r="AP249" s="43">
        <v>162</v>
      </c>
      <c r="AQ249" s="43">
        <v>2799</v>
      </c>
      <c r="AR249" s="43">
        <v>0</v>
      </c>
      <c r="AS249" s="41">
        <v>8.76</v>
      </c>
      <c r="AT249" s="43">
        <v>13991</v>
      </c>
      <c r="AU249" s="43">
        <v>8670</v>
      </c>
      <c r="AV249" s="47">
        <v>1.6294</v>
      </c>
      <c r="AW249" s="48" t="s">
        <v>3009</v>
      </c>
      <c r="AX249" s="39">
        <v>0</v>
      </c>
      <c r="AY249" s="39">
        <v>0</v>
      </c>
      <c r="AZ249" s="39" t="s">
        <v>85</v>
      </c>
      <c r="BA249" s="39"/>
      <c r="BB249" s="48" t="s">
        <v>3010</v>
      </c>
      <c r="BC249" s="39">
        <v>0</v>
      </c>
      <c r="BD249" s="41" t="s">
        <v>3001</v>
      </c>
      <c r="BE249" s="50">
        <v>0</v>
      </c>
      <c r="BF249" s="50">
        <v>0</v>
      </c>
      <c r="BG249" s="50">
        <v>0</v>
      </c>
      <c r="BH249" s="50">
        <v>0</v>
      </c>
      <c r="BI249" s="50"/>
      <c r="BJ249" s="50"/>
      <c r="BK249" s="50"/>
      <c r="BL249" s="56" t="s">
        <v>3011</v>
      </c>
      <c r="BM249" s="77" t="s">
        <v>90</v>
      </c>
      <c r="BN249" s="53"/>
      <c r="BO249" s="53"/>
      <c r="BP249" s="53"/>
      <c r="BQ249" s="54"/>
    </row>
    <row r="250" spans="1:69" ht="15.75" x14ac:dyDescent="0.25">
      <c r="A250" s="38" t="s">
        <v>2625</v>
      </c>
      <c r="B250" s="39" t="s">
        <v>3012</v>
      </c>
      <c r="C250" s="39" t="s">
        <v>70</v>
      </c>
      <c r="D250" s="39" t="s">
        <v>71</v>
      </c>
      <c r="E250" s="39" t="s">
        <v>70</v>
      </c>
      <c r="F250" s="66" t="str">
        <f>HYPERLINK("http://twiplomacy.com/info/asia/East-Timor","http://twiplomacy.com/info/asia/East-Timor")</f>
        <v>http://twiplomacy.com/info/asia/East-Timor</v>
      </c>
      <c r="G250" s="41" t="s">
        <v>3013</v>
      </c>
      <c r="H250" s="48" t="s">
        <v>3014</v>
      </c>
      <c r="I250" s="41" t="s">
        <v>3015</v>
      </c>
      <c r="J250" s="43">
        <v>1253</v>
      </c>
      <c r="K250" s="43">
        <v>1</v>
      </c>
      <c r="L250" s="41"/>
      <c r="M250" s="41" t="s">
        <v>3016</v>
      </c>
      <c r="N250" s="41"/>
      <c r="O250" s="43">
        <v>0</v>
      </c>
      <c r="P250" s="43">
        <v>3391</v>
      </c>
      <c r="Q250" s="41" t="s">
        <v>153</v>
      </c>
      <c r="R250" s="41" t="s">
        <v>79</v>
      </c>
      <c r="S250" s="43">
        <v>61</v>
      </c>
      <c r="T250" s="44" t="s">
        <v>97</v>
      </c>
      <c r="U250" s="43">
        <v>1.652373660030628</v>
      </c>
      <c r="V250" s="43">
        <v>7.1737786023500311E-2</v>
      </c>
      <c r="W250" s="43">
        <v>0.12677798392084111</v>
      </c>
      <c r="X250" s="45">
        <v>0</v>
      </c>
      <c r="Y250" s="45">
        <v>3237</v>
      </c>
      <c r="Z250" s="46">
        <v>0</v>
      </c>
      <c r="AA250" s="41" t="s">
        <v>3013</v>
      </c>
      <c r="AB250" s="41" t="s">
        <v>3017</v>
      </c>
      <c r="AC250" s="41" t="s">
        <v>3018</v>
      </c>
      <c r="AD250" s="41" t="s">
        <v>3019</v>
      </c>
      <c r="AE250" s="43">
        <v>57369</v>
      </c>
      <c r="AF250" s="43">
        <v>33.397548161120838</v>
      </c>
      <c r="AG250" s="43">
        <v>19070</v>
      </c>
      <c r="AH250" s="43">
        <v>38299</v>
      </c>
      <c r="AI250" s="47">
        <v>1.6000000000000001E-4</v>
      </c>
      <c r="AJ250" s="47">
        <v>1.4999999999999999E-4</v>
      </c>
      <c r="AK250" s="47">
        <v>1E-4</v>
      </c>
      <c r="AL250" s="47">
        <v>2.2000000000000001E-4</v>
      </c>
      <c r="AM250" s="47">
        <v>2.7E-4</v>
      </c>
      <c r="AN250" s="43">
        <v>571</v>
      </c>
      <c r="AO250" s="43">
        <v>353</v>
      </c>
      <c r="AP250" s="43">
        <v>45</v>
      </c>
      <c r="AQ250" s="43">
        <v>89</v>
      </c>
      <c r="AR250" s="43">
        <v>82</v>
      </c>
      <c r="AS250" s="41">
        <v>1.56</v>
      </c>
      <c r="AT250" s="43">
        <v>633749</v>
      </c>
      <c r="AU250" s="43">
        <v>54975</v>
      </c>
      <c r="AV250" s="47">
        <v>9.5000000000000001E-2</v>
      </c>
      <c r="AW250" s="48" t="s">
        <v>3020</v>
      </c>
      <c r="AX250" s="39">
        <v>0</v>
      </c>
      <c r="AY250" s="39">
        <v>0</v>
      </c>
      <c r="AZ250" s="39" t="s">
        <v>85</v>
      </c>
      <c r="BA250" s="39"/>
      <c r="BB250" s="48" t="s">
        <v>3021</v>
      </c>
      <c r="BC250" s="39">
        <v>0</v>
      </c>
      <c r="BD250" s="41" t="s">
        <v>3013</v>
      </c>
      <c r="BE250" s="50">
        <v>0</v>
      </c>
      <c r="BF250" s="50">
        <v>3</v>
      </c>
      <c r="BG250" s="50">
        <v>0</v>
      </c>
      <c r="BH250" s="50">
        <v>3</v>
      </c>
      <c r="BI250" s="50"/>
      <c r="BJ250" s="50" t="s">
        <v>3022</v>
      </c>
      <c r="BK250" s="50"/>
      <c r="BL250" s="51" t="s">
        <v>3023</v>
      </c>
      <c r="BM250" s="52" t="s">
        <v>90</v>
      </c>
      <c r="BN250" s="57"/>
      <c r="BO250" s="57"/>
      <c r="BP250" s="57"/>
      <c r="BQ250" s="58"/>
    </row>
    <row r="251" spans="1:69" ht="15.75" x14ac:dyDescent="0.25">
      <c r="A251" s="70" t="s">
        <v>2625</v>
      </c>
      <c r="B251" s="68" t="s">
        <v>3012</v>
      </c>
      <c r="C251" s="68" t="s">
        <v>104</v>
      </c>
      <c r="D251" s="39" t="s">
        <v>71</v>
      </c>
      <c r="E251" s="49" t="s">
        <v>3024</v>
      </c>
      <c r="F251" s="62" t="s">
        <v>3025</v>
      </c>
      <c r="G251" s="41" t="s">
        <v>3026</v>
      </c>
      <c r="H251" s="48" t="s">
        <v>3027</v>
      </c>
      <c r="I251" s="41" t="s">
        <v>3028</v>
      </c>
      <c r="J251" s="43">
        <v>1557</v>
      </c>
      <c r="K251" s="43">
        <v>20</v>
      </c>
      <c r="L251" s="41" t="s">
        <v>3029</v>
      </c>
      <c r="M251" s="41" t="s">
        <v>3030</v>
      </c>
      <c r="N251" s="41" t="s">
        <v>3031</v>
      </c>
      <c r="O251" s="43">
        <v>69</v>
      </c>
      <c r="P251" s="43">
        <v>877</v>
      </c>
      <c r="Q251" s="41" t="s">
        <v>164</v>
      </c>
      <c r="R251" s="41" t="s">
        <v>79</v>
      </c>
      <c r="S251" s="43">
        <v>37</v>
      </c>
      <c r="T251" s="44" t="s">
        <v>97</v>
      </c>
      <c r="U251" s="43">
        <v>0.82580037664783423</v>
      </c>
      <c r="V251" s="43">
        <v>2.576587795765878</v>
      </c>
      <c r="W251" s="43">
        <v>4.8343711083437109</v>
      </c>
      <c r="X251" s="45">
        <v>15</v>
      </c>
      <c r="Y251" s="45">
        <v>877</v>
      </c>
      <c r="Z251" s="46">
        <v>1.7103762827822101E-2</v>
      </c>
      <c r="AA251" s="41" t="s">
        <v>3026</v>
      </c>
      <c r="AB251" s="41" t="s">
        <v>3028</v>
      </c>
      <c r="AC251" s="41" t="s">
        <v>3032</v>
      </c>
      <c r="AD251" s="41" t="s">
        <v>3027</v>
      </c>
      <c r="AE251" s="43">
        <v>3166</v>
      </c>
      <c r="AF251" s="43">
        <v>3.6245353159851299</v>
      </c>
      <c r="AG251" s="43">
        <v>975</v>
      </c>
      <c r="AH251" s="43">
        <v>2191</v>
      </c>
      <c r="AI251" s="47">
        <v>8.3899999999999999E-3</v>
      </c>
      <c r="AJ251" s="47">
        <v>9.7099999999999999E-3</v>
      </c>
      <c r="AK251" s="47">
        <v>8.6300000000000005E-3</v>
      </c>
      <c r="AL251" s="41" t="s">
        <v>82</v>
      </c>
      <c r="AM251" s="47">
        <v>2.2440000000000002E-2</v>
      </c>
      <c r="AN251" s="43">
        <v>269</v>
      </c>
      <c r="AO251" s="43">
        <v>179</v>
      </c>
      <c r="AP251" s="43">
        <v>0</v>
      </c>
      <c r="AQ251" s="43">
        <v>41</v>
      </c>
      <c r="AR251" s="43">
        <v>4</v>
      </c>
      <c r="AS251" s="41">
        <v>0.74</v>
      </c>
      <c r="AT251" s="43">
        <v>1557</v>
      </c>
      <c r="AU251" s="43">
        <v>560</v>
      </c>
      <c r="AV251" s="47">
        <v>0.56169999999999998</v>
      </c>
      <c r="AW251" s="48" t="s">
        <v>3033</v>
      </c>
      <c r="AX251" s="39">
        <v>0</v>
      </c>
      <c r="AY251" s="39">
        <v>0</v>
      </c>
      <c r="AZ251" s="39" t="s">
        <v>85</v>
      </c>
      <c r="BA251" s="68"/>
      <c r="BB251" s="48" t="s">
        <v>3034</v>
      </c>
      <c r="BC251" s="39">
        <v>0</v>
      </c>
      <c r="BD251" s="41" t="s">
        <v>3026</v>
      </c>
      <c r="BE251" s="50">
        <v>0</v>
      </c>
      <c r="BF251" s="50">
        <v>1</v>
      </c>
      <c r="BG251" s="50">
        <v>0</v>
      </c>
      <c r="BH251" s="50">
        <v>1</v>
      </c>
      <c r="BI251" s="50"/>
      <c r="BJ251" s="50" t="s">
        <v>2443</v>
      </c>
      <c r="BK251" s="50"/>
      <c r="BL251" s="51" t="s">
        <v>3035</v>
      </c>
      <c r="BM251" s="52" t="s">
        <v>90</v>
      </c>
      <c r="BN251" s="57"/>
      <c r="BO251" s="57"/>
      <c r="BP251" s="57"/>
      <c r="BQ251" s="58"/>
    </row>
    <row r="252" spans="1:69" ht="15.75" x14ac:dyDescent="0.25">
      <c r="A252" s="38" t="s">
        <v>2625</v>
      </c>
      <c r="B252" s="39" t="s">
        <v>3036</v>
      </c>
      <c r="C252" s="39" t="s">
        <v>146</v>
      </c>
      <c r="D252" s="39" t="s">
        <v>118</v>
      </c>
      <c r="E252" s="39" t="s">
        <v>3037</v>
      </c>
      <c r="F252" s="66" t="str">
        <f t="shared" ref="F252:F259" si="10">HYPERLINK("http://twiplomacy.com/info/asia/Georgia","http://twiplomacy.com/info/asia/Georgia")</f>
        <v>http://twiplomacy.com/info/asia/Georgia</v>
      </c>
      <c r="G252" s="41" t="s">
        <v>3038</v>
      </c>
      <c r="H252" s="48" t="s">
        <v>3039</v>
      </c>
      <c r="I252" s="41" t="s">
        <v>3040</v>
      </c>
      <c r="J252" s="43">
        <v>13316</v>
      </c>
      <c r="K252" s="43">
        <v>345</v>
      </c>
      <c r="L252" s="41" t="s">
        <v>3041</v>
      </c>
      <c r="M252" s="41" t="s">
        <v>3042</v>
      </c>
      <c r="N252" s="41" t="s">
        <v>3043</v>
      </c>
      <c r="O252" s="43">
        <v>7</v>
      </c>
      <c r="P252" s="43">
        <v>663</v>
      </c>
      <c r="Q252" s="41" t="s">
        <v>164</v>
      </c>
      <c r="R252" s="41" t="s">
        <v>79</v>
      </c>
      <c r="S252" s="43">
        <v>171</v>
      </c>
      <c r="T252" s="44" t="s">
        <v>97</v>
      </c>
      <c r="U252" s="43">
        <v>0.42118698149329931</v>
      </c>
      <c r="V252" s="43">
        <v>9.0152284263959395</v>
      </c>
      <c r="W252" s="43">
        <v>19.98984771573604</v>
      </c>
      <c r="X252" s="45">
        <v>8</v>
      </c>
      <c r="Y252" s="45">
        <v>660</v>
      </c>
      <c r="Z252" s="46">
        <v>1.2121212121212099E-2</v>
      </c>
      <c r="AA252" s="41" t="s">
        <v>3038</v>
      </c>
      <c r="AB252" s="41" t="s">
        <v>3040</v>
      </c>
      <c r="AC252" s="41" t="s">
        <v>3044</v>
      </c>
      <c r="AD252" s="41" t="s">
        <v>3039</v>
      </c>
      <c r="AE252" s="43">
        <v>10743</v>
      </c>
      <c r="AF252" s="43">
        <v>14.063414634146341</v>
      </c>
      <c r="AG252" s="43">
        <v>2883</v>
      </c>
      <c r="AH252" s="43">
        <v>7860</v>
      </c>
      <c r="AI252" s="47">
        <v>4.7600000000000003E-3</v>
      </c>
      <c r="AJ252" s="47">
        <v>6.3800000000000003E-3</v>
      </c>
      <c r="AK252" s="47">
        <v>2.7299999999999998E-3</v>
      </c>
      <c r="AL252" s="47">
        <v>5.9500000000000004E-3</v>
      </c>
      <c r="AM252" s="47">
        <v>3.3899999999999998E-3</v>
      </c>
      <c r="AN252" s="43">
        <v>205</v>
      </c>
      <c r="AO252" s="43">
        <v>90</v>
      </c>
      <c r="AP252" s="43">
        <v>3</v>
      </c>
      <c r="AQ252" s="43">
        <v>32</v>
      </c>
      <c r="AR252" s="43">
        <v>75</v>
      </c>
      <c r="AS252" s="41">
        <v>0.56000000000000005</v>
      </c>
      <c r="AT252" s="43">
        <v>13294</v>
      </c>
      <c r="AU252" s="43">
        <v>3849</v>
      </c>
      <c r="AV252" s="47">
        <v>0.40749999999999997</v>
      </c>
      <c r="AW252" s="48" t="s">
        <v>3045</v>
      </c>
      <c r="AX252" s="39">
        <v>0</v>
      </c>
      <c r="AY252" s="39">
        <v>0</v>
      </c>
      <c r="AZ252" s="39" t="s">
        <v>85</v>
      </c>
      <c r="BA252" s="39"/>
      <c r="BB252" s="48" t="s">
        <v>3046</v>
      </c>
      <c r="BC252" s="39">
        <v>0</v>
      </c>
      <c r="BD252" s="41" t="s">
        <v>3038</v>
      </c>
      <c r="BE252" s="50">
        <v>36</v>
      </c>
      <c r="BF252" s="50">
        <v>7</v>
      </c>
      <c r="BG252" s="50">
        <v>14</v>
      </c>
      <c r="BH252" s="50">
        <v>57</v>
      </c>
      <c r="BI252" s="50" t="s">
        <v>3047</v>
      </c>
      <c r="BJ252" s="50" t="s">
        <v>3048</v>
      </c>
      <c r="BK252" s="50" t="s">
        <v>3049</v>
      </c>
      <c r="BL252" s="51" t="s">
        <v>3050</v>
      </c>
      <c r="BM252" s="52" t="s">
        <v>90</v>
      </c>
      <c r="BN252" s="57"/>
      <c r="BO252" s="57"/>
      <c r="BP252" s="57"/>
      <c r="BQ252" s="58"/>
    </row>
    <row r="253" spans="1:69" ht="15.75" x14ac:dyDescent="0.25">
      <c r="A253" s="38" t="s">
        <v>2625</v>
      </c>
      <c r="B253" s="39" t="s">
        <v>3036</v>
      </c>
      <c r="C253" s="39" t="s">
        <v>104</v>
      </c>
      <c r="D253" s="39" t="s">
        <v>118</v>
      </c>
      <c r="E253" s="39" t="s">
        <v>3051</v>
      </c>
      <c r="F253" s="66" t="str">
        <f t="shared" si="10"/>
        <v>http://twiplomacy.com/info/asia/Georgia</v>
      </c>
      <c r="G253" s="41" t="s">
        <v>3052</v>
      </c>
      <c r="H253" s="48" t="s">
        <v>3053</v>
      </c>
      <c r="I253" s="41" t="s">
        <v>3054</v>
      </c>
      <c r="J253" s="43">
        <v>62582</v>
      </c>
      <c r="K253" s="43">
        <v>165</v>
      </c>
      <c r="L253" s="41" t="s">
        <v>3055</v>
      </c>
      <c r="M253" s="41" t="s">
        <v>3056</v>
      </c>
      <c r="N253" s="41" t="s">
        <v>3057</v>
      </c>
      <c r="O253" s="43">
        <v>146</v>
      </c>
      <c r="P253" s="43">
        <v>904</v>
      </c>
      <c r="Q253" s="41" t="s">
        <v>164</v>
      </c>
      <c r="R253" s="41" t="s">
        <v>124</v>
      </c>
      <c r="S253" s="43">
        <v>122</v>
      </c>
      <c r="T253" s="44" t="s">
        <v>97</v>
      </c>
      <c r="U253" s="43">
        <v>1.080143540669857</v>
      </c>
      <c r="V253" s="43">
        <v>24.22389791183295</v>
      </c>
      <c r="W253" s="43">
        <v>45.698375870069597</v>
      </c>
      <c r="X253" s="45">
        <v>17</v>
      </c>
      <c r="Y253" s="45">
        <v>903</v>
      </c>
      <c r="Z253" s="46">
        <v>1.8826135105204901E-2</v>
      </c>
      <c r="AA253" s="41" t="s">
        <v>3052</v>
      </c>
      <c r="AB253" s="41" t="s">
        <v>3054</v>
      </c>
      <c r="AC253" s="41" t="s">
        <v>3058</v>
      </c>
      <c r="AD253" s="41" t="s">
        <v>3053</v>
      </c>
      <c r="AE253" s="43">
        <v>30481</v>
      </c>
      <c r="AF253" s="43">
        <v>37.22</v>
      </c>
      <c r="AG253" s="43">
        <v>9305</v>
      </c>
      <c r="AH253" s="43">
        <v>21176</v>
      </c>
      <c r="AI253" s="47">
        <v>2.7200000000000002E-3</v>
      </c>
      <c r="AJ253" s="47">
        <v>3.7499999999999999E-3</v>
      </c>
      <c r="AK253" s="47">
        <v>2.97E-3</v>
      </c>
      <c r="AL253" s="47">
        <v>2.8999999999999998E-3</v>
      </c>
      <c r="AM253" s="47">
        <v>2.98E-3</v>
      </c>
      <c r="AN253" s="43">
        <v>250</v>
      </c>
      <c r="AO253" s="43">
        <v>96</v>
      </c>
      <c r="AP253" s="43">
        <v>2</v>
      </c>
      <c r="AQ253" s="43">
        <v>63</v>
      </c>
      <c r="AR253" s="43">
        <v>80</v>
      </c>
      <c r="AS253" s="41">
        <v>0.68</v>
      </c>
      <c r="AT253" s="43">
        <v>63027</v>
      </c>
      <c r="AU253" s="43">
        <v>56061</v>
      </c>
      <c r="AV253" s="47">
        <v>8.0478000000000005</v>
      </c>
      <c r="AW253" s="48" t="s">
        <v>3059</v>
      </c>
      <c r="AX253" s="39">
        <v>0</v>
      </c>
      <c r="AY253" s="39">
        <v>0</v>
      </c>
      <c r="AZ253" s="39" t="s">
        <v>85</v>
      </c>
      <c r="BA253" s="61"/>
      <c r="BB253" s="48" t="s">
        <v>3060</v>
      </c>
      <c r="BC253" s="39">
        <v>0</v>
      </c>
      <c r="BD253" s="41" t="s">
        <v>3052</v>
      </c>
      <c r="BE253" s="50">
        <v>44</v>
      </c>
      <c r="BF253" s="50">
        <v>15</v>
      </c>
      <c r="BG253" s="50">
        <v>12</v>
      </c>
      <c r="BH253" s="50">
        <v>71</v>
      </c>
      <c r="BI253" s="50" t="s">
        <v>3061</v>
      </c>
      <c r="BJ253" s="50" t="s">
        <v>3062</v>
      </c>
      <c r="BK253" s="50" t="s">
        <v>3063</v>
      </c>
      <c r="BL253" s="51" t="s">
        <v>3064</v>
      </c>
      <c r="BM253" s="52" t="s">
        <v>90</v>
      </c>
      <c r="BN253" s="57"/>
      <c r="BO253" s="57"/>
      <c r="BP253" s="57"/>
      <c r="BQ253" s="58"/>
    </row>
    <row r="254" spans="1:69" ht="15.75" x14ac:dyDescent="0.25">
      <c r="A254" s="38" t="s">
        <v>2625</v>
      </c>
      <c r="B254" s="39" t="s">
        <v>3036</v>
      </c>
      <c r="C254" s="39" t="s">
        <v>211</v>
      </c>
      <c r="D254" s="39" t="s">
        <v>71</v>
      </c>
      <c r="E254" s="39" t="s">
        <v>211</v>
      </c>
      <c r="F254" s="66" t="str">
        <f t="shared" si="10"/>
        <v>http://twiplomacy.com/info/asia/Georgia</v>
      </c>
      <c r="G254" s="41" t="s">
        <v>3065</v>
      </c>
      <c r="H254" s="48" t="s">
        <v>3066</v>
      </c>
      <c r="I254" s="41" t="s">
        <v>3067</v>
      </c>
      <c r="J254" s="43">
        <v>8582</v>
      </c>
      <c r="K254" s="43">
        <v>38</v>
      </c>
      <c r="L254" s="41" t="s">
        <v>3068</v>
      </c>
      <c r="M254" s="41" t="s">
        <v>3069</v>
      </c>
      <c r="N254" s="41"/>
      <c r="O254" s="43">
        <v>26</v>
      </c>
      <c r="P254" s="43">
        <v>1112</v>
      </c>
      <c r="Q254" s="41" t="s">
        <v>164</v>
      </c>
      <c r="R254" s="41" t="s">
        <v>79</v>
      </c>
      <c r="S254" s="43">
        <v>93</v>
      </c>
      <c r="T254" s="44" t="s">
        <v>97</v>
      </c>
      <c r="U254" s="43">
        <v>0.69221183800623054</v>
      </c>
      <c r="V254" s="43">
        <v>4.7195121951219514</v>
      </c>
      <c r="W254" s="43">
        <v>4.6121951219512196</v>
      </c>
      <c r="X254" s="45">
        <v>139</v>
      </c>
      <c r="Y254" s="45">
        <v>1111</v>
      </c>
      <c r="Z254" s="46">
        <v>0.12511251125112499</v>
      </c>
      <c r="AA254" s="41" t="s">
        <v>3065</v>
      </c>
      <c r="AB254" s="41" t="s">
        <v>3067</v>
      </c>
      <c r="AC254" s="41" t="s">
        <v>3070</v>
      </c>
      <c r="AD254" s="41" t="s">
        <v>3066</v>
      </c>
      <c r="AE254" s="43">
        <v>1791</v>
      </c>
      <c r="AF254" s="43">
        <v>30.148148148148149</v>
      </c>
      <c r="AG254" s="43">
        <v>814</v>
      </c>
      <c r="AH254" s="43">
        <v>977</v>
      </c>
      <c r="AI254" s="47">
        <v>9.1500000000000001E-3</v>
      </c>
      <c r="AJ254" s="47">
        <v>7.8499999999999993E-3</v>
      </c>
      <c r="AK254" s="47">
        <v>2.0999999999999999E-3</v>
      </c>
      <c r="AL254" s="47">
        <v>3.1060000000000001E-2</v>
      </c>
      <c r="AM254" s="47">
        <v>6.8799999999999998E-3</v>
      </c>
      <c r="AN254" s="43">
        <v>27</v>
      </c>
      <c r="AO254" s="43">
        <v>21</v>
      </c>
      <c r="AP254" s="43">
        <v>2</v>
      </c>
      <c r="AQ254" s="43">
        <v>2</v>
      </c>
      <c r="AR254" s="43">
        <v>1</v>
      </c>
      <c r="AS254" s="41">
        <v>7.0000000000000007E-2</v>
      </c>
      <c r="AT254" s="43">
        <v>8567</v>
      </c>
      <c r="AU254" s="43">
        <v>2457</v>
      </c>
      <c r="AV254" s="47">
        <v>0.40210000000000001</v>
      </c>
      <c r="AW254" s="48" t="s">
        <v>3071</v>
      </c>
      <c r="AX254" s="39">
        <v>0</v>
      </c>
      <c r="AY254" s="39">
        <v>0</v>
      </c>
      <c r="AZ254" s="39" t="s">
        <v>85</v>
      </c>
      <c r="BA254" s="39"/>
      <c r="BB254" s="48" t="s">
        <v>3072</v>
      </c>
      <c r="BC254" s="39">
        <v>0</v>
      </c>
      <c r="BD254" s="41" t="s">
        <v>3065</v>
      </c>
      <c r="BE254" s="50">
        <v>2</v>
      </c>
      <c r="BF254" s="50">
        <v>13</v>
      </c>
      <c r="BG254" s="50">
        <v>3</v>
      </c>
      <c r="BH254" s="50">
        <v>18</v>
      </c>
      <c r="BI254" s="50" t="s">
        <v>3073</v>
      </c>
      <c r="BJ254" s="50" t="s">
        <v>3074</v>
      </c>
      <c r="BK254" s="50" t="s">
        <v>3075</v>
      </c>
      <c r="BL254" s="51" t="s">
        <v>3076</v>
      </c>
      <c r="BM254" s="52" t="s">
        <v>90</v>
      </c>
      <c r="BN254" s="57"/>
      <c r="BO254" s="57"/>
      <c r="BP254" s="57"/>
      <c r="BQ254" s="58"/>
    </row>
    <row r="255" spans="1:69" ht="15.75" x14ac:dyDescent="0.25">
      <c r="A255" s="38" t="s">
        <v>2625</v>
      </c>
      <c r="B255" s="39" t="s">
        <v>3036</v>
      </c>
      <c r="C255" s="39" t="s">
        <v>211</v>
      </c>
      <c r="D255" s="83" t="s">
        <v>71</v>
      </c>
      <c r="E255" s="39" t="s">
        <v>211</v>
      </c>
      <c r="F255" s="66" t="str">
        <f t="shared" si="10"/>
        <v>http://twiplomacy.com/info/asia/Georgia</v>
      </c>
      <c r="G255" s="41" t="s">
        <v>3077</v>
      </c>
      <c r="H255" s="48" t="s">
        <v>3078</v>
      </c>
      <c r="I255" s="41" t="s">
        <v>3079</v>
      </c>
      <c r="J255" s="43">
        <v>3241</v>
      </c>
      <c r="K255" s="43">
        <v>17</v>
      </c>
      <c r="L255" s="41" t="s">
        <v>3080</v>
      </c>
      <c r="M255" s="41" t="s">
        <v>3081</v>
      </c>
      <c r="N255" s="41" t="s">
        <v>3082</v>
      </c>
      <c r="O255" s="43">
        <v>1</v>
      </c>
      <c r="P255" s="43">
        <v>155</v>
      </c>
      <c r="Q255" s="41" t="s">
        <v>164</v>
      </c>
      <c r="R255" s="41" t="s">
        <v>79</v>
      </c>
      <c r="S255" s="43">
        <v>139</v>
      </c>
      <c r="T255" s="44" t="s">
        <v>3083</v>
      </c>
      <c r="U255" s="43">
        <v>0.61507936507936511</v>
      </c>
      <c r="V255" s="43">
        <v>0.4258064516129032</v>
      </c>
      <c r="W255" s="43">
        <v>0.34193548387096773</v>
      </c>
      <c r="X255" s="45">
        <v>0</v>
      </c>
      <c r="Y255" s="45">
        <v>155</v>
      </c>
      <c r="Z255" s="46">
        <v>0</v>
      </c>
      <c r="AA255" s="41" t="s">
        <v>3077</v>
      </c>
      <c r="AB255" s="41" t="s">
        <v>3079</v>
      </c>
      <c r="AC255" s="41" t="s">
        <v>3084</v>
      </c>
      <c r="AD255" s="41" t="s">
        <v>3078</v>
      </c>
      <c r="AE255" s="43">
        <v>0</v>
      </c>
      <c r="AF255" s="43" t="e">
        <v>#VALUE!</v>
      </c>
      <c r="AG255" s="43">
        <v>0</v>
      </c>
      <c r="AH255" s="43">
        <v>0</v>
      </c>
      <c r="AI255" s="41" t="s">
        <v>82</v>
      </c>
      <c r="AJ255" s="41" t="s">
        <v>82</v>
      </c>
      <c r="AK255" s="41" t="s">
        <v>82</v>
      </c>
      <c r="AL255" s="41" t="s">
        <v>82</v>
      </c>
      <c r="AM255" s="41" t="s">
        <v>82</v>
      </c>
      <c r="AN255" s="43" t="s">
        <v>83</v>
      </c>
      <c r="AO255" s="43">
        <v>0</v>
      </c>
      <c r="AP255" s="43">
        <v>0</v>
      </c>
      <c r="AQ255" s="43">
        <v>0</v>
      </c>
      <c r="AR255" s="43">
        <v>0</v>
      </c>
      <c r="AS255" s="41">
        <v>0</v>
      </c>
      <c r="AT255" s="43">
        <v>3242</v>
      </c>
      <c r="AU255" s="43">
        <v>-32</v>
      </c>
      <c r="AV255" s="47">
        <v>-9.7999999999999997E-3</v>
      </c>
      <c r="AW255" s="48" t="s">
        <v>3085</v>
      </c>
      <c r="AX255" s="39">
        <v>0</v>
      </c>
      <c r="AY255" s="39">
        <v>0</v>
      </c>
      <c r="AZ255" s="39" t="s">
        <v>85</v>
      </c>
      <c r="BA255" s="39"/>
      <c r="BB255" s="48" t="s">
        <v>3086</v>
      </c>
      <c r="BC255" s="39">
        <v>0</v>
      </c>
      <c r="BD255" s="41" t="s">
        <v>3077</v>
      </c>
      <c r="BE255" s="50">
        <v>1</v>
      </c>
      <c r="BF255" s="50">
        <v>4</v>
      </c>
      <c r="BG255" s="50">
        <v>0</v>
      </c>
      <c r="BH255" s="50">
        <v>5</v>
      </c>
      <c r="BI255" s="50" t="s">
        <v>3087</v>
      </c>
      <c r="BJ255" s="50" t="s">
        <v>3088</v>
      </c>
      <c r="BK255" s="50"/>
      <c r="BL255" s="51" t="s">
        <v>3089</v>
      </c>
      <c r="BM255" s="52" t="s">
        <v>90</v>
      </c>
      <c r="BN255" s="57"/>
      <c r="BO255" s="57"/>
      <c r="BP255" s="57"/>
      <c r="BQ255" s="58"/>
    </row>
    <row r="256" spans="1:69" ht="15.75" x14ac:dyDescent="0.25">
      <c r="A256" s="88" t="s">
        <v>2625</v>
      </c>
      <c r="B256" s="83" t="s">
        <v>3036</v>
      </c>
      <c r="C256" s="83" t="s">
        <v>211</v>
      </c>
      <c r="D256" s="83" t="s">
        <v>71</v>
      </c>
      <c r="E256" s="83" t="s">
        <v>211</v>
      </c>
      <c r="F256" s="66" t="str">
        <f t="shared" si="10"/>
        <v>http://twiplomacy.com/info/asia/Georgia</v>
      </c>
      <c r="G256" s="41" t="s">
        <v>3090</v>
      </c>
      <c r="H256" s="48" t="s">
        <v>3091</v>
      </c>
      <c r="I256" s="41" t="s">
        <v>3067</v>
      </c>
      <c r="J256" s="43">
        <v>53</v>
      </c>
      <c r="K256" s="43">
        <v>0</v>
      </c>
      <c r="L256" s="41"/>
      <c r="M256" s="41" t="s">
        <v>3092</v>
      </c>
      <c r="N256" s="41"/>
      <c r="O256" s="43">
        <v>0</v>
      </c>
      <c r="P256" s="43">
        <v>0</v>
      </c>
      <c r="Q256" s="41" t="s">
        <v>164</v>
      </c>
      <c r="R256" s="41" t="s">
        <v>79</v>
      </c>
      <c r="S256" s="43">
        <v>17</v>
      </c>
      <c r="T256" s="44" t="s">
        <v>564</v>
      </c>
      <c r="U256" s="43"/>
      <c r="V256" s="43"/>
      <c r="W256" s="43"/>
      <c r="X256" s="45"/>
      <c r="Y256" s="45"/>
      <c r="Z256" s="46"/>
      <c r="AA256" s="41" t="s">
        <v>3090</v>
      </c>
      <c r="AB256" s="41" t="s">
        <v>3067</v>
      </c>
      <c r="AC256" s="41" t="s">
        <v>3093</v>
      </c>
      <c r="AD256" s="41" t="s">
        <v>3091</v>
      </c>
      <c r="AE256" s="43">
        <v>0</v>
      </c>
      <c r="AF256" s="43" t="e">
        <v>#VALUE!</v>
      </c>
      <c r="AG256" s="43">
        <v>0</v>
      </c>
      <c r="AH256" s="43">
        <v>0</v>
      </c>
      <c r="AI256" s="41" t="s">
        <v>82</v>
      </c>
      <c r="AJ256" s="41" t="s">
        <v>82</v>
      </c>
      <c r="AK256" s="41" t="s">
        <v>82</v>
      </c>
      <c r="AL256" s="41" t="s">
        <v>82</v>
      </c>
      <c r="AM256" s="41" t="s">
        <v>82</v>
      </c>
      <c r="AN256" s="43" t="s">
        <v>83</v>
      </c>
      <c r="AO256" s="43">
        <v>0</v>
      </c>
      <c r="AP256" s="43">
        <v>0</v>
      </c>
      <c r="AQ256" s="43">
        <v>0</v>
      </c>
      <c r="AR256" s="43">
        <v>0</v>
      </c>
      <c r="AS256" s="41">
        <v>0</v>
      </c>
      <c r="AT256" s="43">
        <v>53</v>
      </c>
      <c r="AU256" s="43">
        <v>1</v>
      </c>
      <c r="AV256" s="47">
        <v>1.9199999999999998E-2</v>
      </c>
      <c r="AW256" s="48" t="s">
        <v>3094</v>
      </c>
      <c r="AX256" s="39">
        <v>0</v>
      </c>
      <c r="AY256" s="39">
        <v>0</v>
      </c>
      <c r="AZ256" s="39" t="s">
        <v>85</v>
      </c>
      <c r="BA256" s="83"/>
      <c r="BB256" s="48" t="s">
        <v>3095</v>
      </c>
      <c r="BC256" s="64">
        <v>0</v>
      </c>
      <c r="BD256" s="41" t="s">
        <v>3090</v>
      </c>
      <c r="BE256" s="50">
        <v>0</v>
      </c>
      <c r="BF256" s="50">
        <v>2</v>
      </c>
      <c r="BG256" s="50">
        <v>0</v>
      </c>
      <c r="BH256" s="50">
        <v>2</v>
      </c>
      <c r="BI256" s="50"/>
      <c r="BJ256" s="50" t="s">
        <v>2126</v>
      </c>
      <c r="BK256" s="50"/>
      <c r="BL256" s="51" t="s">
        <v>3096</v>
      </c>
      <c r="BM256" s="52" t="s">
        <v>90</v>
      </c>
      <c r="BN256" s="57"/>
      <c r="BO256" s="57"/>
      <c r="BP256" s="57"/>
      <c r="BQ256" s="58"/>
    </row>
    <row r="257" spans="1:69" ht="15.75" x14ac:dyDescent="0.25">
      <c r="A257" s="38" t="s">
        <v>2625</v>
      </c>
      <c r="B257" s="39" t="s">
        <v>3036</v>
      </c>
      <c r="C257" s="39" t="s">
        <v>211</v>
      </c>
      <c r="D257" s="39" t="s">
        <v>71</v>
      </c>
      <c r="E257" s="39" t="s">
        <v>211</v>
      </c>
      <c r="F257" s="66" t="str">
        <f t="shared" si="10"/>
        <v>http://twiplomacy.com/info/asia/Georgia</v>
      </c>
      <c r="G257" s="41" t="s">
        <v>3097</v>
      </c>
      <c r="H257" s="48" t="s">
        <v>3098</v>
      </c>
      <c r="I257" s="41" t="s">
        <v>3099</v>
      </c>
      <c r="J257" s="43">
        <v>796</v>
      </c>
      <c r="K257" s="43">
        <v>21</v>
      </c>
      <c r="L257" s="41" t="s">
        <v>3100</v>
      </c>
      <c r="M257" s="41" t="s">
        <v>3101</v>
      </c>
      <c r="N257" s="41" t="s">
        <v>3036</v>
      </c>
      <c r="O257" s="43">
        <v>1</v>
      </c>
      <c r="P257" s="43">
        <v>246</v>
      </c>
      <c r="Q257" s="41" t="s">
        <v>164</v>
      </c>
      <c r="R257" s="41" t="s">
        <v>79</v>
      </c>
      <c r="S257" s="43">
        <v>19</v>
      </c>
      <c r="T257" s="39" t="s">
        <v>97</v>
      </c>
      <c r="U257" s="43">
        <v>0.1714285714285714</v>
      </c>
      <c r="V257" s="43">
        <v>0.26851851851851849</v>
      </c>
      <c r="W257" s="43">
        <v>0.27777777777777779</v>
      </c>
      <c r="X257" s="45">
        <v>22</v>
      </c>
      <c r="Y257" s="45">
        <v>246</v>
      </c>
      <c r="Z257" s="46">
        <v>8.9430894308943104E-2</v>
      </c>
      <c r="AA257" s="41" t="s">
        <v>3097</v>
      </c>
      <c r="AB257" s="41" t="s">
        <v>3099</v>
      </c>
      <c r="AC257" s="41" t="s">
        <v>3102</v>
      </c>
      <c r="AD257" s="41" t="s">
        <v>3098</v>
      </c>
      <c r="AE257" s="43">
        <v>39</v>
      </c>
      <c r="AF257" s="43">
        <v>0.75</v>
      </c>
      <c r="AG257" s="43">
        <v>12</v>
      </c>
      <c r="AH257" s="43">
        <v>27</v>
      </c>
      <c r="AI257" s="47">
        <v>2.7699999999999999E-3</v>
      </c>
      <c r="AJ257" s="47">
        <v>7.2300000000000003E-3</v>
      </c>
      <c r="AK257" s="47">
        <v>1.39E-3</v>
      </c>
      <c r="AL257" s="41" t="s">
        <v>82</v>
      </c>
      <c r="AM257" s="47">
        <v>1.42E-3</v>
      </c>
      <c r="AN257" s="43">
        <v>16</v>
      </c>
      <c r="AO257" s="43">
        <v>3</v>
      </c>
      <c r="AP257" s="43">
        <v>0</v>
      </c>
      <c r="AQ257" s="43">
        <v>11</v>
      </c>
      <c r="AR257" s="43">
        <v>2</v>
      </c>
      <c r="AS257" s="41">
        <v>0.04</v>
      </c>
      <c r="AT257" s="43">
        <v>795</v>
      </c>
      <c r="AU257" s="43">
        <v>124</v>
      </c>
      <c r="AV257" s="47">
        <v>0.18479999999999999</v>
      </c>
      <c r="AW257" s="48" t="str">
        <f>HYPERLINK("https://twitter.com/govgeoabkhaz/lists","https://twitter.com/govgeoabkhaz/lists")</f>
        <v>https://twitter.com/govgeoabkhaz/lists</v>
      </c>
      <c r="AX257" s="39">
        <v>0</v>
      </c>
      <c r="AY257" s="39">
        <v>0</v>
      </c>
      <c r="AZ257" s="39" t="s">
        <v>85</v>
      </c>
      <c r="BA257" s="39"/>
      <c r="BB257" s="48" t="s">
        <v>3103</v>
      </c>
      <c r="BC257" s="39">
        <v>0</v>
      </c>
      <c r="BD257" s="41" t="s">
        <v>3097</v>
      </c>
      <c r="BE257" s="50">
        <v>1</v>
      </c>
      <c r="BF257" s="50">
        <v>1</v>
      </c>
      <c r="BG257" s="50">
        <v>2</v>
      </c>
      <c r="BH257" s="50">
        <v>4</v>
      </c>
      <c r="BI257" s="50" t="s">
        <v>3052</v>
      </c>
      <c r="BJ257" s="50" t="s">
        <v>3104</v>
      </c>
      <c r="BK257" s="50" t="s">
        <v>3105</v>
      </c>
      <c r="BL257" s="51" t="s">
        <v>3106</v>
      </c>
      <c r="BM257" s="52" t="s">
        <v>90</v>
      </c>
      <c r="BN257" s="57"/>
      <c r="BO257" s="57"/>
      <c r="BP257" s="57"/>
      <c r="BQ257" s="58"/>
    </row>
    <row r="258" spans="1:69" ht="15.75" x14ac:dyDescent="0.25">
      <c r="A258" s="38" t="s">
        <v>2625</v>
      </c>
      <c r="B258" s="39" t="s">
        <v>3036</v>
      </c>
      <c r="C258" s="39" t="s">
        <v>117</v>
      </c>
      <c r="D258" s="39" t="s">
        <v>118</v>
      </c>
      <c r="E258" s="39" t="s">
        <v>3107</v>
      </c>
      <c r="F258" s="66" t="str">
        <f t="shared" si="10"/>
        <v>http://twiplomacy.com/info/asia/Georgia</v>
      </c>
      <c r="G258" s="41" t="s">
        <v>3108</v>
      </c>
      <c r="H258" s="48" t="s">
        <v>3109</v>
      </c>
      <c r="I258" s="41" t="s">
        <v>3110</v>
      </c>
      <c r="J258" s="43">
        <v>4027</v>
      </c>
      <c r="K258" s="43">
        <v>289</v>
      </c>
      <c r="L258" s="41" t="s">
        <v>3111</v>
      </c>
      <c r="M258" s="41" t="s">
        <v>3112</v>
      </c>
      <c r="N258" s="41" t="s">
        <v>3036</v>
      </c>
      <c r="O258" s="43">
        <v>98</v>
      </c>
      <c r="P258" s="43">
        <v>1494</v>
      </c>
      <c r="Q258" s="41" t="s">
        <v>164</v>
      </c>
      <c r="R258" s="41" t="s">
        <v>124</v>
      </c>
      <c r="S258" s="43">
        <v>48</v>
      </c>
      <c r="T258" s="44" t="s">
        <v>97</v>
      </c>
      <c r="U258" s="43">
        <v>1.840993788819876</v>
      </c>
      <c r="V258" s="43">
        <v>19.89886480908153</v>
      </c>
      <c r="W258" s="43">
        <v>24.800825593395249</v>
      </c>
      <c r="X258" s="45">
        <v>18</v>
      </c>
      <c r="Y258" s="45">
        <v>1482</v>
      </c>
      <c r="Z258" s="46">
        <v>1.21457489878543E-2</v>
      </c>
      <c r="AA258" s="41" t="s">
        <v>3108</v>
      </c>
      <c r="AB258" s="41" t="s">
        <v>3110</v>
      </c>
      <c r="AC258" s="41" t="s">
        <v>3113</v>
      </c>
      <c r="AD258" s="41" t="s">
        <v>3109</v>
      </c>
      <c r="AE258" s="43">
        <v>27516</v>
      </c>
      <c r="AF258" s="43">
        <v>28.118203309692671</v>
      </c>
      <c r="AG258" s="43">
        <v>11894</v>
      </c>
      <c r="AH258" s="43">
        <v>15622</v>
      </c>
      <c r="AI258" s="47">
        <v>2.513E-2</v>
      </c>
      <c r="AJ258" s="47">
        <v>2.5149999999999999E-2</v>
      </c>
      <c r="AK258" s="47">
        <v>2.1930000000000002E-2</v>
      </c>
      <c r="AL258" s="41" t="s">
        <v>82</v>
      </c>
      <c r="AM258" s="47">
        <v>1.8599999999999998E-2</v>
      </c>
      <c r="AN258" s="43">
        <v>423</v>
      </c>
      <c r="AO258" s="43">
        <v>225</v>
      </c>
      <c r="AP258" s="43">
        <v>0</v>
      </c>
      <c r="AQ258" s="43">
        <v>73</v>
      </c>
      <c r="AR258" s="43">
        <v>123</v>
      </c>
      <c r="AS258" s="41">
        <v>1.1599999999999999</v>
      </c>
      <c r="AT258" s="43">
        <v>4004</v>
      </c>
      <c r="AU258" s="43">
        <v>2142</v>
      </c>
      <c r="AV258" s="47">
        <v>1.1504000000000001</v>
      </c>
      <c r="AW258" s="48" t="s">
        <v>3114</v>
      </c>
      <c r="AX258" s="39">
        <v>0</v>
      </c>
      <c r="AY258" s="39">
        <v>0</v>
      </c>
      <c r="AZ258" s="39" t="s">
        <v>85</v>
      </c>
      <c r="BA258" s="39"/>
      <c r="BB258" s="48" t="s">
        <v>3115</v>
      </c>
      <c r="BC258" s="39">
        <v>0</v>
      </c>
      <c r="BD258" s="41" t="s">
        <v>3108</v>
      </c>
      <c r="BE258" s="50">
        <v>36</v>
      </c>
      <c r="BF258" s="50">
        <v>16</v>
      </c>
      <c r="BG258" s="50">
        <v>15</v>
      </c>
      <c r="BH258" s="50">
        <v>67</v>
      </c>
      <c r="BI258" s="50" t="s">
        <v>3116</v>
      </c>
      <c r="BJ258" s="50" t="s">
        <v>3117</v>
      </c>
      <c r="BK258" s="50" t="s">
        <v>3118</v>
      </c>
      <c r="BL258" s="51" t="s">
        <v>3119</v>
      </c>
      <c r="BM258" s="52" t="s">
        <v>90</v>
      </c>
      <c r="BN258" s="57"/>
      <c r="BO258" s="57"/>
      <c r="BP258" s="57"/>
      <c r="BQ258" s="58"/>
    </row>
    <row r="259" spans="1:69" ht="15.75" x14ac:dyDescent="0.25">
      <c r="A259" s="38" t="s">
        <v>2625</v>
      </c>
      <c r="B259" s="39" t="s">
        <v>3036</v>
      </c>
      <c r="C259" s="39" t="s">
        <v>132</v>
      </c>
      <c r="D259" s="39" t="s">
        <v>71</v>
      </c>
      <c r="E259" s="39" t="s">
        <v>132</v>
      </c>
      <c r="F259" s="66" t="str">
        <f t="shared" si="10"/>
        <v>http://twiplomacy.com/info/asia/Georgia</v>
      </c>
      <c r="G259" s="41" t="s">
        <v>3120</v>
      </c>
      <c r="H259" s="48" t="s">
        <v>3121</v>
      </c>
      <c r="I259" s="41" t="s">
        <v>3122</v>
      </c>
      <c r="J259" s="43">
        <v>33180</v>
      </c>
      <c r="K259" s="43">
        <v>894</v>
      </c>
      <c r="L259" s="41" t="s">
        <v>3123</v>
      </c>
      <c r="M259" s="41" t="s">
        <v>3124</v>
      </c>
      <c r="N259" s="41" t="s">
        <v>3057</v>
      </c>
      <c r="O259" s="43">
        <v>228</v>
      </c>
      <c r="P259" s="43">
        <v>3678</v>
      </c>
      <c r="Q259" s="41" t="s">
        <v>164</v>
      </c>
      <c r="R259" s="41" t="s">
        <v>124</v>
      </c>
      <c r="S259" s="43">
        <v>245</v>
      </c>
      <c r="T259" s="44" t="s">
        <v>97</v>
      </c>
      <c r="U259" s="43">
        <v>1.515646893974778</v>
      </c>
      <c r="V259" s="43">
        <v>13.54625292740047</v>
      </c>
      <c r="W259" s="43">
        <v>13.189110070257611</v>
      </c>
      <c r="X259" s="45">
        <v>60</v>
      </c>
      <c r="Y259" s="45">
        <v>3245</v>
      </c>
      <c r="Z259" s="46">
        <v>1.8489984591679502E-2</v>
      </c>
      <c r="AA259" s="41" t="s">
        <v>3120</v>
      </c>
      <c r="AB259" s="41" t="s">
        <v>3122</v>
      </c>
      <c r="AC259" s="41" t="s">
        <v>3125</v>
      </c>
      <c r="AD259" s="41" t="s">
        <v>3121</v>
      </c>
      <c r="AE259" s="43">
        <v>36732</v>
      </c>
      <c r="AF259" s="43">
        <v>25.111898016997166</v>
      </c>
      <c r="AG259" s="43">
        <v>17729</v>
      </c>
      <c r="AH259" s="43">
        <v>19003</v>
      </c>
      <c r="AI259" s="47">
        <v>2.0100000000000001E-3</v>
      </c>
      <c r="AJ259" s="47">
        <v>2.0699999999999998E-3</v>
      </c>
      <c r="AK259" s="47">
        <v>2.2399999999999998E-3</v>
      </c>
      <c r="AL259" s="47">
        <v>3.7499999999999999E-3</v>
      </c>
      <c r="AM259" s="47">
        <v>1.6999999999999999E-3</v>
      </c>
      <c r="AN259" s="43">
        <v>706</v>
      </c>
      <c r="AO259" s="43">
        <v>336</v>
      </c>
      <c r="AP259" s="43">
        <v>10</v>
      </c>
      <c r="AQ259" s="43">
        <v>281</v>
      </c>
      <c r="AR259" s="43">
        <v>72</v>
      </c>
      <c r="AS259" s="41">
        <v>1.93</v>
      </c>
      <c r="AT259" s="43">
        <v>33218</v>
      </c>
      <c r="AU259" s="43">
        <v>18432</v>
      </c>
      <c r="AV259" s="47">
        <v>1.2465999999999999</v>
      </c>
      <c r="AW259" s="48" t="s">
        <v>3126</v>
      </c>
      <c r="AX259" s="39">
        <v>0</v>
      </c>
      <c r="AY259" s="39">
        <v>0</v>
      </c>
      <c r="AZ259" s="39" t="s">
        <v>85</v>
      </c>
      <c r="BA259" s="39"/>
      <c r="BB259" s="48" t="s">
        <v>3127</v>
      </c>
      <c r="BC259" s="39">
        <v>0</v>
      </c>
      <c r="BD259" s="41" t="s">
        <v>3120</v>
      </c>
      <c r="BE259" s="50">
        <v>88</v>
      </c>
      <c r="BF259" s="50">
        <v>36</v>
      </c>
      <c r="BG259" s="50">
        <v>69</v>
      </c>
      <c r="BH259" s="50">
        <v>193</v>
      </c>
      <c r="BI259" s="50" t="s">
        <v>3128</v>
      </c>
      <c r="BJ259" s="50" t="s">
        <v>3129</v>
      </c>
      <c r="BK259" s="50" t="s">
        <v>3130</v>
      </c>
      <c r="BL259" s="51" t="s">
        <v>3131</v>
      </c>
      <c r="BM259" s="52" t="s">
        <v>276</v>
      </c>
      <c r="BN259" s="57"/>
      <c r="BO259" s="57"/>
      <c r="BP259" s="57"/>
      <c r="BQ259" s="58"/>
    </row>
    <row r="260" spans="1:69" ht="15.75" x14ac:dyDescent="0.25">
      <c r="A260" s="38" t="s">
        <v>2625</v>
      </c>
      <c r="B260" s="39" t="s">
        <v>3132</v>
      </c>
      <c r="C260" s="39" t="s">
        <v>70</v>
      </c>
      <c r="D260" s="39" t="s">
        <v>71</v>
      </c>
      <c r="E260" s="39" t="s">
        <v>70</v>
      </c>
      <c r="F260" s="66" t="str">
        <f t="shared" ref="F260:F265" si="11">HYPERLINK("http://twiplomacy.com/info/asia/India","http://twiplomacy.com/info/asia/India")</f>
        <v>http://twiplomacy.com/info/asia/India</v>
      </c>
      <c r="G260" s="41" t="s">
        <v>3133</v>
      </c>
      <c r="H260" s="48" t="s">
        <v>3134</v>
      </c>
      <c r="I260" s="41" t="s">
        <v>3135</v>
      </c>
      <c r="J260" s="43">
        <v>4006458</v>
      </c>
      <c r="K260" s="43">
        <v>1</v>
      </c>
      <c r="L260" s="41" t="s">
        <v>3136</v>
      </c>
      <c r="M260" s="41" t="s">
        <v>3137</v>
      </c>
      <c r="N260" s="41" t="s">
        <v>3138</v>
      </c>
      <c r="O260" s="43">
        <v>1</v>
      </c>
      <c r="P260" s="43">
        <v>3105</v>
      </c>
      <c r="Q260" s="41" t="s">
        <v>164</v>
      </c>
      <c r="R260" s="41" t="s">
        <v>124</v>
      </c>
      <c r="S260" s="43">
        <v>400</v>
      </c>
      <c r="T260" s="44" t="s">
        <v>97</v>
      </c>
      <c r="U260" s="43">
        <v>10.459930313588851</v>
      </c>
      <c r="V260" s="43">
        <v>287.28647568287812</v>
      </c>
      <c r="W260" s="43">
        <v>1506.04363757495</v>
      </c>
      <c r="X260" s="45">
        <v>6</v>
      </c>
      <c r="Y260" s="45">
        <v>3002</v>
      </c>
      <c r="Z260" s="46">
        <v>1.99866755496336E-3</v>
      </c>
      <c r="AA260" s="41" t="s">
        <v>3133</v>
      </c>
      <c r="AB260" s="41" t="s">
        <v>3135</v>
      </c>
      <c r="AC260" s="41" t="s">
        <v>3139</v>
      </c>
      <c r="AD260" s="41" t="s">
        <v>3140</v>
      </c>
      <c r="AE260" s="43">
        <v>5602927</v>
      </c>
      <c r="AF260" s="43">
        <v>288.00640820249919</v>
      </c>
      <c r="AG260" s="43">
        <v>898868</v>
      </c>
      <c r="AH260" s="43">
        <v>4704059</v>
      </c>
      <c r="AI260" s="47">
        <v>4.8000000000000001E-4</v>
      </c>
      <c r="AJ260" s="47">
        <v>4.0999999999999999E-4</v>
      </c>
      <c r="AK260" s="47">
        <v>5.1999999999999995E-4</v>
      </c>
      <c r="AL260" s="47">
        <v>5.6999999999999998E-4</v>
      </c>
      <c r="AM260" s="47">
        <v>5.4000000000000001E-4</v>
      </c>
      <c r="AN260" s="43">
        <v>3121</v>
      </c>
      <c r="AO260" s="43">
        <v>1197</v>
      </c>
      <c r="AP260" s="43">
        <v>84</v>
      </c>
      <c r="AQ260" s="43">
        <v>35</v>
      </c>
      <c r="AR260" s="43">
        <v>1805</v>
      </c>
      <c r="AS260" s="41">
        <v>8.5500000000000007</v>
      </c>
      <c r="AT260" s="43">
        <v>4004321</v>
      </c>
      <c r="AU260" s="43">
        <v>0</v>
      </c>
      <c r="AV260" s="55">
        <v>0</v>
      </c>
      <c r="AW260" s="48" t="str">
        <f>HYPERLINK("https://twitter.com/RashtrapatiBhvn/lists","https://twitter.com/RashtrapatiBhvn/lists")</f>
        <v>https://twitter.com/RashtrapatiBhvn/lists</v>
      </c>
      <c r="AX260" s="39">
        <v>0</v>
      </c>
      <c r="AY260" s="39">
        <v>0</v>
      </c>
      <c r="AZ260" s="39" t="s">
        <v>85</v>
      </c>
      <c r="BA260" s="39"/>
      <c r="BB260" s="48" t="s">
        <v>3141</v>
      </c>
      <c r="BC260" s="39">
        <v>0</v>
      </c>
      <c r="BD260" s="41" t="s">
        <v>3133</v>
      </c>
      <c r="BE260" s="50">
        <v>0</v>
      </c>
      <c r="BF260" s="50">
        <v>33</v>
      </c>
      <c r="BG260" s="50">
        <v>0</v>
      </c>
      <c r="BH260" s="50">
        <v>33</v>
      </c>
      <c r="BI260" s="50"/>
      <c r="BJ260" s="50" t="s">
        <v>3142</v>
      </c>
      <c r="BK260" s="50"/>
      <c r="BL260" s="56" t="s">
        <v>3143</v>
      </c>
      <c r="BM260" s="52">
        <v>1095</v>
      </c>
      <c r="BN260" s="57">
        <v>0</v>
      </c>
      <c r="BO260" s="57">
        <v>7165</v>
      </c>
      <c r="BP260" s="57">
        <v>0</v>
      </c>
      <c r="BQ260" s="58" t="e">
        <f>SUM(BM260)/BN260/BO260</f>
        <v>#DIV/0!</v>
      </c>
    </row>
    <row r="261" spans="1:69" ht="15.75" x14ac:dyDescent="0.25">
      <c r="A261" s="38" t="s">
        <v>2625</v>
      </c>
      <c r="B261" s="39" t="s">
        <v>3132</v>
      </c>
      <c r="C261" s="39" t="s">
        <v>104</v>
      </c>
      <c r="D261" s="39" t="s">
        <v>118</v>
      </c>
      <c r="E261" s="39" t="s">
        <v>3144</v>
      </c>
      <c r="F261" s="66" t="str">
        <f t="shared" si="11"/>
        <v>http://twiplomacy.com/info/asia/India</v>
      </c>
      <c r="G261" s="41" t="s">
        <v>3145</v>
      </c>
      <c r="H261" s="48" t="s">
        <v>3146</v>
      </c>
      <c r="I261" s="41" t="s">
        <v>3147</v>
      </c>
      <c r="J261" s="43">
        <v>42560020</v>
      </c>
      <c r="K261" s="43">
        <v>1937</v>
      </c>
      <c r="L261" s="41" t="s">
        <v>3148</v>
      </c>
      <c r="M261" s="41" t="s">
        <v>3149</v>
      </c>
      <c r="N261" s="41" t="s">
        <v>3132</v>
      </c>
      <c r="O261" s="43">
        <v>0</v>
      </c>
      <c r="P261" s="43">
        <v>19232</v>
      </c>
      <c r="Q261" s="41" t="s">
        <v>164</v>
      </c>
      <c r="R261" s="41" t="s">
        <v>124</v>
      </c>
      <c r="S261" s="43">
        <v>22220</v>
      </c>
      <c r="T261" s="44" t="s">
        <v>97</v>
      </c>
      <c r="U261" s="43">
        <v>11.15331010452962</v>
      </c>
      <c r="V261" s="43">
        <v>2750.9565378900452</v>
      </c>
      <c r="W261" s="43">
        <v>12613.31575037147</v>
      </c>
      <c r="X261" s="45">
        <v>38</v>
      </c>
      <c r="Y261" s="45">
        <v>3201</v>
      </c>
      <c r="Z261" s="46">
        <v>1.1871290221805698E-2</v>
      </c>
      <c r="AA261" s="41" t="s">
        <v>3145</v>
      </c>
      <c r="AB261" s="41" t="s">
        <v>3147</v>
      </c>
      <c r="AC261" s="41" t="s">
        <v>3150</v>
      </c>
      <c r="AD261" s="41" t="s">
        <v>3146</v>
      </c>
      <c r="AE261" s="43">
        <v>52194816</v>
      </c>
      <c r="AF261" s="43">
        <v>2803.2908496732025</v>
      </c>
      <c r="AG261" s="43">
        <v>9435877</v>
      </c>
      <c r="AH261" s="43">
        <v>42758939</v>
      </c>
      <c r="AI261" s="47">
        <v>4.2000000000000002E-4</v>
      </c>
      <c r="AJ261" s="47">
        <v>4.0000000000000002E-4</v>
      </c>
      <c r="AK261" s="47">
        <v>2.7999999999999998E-4</v>
      </c>
      <c r="AL261" s="47">
        <v>3.8000000000000002E-4</v>
      </c>
      <c r="AM261" s="47">
        <v>5.9000000000000003E-4</v>
      </c>
      <c r="AN261" s="43">
        <v>3366</v>
      </c>
      <c r="AO261" s="43">
        <v>886</v>
      </c>
      <c r="AP261" s="43">
        <v>600</v>
      </c>
      <c r="AQ261" s="43">
        <v>823</v>
      </c>
      <c r="AR261" s="43">
        <v>1022</v>
      </c>
      <c r="AS261" s="41">
        <v>9.2200000000000006</v>
      </c>
      <c r="AT261" s="43">
        <v>42546697</v>
      </c>
      <c r="AU261" s="43">
        <v>12551515</v>
      </c>
      <c r="AV261" s="47">
        <v>0.41849999999999998</v>
      </c>
      <c r="AW261" s="48" t="s">
        <v>3151</v>
      </c>
      <c r="AX261" s="39">
        <v>0</v>
      </c>
      <c r="AY261" s="39">
        <v>0</v>
      </c>
      <c r="AZ261" s="39" t="s">
        <v>85</v>
      </c>
      <c r="BA261" s="39"/>
      <c r="BB261" s="48" t="s">
        <v>3152</v>
      </c>
      <c r="BC261" s="39">
        <v>0</v>
      </c>
      <c r="BD261" s="41" t="s">
        <v>3145</v>
      </c>
      <c r="BE261" s="50">
        <v>31</v>
      </c>
      <c r="BF261" s="50">
        <v>93</v>
      </c>
      <c r="BG261" s="50">
        <v>31</v>
      </c>
      <c r="BH261" s="50">
        <v>155</v>
      </c>
      <c r="BI261" s="50" t="s">
        <v>3153</v>
      </c>
      <c r="BJ261" s="50" t="s">
        <v>3154</v>
      </c>
      <c r="BK261" s="50" t="s">
        <v>3155</v>
      </c>
      <c r="BL261" s="56" t="s">
        <v>3156</v>
      </c>
      <c r="BM261" s="52">
        <v>28149</v>
      </c>
      <c r="BN261" s="57">
        <v>1</v>
      </c>
      <c r="BO261" s="57">
        <v>55442</v>
      </c>
      <c r="BP261" s="57">
        <v>0</v>
      </c>
      <c r="BQ261" s="58">
        <f>SUM(BM261)/BN261/BO261</f>
        <v>0.50771977922874356</v>
      </c>
    </row>
    <row r="262" spans="1:69" ht="15.75" x14ac:dyDescent="0.25">
      <c r="A262" s="38" t="s">
        <v>2625</v>
      </c>
      <c r="B262" s="39" t="s">
        <v>3132</v>
      </c>
      <c r="C262" s="39" t="s">
        <v>104</v>
      </c>
      <c r="D262" s="39" t="s">
        <v>118</v>
      </c>
      <c r="E262" s="39" t="s">
        <v>3144</v>
      </c>
      <c r="F262" s="66" t="str">
        <f t="shared" si="11"/>
        <v>http://twiplomacy.com/info/asia/India</v>
      </c>
      <c r="G262" s="41" t="s">
        <v>3157</v>
      </c>
      <c r="H262" s="48" t="s">
        <v>3158</v>
      </c>
      <c r="I262" s="41" t="s">
        <v>3159</v>
      </c>
      <c r="J262" s="43">
        <v>26285492</v>
      </c>
      <c r="K262" s="43">
        <v>432</v>
      </c>
      <c r="L262" s="41" t="s">
        <v>3160</v>
      </c>
      <c r="M262" s="41" t="s">
        <v>3161</v>
      </c>
      <c r="N262" s="41" t="s">
        <v>3132</v>
      </c>
      <c r="O262" s="43">
        <v>0</v>
      </c>
      <c r="P262" s="43">
        <v>19521</v>
      </c>
      <c r="Q262" s="41" t="s">
        <v>164</v>
      </c>
      <c r="R262" s="41" t="s">
        <v>124</v>
      </c>
      <c r="S262" s="43">
        <v>7808</v>
      </c>
      <c r="T262" s="44" t="s">
        <v>97</v>
      </c>
      <c r="U262" s="43">
        <v>12.029850746268661</v>
      </c>
      <c r="V262" s="43">
        <v>788.70135746606331</v>
      </c>
      <c r="W262" s="43">
        <v>3763.9599721545419</v>
      </c>
      <c r="X262" s="45">
        <v>9</v>
      </c>
      <c r="Y262" s="45">
        <v>3224</v>
      </c>
      <c r="Z262" s="46">
        <v>2.79156327543424E-3</v>
      </c>
      <c r="AA262" s="41" t="s">
        <v>3157</v>
      </c>
      <c r="AB262" s="41" t="s">
        <v>3159</v>
      </c>
      <c r="AC262" s="41" t="s">
        <v>3162</v>
      </c>
      <c r="AD262" s="41" t="s">
        <v>3158</v>
      </c>
      <c r="AE262" s="43">
        <v>17037768</v>
      </c>
      <c r="AF262" s="43">
        <v>772.36754363115392</v>
      </c>
      <c r="AG262" s="43">
        <v>2965119</v>
      </c>
      <c r="AH262" s="43">
        <v>14072649</v>
      </c>
      <c r="AI262" s="47">
        <v>2.0000000000000001E-4</v>
      </c>
      <c r="AJ262" s="47">
        <v>2.2000000000000001E-4</v>
      </c>
      <c r="AK262" s="47">
        <v>1.2E-4</v>
      </c>
      <c r="AL262" s="47">
        <v>3.5E-4</v>
      </c>
      <c r="AM262" s="47">
        <v>2.1000000000000001E-4</v>
      </c>
      <c r="AN262" s="43">
        <v>3839</v>
      </c>
      <c r="AO262" s="43">
        <v>1139</v>
      </c>
      <c r="AP262" s="43">
        <v>20</v>
      </c>
      <c r="AQ262" s="43">
        <v>573</v>
      </c>
      <c r="AR262" s="43">
        <v>2085</v>
      </c>
      <c r="AS262" s="41">
        <v>10.52</v>
      </c>
      <c r="AT262" s="43">
        <v>26279473</v>
      </c>
      <c r="AU262" s="43">
        <v>8280205</v>
      </c>
      <c r="AV262" s="47">
        <v>0.46</v>
      </c>
      <c r="AW262" s="48" t="s">
        <v>3163</v>
      </c>
      <c r="AX262" s="39">
        <v>0</v>
      </c>
      <c r="AY262" s="39">
        <v>0</v>
      </c>
      <c r="AZ262" s="39" t="s">
        <v>85</v>
      </c>
      <c r="BA262" s="39"/>
      <c r="BB262" s="48" t="s">
        <v>3164</v>
      </c>
      <c r="BC262" s="39">
        <v>0</v>
      </c>
      <c r="BD262" s="41" t="s">
        <v>3157</v>
      </c>
      <c r="BE262" s="50">
        <v>32</v>
      </c>
      <c r="BF262" s="50">
        <v>77</v>
      </c>
      <c r="BG262" s="50">
        <v>16</v>
      </c>
      <c r="BH262" s="50">
        <v>125</v>
      </c>
      <c r="BI262" s="50" t="s">
        <v>3165</v>
      </c>
      <c r="BJ262" s="50" t="s">
        <v>3166</v>
      </c>
      <c r="BK262" s="50" t="s">
        <v>3167</v>
      </c>
      <c r="BL262" s="51" t="s">
        <v>3168</v>
      </c>
      <c r="BM262" s="52" t="s">
        <v>90</v>
      </c>
      <c r="BN262" s="57"/>
      <c r="BO262" s="57"/>
      <c r="BP262" s="57"/>
      <c r="BQ262" s="58"/>
    </row>
    <row r="263" spans="1:69" ht="15.75" x14ac:dyDescent="0.25">
      <c r="A263" s="38" t="s">
        <v>2625</v>
      </c>
      <c r="B263" s="39" t="s">
        <v>3132</v>
      </c>
      <c r="C263" s="39" t="s">
        <v>117</v>
      </c>
      <c r="D263" s="39" t="s">
        <v>118</v>
      </c>
      <c r="E263" s="39" t="s">
        <v>3169</v>
      </c>
      <c r="F263" s="66" t="str">
        <f t="shared" si="11"/>
        <v>http://twiplomacy.com/info/asia/India</v>
      </c>
      <c r="G263" s="41" t="s">
        <v>3170</v>
      </c>
      <c r="H263" s="48" t="s">
        <v>3171</v>
      </c>
      <c r="I263" s="41" t="s">
        <v>3172</v>
      </c>
      <c r="J263" s="43">
        <v>11719804</v>
      </c>
      <c r="K263" s="43">
        <v>0</v>
      </c>
      <c r="L263" s="41" t="s">
        <v>3173</v>
      </c>
      <c r="M263" s="41" t="s">
        <v>3174</v>
      </c>
      <c r="N263" s="41" t="s">
        <v>3138</v>
      </c>
      <c r="O263" s="43">
        <v>16</v>
      </c>
      <c r="P263" s="43">
        <v>5552</v>
      </c>
      <c r="Q263" s="41" t="s">
        <v>164</v>
      </c>
      <c r="R263" s="41" t="s">
        <v>124</v>
      </c>
      <c r="S263" s="43">
        <v>6021</v>
      </c>
      <c r="T263" s="44" t="s">
        <v>97</v>
      </c>
      <c r="U263" s="43">
        <v>2.0658489347966431</v>
      </c>
      <c r="V263" s="43">
        <v>487.78109452736322</v>
      </c>
      <c r="W263" s="43">
        <v>1749.667081260365</v>
      </c>
      <c r="X263" s="45">
        <v>400</v>
      </c>
      <c r="Y263" s="45">
        <v>3200</v>
      </c>
      <c r="Z263" s="46">
        <v>0.125</v>
      </c>
      <c r="AA263" s="41" t="s">
        <v>3170</v>
      </c>
      <c r="AB263" s="41" t="s">
        <v>3172</v>
      </c>
      <c r="AC263" s="41" t="s">
        <v>3175</v>
      </c>
      <c r="AD263" s="41" t="s">
        <v>3171</v>
      </c>
      <c r="AE263" s="43">
        <v>2761204</v>
      </c>
      <c r="AF263" s="43">
        <v>834.74768089053805</v>
      </c>
      <c r="AG263" s="43">
        <v>449929</v>
      </c>
      <c r="AH263" s="43">
        <v>2311275</v>
      </c>
      <c r="AI263" s="47">
        <v>5.1000000000000004E-4</v>
      </c>
      <c r="AJ263" s="47">
        <v>6.8000000000000005E-4</v>
      </c>
      <c r="AK263" s="47">
        <v>3.2000000000000003E-4</v>
      </c>
      <c r="AL263" s="47">
        <v>1.4400000000000001E-3</v>
      </c>
      <c r="AM263" s="47">
        <v>7.2999999999999996E-4</v>
      </c>
      <c r="AN263" s="43">
        <v>539</v>
      </c>
      <c r="AO263" s="43">
        <v>34</v>
      </c>
      <c r="AP263" s="43">
        <v>2</v>
      </c>
      <c r="AQ263" s="43">
        <v>264</v>
      </c>
      <c r="AR263" s="43">
        <v>212</v>
      </c>
      <c r="AS263" s="41">
        <v>1.48</v>
      </c>
      <c r="AT263" s="43">
        <v>11720936</v>
      </c>
      <c r="AU263" s="43">
        <v>3739468</v>
      </c>
      <c r="AV263" s="47">
        <v>0.46850000000000003</v>
      </c>
      <c r="AW263" s="48" t="str">
        <f>HYPERLINK("https://twitter.com/SushmaSwaraj/lists","https://twitter.com/SushmaSwaraj/lists")</f>
        <v>https://twitter.com/SushmaSwaraj/lists</v>
      </c>
      <c r="AX263" s="39">
        <v>1</v>
      </c>
      <c r="AY263" s="39">
        <v>0</v>
      </c>
      <c r="AZ263" s="39" t="s">
        <v>85</v>
      </c>
      <c r="BA263" s="39"/>
      <c r="BB263" s="48" t="s">
        <v>3176</v>
      </c>
      <c r="BC263" s="39">
        <v>0</v>
      </c>
      <c r="BD263" s="41" t="s">
        <v>3170</v>
      </c>
      <c r="BE263" s="50">
        <v>0</v>
      </c>
      <c r="BF263" s="50">
        <v>58</v>
      </c>
      <c r="BG263" s="50">
        <v>0</v>
      </c>
      <c r="BH263" s="50">
        <v>58</v>
      </c>
      <c r="BI263" s="50"/>
      <c r="BJ263" s="50" t="s">
        <v>3177</v>
      </c>
      <c r="BK263" s="50"/>
      <c r="BL263" s="51" t="s">
        <v>3178</v>
      </c>
      <c r="BM263" s="52" t="s">
        <v>90</v>
      </c>
      <c r="BN263" s="57"/>
      <c r="BO263" s="57"/>
      <c r="BP263" s="57"/>
      <c r="BQ263" s="58"/>
    </row>
    <row r="264" spans="1:69" ht="15.75" x14ac:dyDescent="0.25">
      <c r="A264" s="38" t="s">
        <v>2625</v>
      </c>
      <c r="B264" s="39" t="s">
        <v>3132</v>
      </c>
      <c r="C264" s="39" t="s">
        <v>132</v>
      </c>
      <c r="D264" s="39" t="s">
        <v>71</v>
      </c>
      <c r="E264" s="39" t="s">
        <v>132</v>
      </c>
      <c r="F264" s="66" t="str">
        <f t="shared" si="11"/>
        <v>http://twiplomacy.com/info/asia/India</v>
      </c>
      <c r="G264" s="41" t="s">
        <v>3179</v>
      </c>
      <c r="H264" s="48" t="s">
        <v>3180</v>
      </c>
      <c r="I264" s="41" t="s">
        <v>3181</v>
      </c>
      <c r="J264" s="43">
        <v>1376300</v>
      </c>
      <c r="K264" s="43">
        <v>649</v>
      </c>
      <c r="L264" s="41" t="s">
        <v>3182</v>
      </c>
      <c r="M264" s="41" t="s">
        <v>3183</v>
      </c>
      <c r="N264" s="41" t="s">
        <v>3184</v>
      </c>
      <c r="O264" s="43">
        <v>458</v>
      </c>
      <c r="P264" s="43">
        <v>23562</v>
      </c>
      <c r="Q264" s="41" t="s">
        <v>164</v>
      </c>
      <c r="R264" s="41" t="s">
        <v>124</v>
      </c>
      <c r="S264" s="43">
        <v>1980</v>
      </c>
      <c r="T264" s="44" t="s">
        <v>97</v>
      </c>
      <c r="U264" s="43">
        <v>13.74576271186441</v>
      </c>
      <c r="V264" s="43">
        <v>23.0632183908046</v>
      </c>
      <c r="W264" s="43">
        <v>64.056034482758619</v>
      </c>
      <c r="X264" s="45">
        <v>53</v>
      </c>
      <c r="Y264" s="45">
        <v>3244</v>
      </c>
      <c r="Z264" s="46">
        <v>1.6337854500616499E-2</v>
      </c>
      <c r="AA264" s="41" t="s">
        <v>3179</v>
      </c>
      <c r="AB264" s="41" t="s">
        <v>3181</v>
      </c>
      <c r="AC264" s="41" t="s">
        <v>3185</v>
      </c>
      <c r="AD264" s="41" t="s">
        <v>3180</v>
      </c>
      <c r="AE264" s="43">
        <v>293626</v>
      </c>
      <c r="AF264" s="43">
        <v>24.257102272727273</v>
      </c>
      <c r="AG264" s="43">
        <v>85385</v>
      </c>
      <c r="AH264" s="43">
        <v>208241</v>
      </c>
      <c r="AI264" s="47">
        <v>6.0000000000000002E-5</v>
      </c>
      <c r="AJ264" s="47">
        <v>6.9999999999999994E-5</v>
      </c>
      <c r="AK264" s="47">
        <v>6.0000000000000002E-5</v>
      </c>
      <c r="AL264" s="47">
        <v>9.0000000000000006E-5</v>
      </c>
      <c r="AM264" s="47">
        <v>2.0000000000000002E-5</v>
      </c>
      <c r="AN264" s="43">
        <v>3520</v>
      </c>
      <c r="AO264" s="43">
        <v>2020</v>
      </c>
      <c r="AP264" s="43">
        <v>141</v>
      </c>
      <c r="AQ264" s="43">
        <v>1325</v>
      </c>
      <c r="AR264" s="43">
        <v>15</v>
      </c>
      <c r="AS264" s="41">
        <v>9.64</v>
      </c>
      <c r="AT264" s="43">
        <v>1376206</v>
      </c>
      <c r="AU264" s="43">
        <v>97494</v>
      </c>
      <c r="AV264" s="47">
        <v>7.6200000000000004E-2</v>
      </c>
      <c r="AW264" s="72" t="str">
        <f>HYPERLINK("https://twitter.com/IndianDiplomacy/lists","https://twitter.com/IndianDiplomacy/lists")</f>
        <v>https://twitter.com/IndianDiplomacy/lists</v>
      </c>
      <c r="AX264" s="39">
        <v>2</v>
      </c>
      <c r="AY264" s="39">
        <v>2</v>
      </c>
      <c r="AZ264" s="72" t="s">
        <v>3186</v>
      </c>
      <c r="BA264" s="39">
        <v>176</v>
      </c>
      <c r="BB264" s="72" t="s">
        <v>3187</v>
      </c>
      <c r="BC264" s="39">
        <v>7</v>
      </c>
      <c r="BD264" s="41" t="s">
        <v>3179</v>
      </c>
      <c r="BE264" s="50">
        <v>52</v>
      </c>
      <c r="BF264" s="50">
        <v>36</v>
      </c>
      <c r="BG264" s="50">
        <v>58</v>
      </c>
      <c r="BH264" s="50">
        <v>146</v>
      </c>
      <c r="BI264" s="50" t="s">
        <v>3188</v>
      </c>
      <c r="BJ264" s="50" t="s">
        <v>3189</v>
      </c>
      <c r="BK264" s="50" t="s">
        <v>3190</v>
      </c>
      <c r="BL264" s="56" t="s">
        <v>3191</v>
      </c>
      <c r="BM264" s="52">
        <v>629</v>
      </c>
      <c r="BN264" s="57">
        <v>2</v>
      </c>
      <c r="BO264" s="57">
        <v>1330</v>
      </c>
      <c r="BP264" s="57">
        <v>1</v>
      </c>
      <c r="BQ264" s="58">
        <f>SUM(BM264)/BN264/BO264</f>
        <v>0.23646616541353382</v>
      </c>
    </row>
    <row r="265" spans="1:69" ht="15.75" x14ac:dyDescent="0.25">
      <c r="A265" s="38" t="s">
        <v>2625</v>
      </c>
      <c r="B265" s="39" t="s">
        <v>3132</v>
      </c>
      <c r="C265" s="39" t="s">
        <v>132</v>
      </c>
      <c r="D265" s="39" t="s">
        <v>2142</v>
      </c>
      <c r="E265" s="39" t="s">
        <v>132</v>
      </c>
      <c r="F265" s="66" t="str">
        <f t="shared" si="11"/>
        <v>http://twiplomacy.com/info/asia/India</v>
      </c>
      <c r="G265" s="41" t="s">
        <v>3192</v>
      </c>
      <c r="H265" s="48" t="s">
        <v>3193</v>
      </c>
      <c r="I265" s="41" t="s">
        <v>3194</v>
      </c>
      <c r="J265" s="43">
        <v>1884404</v>
      </c>
      <c r="K265" s="43">
        <v>799</v>
      </c>
      <c r="L265" s="41" t="s">
        <v>3195</v>
      </c>
      <c r="M265" s="41" t="s">
        <v>3196</v>
      </c>
      <c r="N265" s="41"/>
      <c r="O265" s="43">
        <v>55</v>
      </c>
      <c r="P265" s="43">
        <v>17053</v>
      </c>
      <c r="Q265" s="41" t="s">
        <v>164</v>
      </c>
      <c r="R265" s="41" t="s">
        <v>124</v>
      </c>
      <c r="S265" s="43">
        <v>1662</v>
      </c>
      <c r="T265" s="39" t="s">
        <v>97</v>
      </c>
      <c r="U265" s="43">
        <v>6.5979381443298966</v>
      </c>
      <c r="V265" s="43">
        <v>108.66446436998579</v>
      </c>
      <c r="W265" s="43">
        <v>382.44832468145353</v>
      </c>
      <c r="X265" s="45">
        <v>93</v>
      </c>
      <c r="Y265" s="45">
        <v>3200</v>
      </c>
      <c r="Z265" s="46">
        <v>2.9062500000000002E-2</v>
      </c>
      <c r="AA265" s="41" t="s">
        <v>3192</v>
      </c>
      <c r="AB265" s="41" t="s">
        <v>3194</v>
      </c>
      <c r="AC265" s="41" t="s">
        <v>3197</v>
      </c>
      <c r="AD265" s="41" t="s">
        <v>3193</v>
      </c>
      <c r="AE265" s="43">
        <v>940425</v>
      </c>
      <c r="AF265" s="43">
        <v>121.70743700061463</v>
      </c>
      <c r="AG265" s="43">
        <v>198018</v>
      </c>
      <c r="AH265" s="43">
        <v>742407</v>
      </c>
      <c r="AI265" s="47">
        <v>3.6000000000000002E-4</v>
      </c>
      <c r="AJ265" s="47">
        <v>3.8999999999999999E-4</v>
      </c>
      <c r="AK265" s="47">
        <v>3.4000000000000002E-4</v>
      </c>
      <c r="AL265" s="47">
        <v>6.0999999999999997E-4</v>
      </c>
      <c r="AM265" s="47">
        <v>1.4999999999999999E-4</v>
      </c>
      <c r="AN265" s="43">
        <v>1627</v>
      </c>
      <c r="AO265" s="43">
        <v>1246</v>
      </c>
      <c r="AP265" s="43">
        <v>39</v>
      </c>
      <c r="AQ265" s="43">
        <v>95</v>
      </c>
      <c r="AR265" s="43">
        <v>238</v>
      </c>
      <c r="AS265" s="41">
        <v>4.46</v>
      </c>
      <c r="AT265" s="43">
        <v>1884015</v>
      </c>
      <c r="AU265" s="43">
        <v>561899</v>
      </c>
      <c r="AV265" s="47">
        <v>0.42499999999999999</v>
      </c>
      <c r="AW265" s="66" t="str">
        <f>HYPERLINK("https://twitter.com/MEAIndia/lists","https://twitter.com/MEAIndia/lists")</f>
        <v>https://twitter.com/MEAIndia/lists</v>
      </c>
      <c r="AX265" s="39">
        <v>0</v>
      </c>
      <c r="AY265" s="39">
        <v>6</v>
      </c>
      <c r="AZ265" s="39" t="s">
        <v>85</v>
      </c>
      <c r="BA265" s="39"/>
      <c r="BB265" s="48" t="s">
        <v>3198</v>
      </c>
      <c r="BC265" s="39">
        <v>0</v>
      </c>
      <c r="BD265" s="41" t="s">
        <v>3192</v>
      </c>
      <c r="BE265" s="50">
        <v>105</v>
      </c>
      <c r="BF265" s="50">
        <v>21</v>
      </c>
      <c r="BG265" s="50">
        <v>48</v>
      </c>
      <c r="BH265" s="50">
        <v>174</v>
      </c>
      <c r="BI265" s="50" t="s">
        <v>3199</v>
      </c>
      <c r="BJ265" s="50" t="s">
        <v>3200</v>
      </c>
      <c r="BK265" s="50" t="s">
        <v>3201</v>
      </c>
      <c r="BL265" s="56" t="s">
        <v>3202</v>
      </c>
      <c r="BM265" s="52">
        <v>6735</v>
      </c>
      <c r="BN265" s="57">
        <v>4</v>
      </c>
      <c r="BO265" s="57">
        <v>2820</v>
      </c>
      <c r="BP265" s="57">
        <v>1</v>
      </c>
      <c r="BQ265" s="58">
        <f>SUM(BM265)/BN265/BO265</f>
        <v>0.59707446808510634</v>
      </c>
    </row>
    <row r="266" spans="1:69" ht="15.75" x14ac:dyDescent="0.25">
      <c r="A266" s="38" t="s">
        <v>2625</v>
      </c>
      <c r="B266" s="39" t="s">
        <v>3203</v>
      </c>
      <c r="C266" s="39" t="s">
        <v>146</v>
      </c>
      <c r="D266" s="39" t="s">
        <v>118</v>
      </c>
      <c r="E266" s="39" t="s">
        <v>3204</v>
      </c>
      <c r="F266" s="66" t="str">
        <f t="shared" ref="F266:F274" si="12">HYPERLINK("http://twiplomacy.com/info/asia/Indonesia","http://twiplomacy.com/info/asia/Indonesia")</f>
        <v>http://twiplomacy.com/info/asia/Indonesia</v>
      </c>
      <c r="G266" s="41" t="s">
        <v>3205</v>
      </c>
      <c r="H266" s="48" t="s">
        <v>3206</v>
      </c>
      <c r="I266" s="41" t="s">
        <v>3207</v>
      </c>
      <c r="J266" s="43">
        <v>10191974</v>
      </c>
      <c r="K266" s="43">
        <v>60</v>
      </c>
      <c r="L266" s="41" t="s">
        <v>3208</v>
      </c>
      <c r="M266" s="41" t="s">
        <v>3209</v>
      </c>
      <c r="N266" s="41" t="s">
        <v>3210</v>
      </c>
      <c r="O266" s="43">
        <v>0</v>
      </c>
      <c r="P266" s="43">
        <v>928</v>
      </c>
      <c r="Q266" s="41" t="s">
        <v>164</v>
      </c>
      <c r="R266" s="41" t="s">
        <v>124</v>
      </c>
      <c r="S266" s="43">
        <v>3695</v>
      </c>
      <c r="T266" s="44" t="s">
        <v>97</v>
      </c>
      <c r="U266" s="43">
        <v>0.86641221374045807</v>
      </c>
      <c r="V266" s="43">
        <v>2035.51598676957</v>
      </c>
      <c r="W266" s="43">
        <v>4670.7398015435501</v>
      </c>
      <c r="X266" s="45">
        <v>2</v>
      </c>
      <c r="Y266" s="45">
        <v>908</v>
      </c>
      <c r="Z266" s="46">
        <v>2.2026431718061702E-3</v>
      </c>
      <c r="AA266" s="41" t="s">
        <v>3205</v>
      </c>
      <c r="AB266" s="41" t="s">
        <v>3207</v>
      </c>
      <c r="AC266" s="41" t="s">
        <v>3211</v>
      </c>
      <c r="AD266" s="41" t="s">
        <v>3206</v>
      </c>
      <c r="AE266" s="43">
        <v>3235766</v>
      </c>
      <c r="AF266" s="43">
        <v>3904.2681818181818</v>
      </c>
      <c r="AG266" s="43">
        <v>858939</v>
      </c>
      <c r="AH266" s="43">
        <v>2376827</v>
      </c>
      <c r="AI266" s="47">
        <v>1.65E-3</v>
      </c>
      <c r="AJ266" s="47">
        <v>1.47E-3</v>
      </c>
      <c r="AK266" s="47">
        <v>7.3999999999999999E-4</v>
      </c>
      <c r="AL266" s="47">
        <v>1.9300000000000001E-3</v>
      </c>
      <c r="AM266" s="47">
        <v>2.14E-3</v>
      </c>
      <c r="AN266" s="43">
        <v>220</v>
      </c>
      <c r="AO266" s="43">
        <v>126</v>
      </c>
      <c r="AP266" s="43">
        <v>19</v>
      </c>
      <c r="AQ266" s="43">
        <v>6</v>
      </c>
      <c r="AR266" s="43">
        <v>60</v>
      </c>
      <c r="AS266" s="41">
        <v>0.6</v>
      </c>
      <c r="AT266" s="43">
        <v>10195749</v>
      </c>
      <c r="AU266" s="43">
        <v>2770287</v>
      </c>
      <c r="AV266" s="47">
        <v>0.37309999999999999</v>
      </c>
      <c r="AW266" s="48" t="s">
        <v>3212</v>
      </c>
      <c r="AX266" s="39">
        <v>0</v>
      </c>
      <c r="AY266" s="39">
        <v>0</v>
      </c>
      <c r="AZ266" s="39" t="s">
        <v>85</v>
      </c>
      <c r="BA266" s="39"/>
      <c r="BB266" s="48" t="s">
        <v>3213</v>
      </c>
      <c r="BC266" s="39">
        <v>0</v>
      </c>
      <c r="BD266" s="41" t="s">
        <v>3205</v>
      </c>
      <c r="BE266" s="50">
        <v>0</v>
      </c>
      <c r="BF266" s="50">
        <v>19</v>
      </c>
      <c r="BG266" s="50">
        <v>3</v>
      </c>
      <c r="BH266" s="50">
        <v>22</v>
      </c>
      <c r="BI266" s="50"/>
      <c r="BJ266" s="50" t="s">
        <v>3214</v>
      </c>
      <c r="BK266" s="50" t="s">
        <v>3215</v>
      </c>
      <c r="BL266" s="56" t="s">
        <v>3216</v>
      </c>
      <c r="BM266" s="52">
        <v>171950</v>
      </c>
      <c r="BN266" s="57">
        <v>6</v>
      </c>
      <c r="BO266" s="57">
        <v>26570</v>
      </c>
      <c r="BP266" s="57">
        <v>0</v>
      </c>
      <c r="BQ266" s="58">
        <f>SUM(BM266)/BN266/BO266</f>
        <v>1.0785974156316647</v>
      </c>
    </row>
    <row r="267" spans="1:69" ht="15.75" x14ac:dyDescent="0.25">
      <c r="A267" s="38" t="s">
        <v>2625</v>
      </c>
      <c r="B267" s="39" t="s">
        <v>3203</v>
      </c>
      <c r="C267" s="39" t="s">
        <v>70</v>
      </c>
      <c r="D267" s="39" t="s">
        <v>71</v>
      </c>
      <c r="E267" s="39" t="s">
        <v>70</v>
      </c>
      <c r="F267" s="66" t="str">
        <f t="shared" si="12"/>
        <v>http://twiplomacy.com/info/asia/Indonesia</v>
      </c>
      <c r="G267" s="41" t="s">
        <v>3217</v>
      </c>
      <c r="H267" s="48" t="s">
        <v>3218</v>
      </c>
      <c r="I267" s="41" t="s">
        <v>3219</v>
      </c>
      <c r="J267" s="43">
        <v>54978</v>
      </c>
      <c r="K267" s="43">
        <v>124</v>
      </c>
      <c r="L267" s="41" t="s">
        <v>3220</v>
      </c>
      <c r="M267" s="41" t="s">
        <v>3221</v>
      </c>
      <c r="N267" s="41" t="s">
        <v>3222</v>
      </c>
      <c r="O267" s="43">
        <v>10</v>
      </c>
      <c r="P267" s="43">
        <v>20001</v>
      </c>
      <c r="Q267" s="41" t="s">
        <v>164</v>
      </c>
      <c r="R267" s="41" t="s">
        <v>124</v>
      </c>
      <c r="S267" s="43">
        <v>87</v>
      </c>
      <c r="T267" s="44" t="s">
        <v>97</v>
      </c>
      <c r="U267" s="43">
        <v>42.631578947368418</v>
      </c>
      <c r="V267" s="43">
        <v>5.4192506459948317</v>
      </c>
      <c r="W267" s="43">
        <v>12.257428940568481</v>
      </c>
      <c r="X267" s="45">
        <v>12</v>
      </c>
      <c r="Y267" s="45">
        <v>3240</v>
      </c>
      <c r="Z267" s="46">
        <v>3.7037037037037004E-3</v>
      </c>
      <c r="AA267" s="41" t="s">
        <v>3217</v>
      </c>
      <c r="AB267" s="41" t="s">
        <v>3219</v>
      </c>
      <c r="AC267" s="41" t="s">
        <v>3223</v>
      </c>
      <c r="AD267" s="41" t="s">
        <v>3218</v>
      </c>
      <c r="AE267" s="43">
        <v>159618</v>
      </c>
      <c r="AF267" s="43">
        <v>6.2322913007844516</v>
      </c>
      <c r="AG267" s="43">
        <v>53230</v>
      </c>
      <c r="AH267" s="43">
        <v>106388</v>
      </c>
      <c r="AI267" s="47">
        <v>4.6999999999999999E-4</v>
      </c>
      <c r="AJ267" s="47">
        <v>4.4999999999999999E-4</v>
      </c>
      <c r="AK267" s="47">
        <v>5.5999999999999995E-4</v>
      </c>
      <c r="AL267" s="47">
        <v>1.6100000000000001E-3</v>
      </c>
      <c r="AM267" s="47">
        <v>1.2999999999999999E-4</v>
      </c>
      <c r="AN267" s="43">
        <v>8541</v>
      </c>
      <c r="AO267" s="43">
        <v>7194</v>
      </c>
      <c r="AP267" s="43">
        <v>22</v>
      </c>
      <c r="AQ267" s="43">
        <v>1259</v>
      </c>
      <c r="AR267" s="43">
        <v>52</v>
      </c>
      <c r="AS267" s="41">
        <v>23.4</v>
      </c>
      <c r="AT267" s="43">
        <v>54894</v>
      </c>
      <c r="AU267" s="43">
        <v>31585</v>
      </c>
      <c r="AV267" s="47">
        <v>1.3551</v>
      </c>
      <c r="AW267" s="48" t="s">
        <v>3224</v>
      </c>
      <c r="AX267" s="39">
        <v>0</v>
      </c>
      <c r="AY267" s="39">
        <v>0</v>
      </c>
      <c r="AZ267" s="39" t="s">
        <v>85</v>
      </c>
      <c r="BA267" s="39"/>
      <c r="BB267" s="72" t="s">
        <v>3225</v>
      </c>
      <c r="BC267" s="39">
        <v>207</v>
      </c>
      <c r="BD267" s="41" t="s">
        <v>3217</v>
      </c>
      <c r="BE267" s="50">
        <v>1</v>
      </c>
      <c r="BF267" s="50">
        <v>1</v>
      </c>
      <c r="BG267" s="50">
        <v>3</v>
      </c>
      <c r="BH267" s="50">
        <v>5</v>
      </c>
      <c r="BI267" s="50" t="s">
        <v>3226</v>
      </c>
      <c r="BJ267" s="50" t="s">
        <v>3227</v>
      </c>
      <c r="BK267" s="50" t="s">
        <v>3228</v>
      </c>
      <c r="BL267" s="51" t="s">
        <v>3229</v>
      </c>
      <c r="BM267" s="52" t="s">
        <v>90</v>
      </c>
      <c r="BN267" s="57"/>
      <c r="BO267" s="57"/>
      <c r="BP267" s="57"/>
      <c r="BQ267" s="58"/>
    </row>
    <row r="268" spans="1:69" ht="15.75" x14ac:dyDescent="0.25">
      <c r="A268" s="38" t="s">
        <v>2625</v>
      </c>
      <c r="B268" s="39" t="s">
        <v>3203</v>
      </c>
      <c r="C268" s="39" t="s">
        <v>70</v>
      </c>
      <c r="D268" s="39" t="s">
        <v>71</v>
      </c>
      <c r="E268" s="39" t="s">
        <v>70</v>
      </c>
      <c r="F268" s="66" t="str">
        <f t="shared" si="12"/>
        <v>http://twiplomacy.com/info/asia/Indonesia</v>
      </c>
      <c r="G268" s="41" t="s">
        <v>3230</v>
      </c>
      <c r="H268" s="48" t="s">
        <v>3231</v>
      </c>
      <c r="I268" s="41" t="s">
        <v>3232</v>
      </c>
      <c r="J268" s="43">
        <v>321989</v>
      </c>
      <c r="K268" s="43">
        <v>369</v>
      </c>
      <c r="L268" s="41" t="s">
        <v>3233</v>
      </c>
      <c r="M268" s="41" t="s">
        <v>3234</v>
      </c>
      <c r="N268" s="41" t="s">
        <v>3203</v>
      </c>
      <c r="O268" s="43">
        <v>49</v>
      </c>
      <c r="P268" s="43">
        <v>7835</v>
      </c>
      <c r="Q268" s="41" t="s">
        <v>164</v>
      </c>
      <c r="R268" s="41" t="s">
        <v>124</v>
      </c>
      <c r="S268" s="43">
        <v>441</v>
      </c>
      <c r="T268" s="44" t="s">
        <v>3235</v>
      </c>
      <c r="U268" s="43">
        <v>9.5432835820895523</v>
      </c>
      <c r="V268" s="43">
        <v>60.493124522536277</v>
      </c>
      <c r="W268" s="43">
        <v>2.5706646294881592</v>
      </c>
      <c r="X268" s="45">
        <v>13</v>
      </c>
      <c r="Y268" s="45">
        <v>3197</v>
      </c>
      <c r="Z268" s="46">
        <v>4.0663121676571797E-3</v>
      </c>
      <c r="AA268" s="41" t="s">
        <v>3230</v>
      </c>
      <c r="AB268" s="41" t="s">
        <v>3236</v>
      </c>
      <c r="AC268" s="41" t="s">
        <v>3237</v>
      </c>
      <c r="AD268" s="41" t="s">
        <v>3231</v>
      </c>
      <c r="AE268" s="43">
        <v>0</v>
      </c>
      <c r="AF268" s="43" t="e">
        <v>#VALUE!</v>
      </c>
      <c r="AG268" s="43">
        <v>0</v>
      </c>
      <c r="AH268" s="43">
        <v>0</v>
      </c>
      <c r="AI268" s="41" t="s">
        <v>82</v>
      </c>
      <c r="AJ268" s="41" t="s">
        <v>82</v>
      </c>
      <c r="AK268" s="41" t="s">
        <v>82</v>
      </c>
      <c r="AL268" s="41" t="s">
        <v>82</v>
      </c>
      <c r="AM268" s="41" t="s">
        <v>82</v>
      </c>
      <c r="AN268" s="43" t="s">
        <v>83</v>
      </c>
      <c r="AO268" s="43">
        <v>0</v>
      </c>
      <c r="AP268" s="43">
        <v>0</v>
      </c>
      <c r="AQ268" s="43">
        <v>0</v>
      </c>
      <c r="AR268" s="43">
        <v>0</v>
      </c>
      <c r="AS268" s="41">
        <v>0</v>
      </c>
      <c r="AT268" s="43">
        <v>322002</v>
      </c>
      <c r="AU268" s="43">
        <v>-2758</v>
      </c>
      <c r="AV268" s="47">
        <v>-8.5000000000000006E-3</v>
      </c>
      <c r="AW268" s="48" t="s">
        <v>3238</v>
      </c>
      <c r="AX268" s="39">
        <v>0</v>
      </c>
      <c r="AY268" s="39">
        <v>0</v>
      </c>
      <c r="AZ268" s="39" t="s">
        <v>85</v>
      </c>
      <c r="BA268" s="39"/>
      <c r="BB268" s="48" t="s">
        <v>3239</v>
      </c>
      <c r="BC268" s="39">
        <v>0</v>
      </c>
      <c r="BD268" s="41" t="s">
        <v>3230</v>
      </c>
      <c r="BE268" s="50">
        <v>2</v>
      </c>
      <c r="BF268" s="50">
        <v>5</v>
      </c>
      <c r="BG268" s="50">
        <v>0</v>
      </c>
      <c r="BH268" s="50">
        <v>7</v>
      </c>
      <c r="BI268" s="50" t="s">
        <v>3240</v>
      </c>
      <c r="BJ268" s="50" t="s">
        <v>3241</v>
      </c>
      <c r="BK268" s="50"/>
      <c r="BL268" s="51" t="s">
        <v>3242</v>
      </c>
      <c r="BM268" s="52" t="s">
        <v>90</v>
      </c>
      <c r="BN268" s="57"/>
      <c r="BO268" s="57"/>
      <c r="BP268" s="57"/>
      <c r="BQ268" s="58"/>
    </row>
    <row r="269" spans="1:69" ht="15.75" x14ac:dyDescent="0.25">
      <c r="A269" s="38" t="s">
        <v>2625</v>
      </c>
      <c r="B269" s="39" t="s">
        <v>3203</v>
      </c>
      <c r="C269" s="39" t="s">
        <v>70</v>
      </c>
      <c r="D269" s="39" t="s">
        <v>71</v>
      </c>
      <c r="E269" s="39" t="s">
        <v>70</v>
      </c>
      <c r="F269" s="66" t="str">
        <f t="shared" si="12"/>
        <v>http://twiplomacy.com/info/asia/Indonesia</v>
      </c>
      <c r="G269" s="41" t="s">
        <v>3243</v>
      </c>
      <c r="H269" s="48" t="s">
        <v>3244</v>
      </c>
      <c r="I269" s="41" t="s">
        <v>3245</v>
      </c>
      <c r="J269" s="43">
        <v>544</v>
      </c>
      <c r="K269" s="43">
        <v>80</v>
      </c>
      <c r="L269" s="41" t="s">
        <v>3246</v>
      </c>
      <c r="M269" s="41" t="s">
        <v>3247</v>
      </c>
      <c r="N269" s="41" t="s">
        <v>3248</v>
      </c>
      <c r="O269" s="43">
        <v>0</v>
      </c>
      <c r="P269" s="43">
        <v>3459</v>
      </c>
      <c r="Q269" s="41" t="s">
        <v>164</v>
      </c>
      <c r="R269" s="41" t="s">
        <v>79</v>
      </c>
      <c r="S269" s="43">
        <v>6</v>
      </c>
      <c r="T269" s="44" t="s">
        <v>97</v>
      </c>
      <c r="U269" s="43">
        <v>4.1111111111111107</v>
      </c>
      <c r="V269" s="43">
        <v>0.18577197887542721</v>
      </c>
      <c r="W269" s="43">
        <v>0.31469400434917683</v>
      </c>
      <c r="X269" s="45">
        <v>0</v>
      </c>
      <c r="Y269" s="45">
        <v>3219</v>
      </c>
      <c r="Z269" s="46">
        <v>0</v>
      </c>
      <c r="AA269" s="41" t="s">
        <v>3243</v>
      </c>
      <c r="AB269" s="41" t="s">
        <v>3245</v>
      </c>
      <c r="AC269" s="41" t="s">
        <v>3249</v>
      </c>
      <c r="AD269" s="41" t="s">
        <v>3244</v>
      </c>
      <c r="AE269" s="43">
        <v>1210</v>
      </c>
      <c r="AF269" s="43">
        <v>0.37783375314861462</v>
      </c>
      <c r="AG269" s="43">
        <v>450</v>
      </c>
      <c r="AH269" s="43">
        <v>760</v>
      </c>
      <c r="AI269" s="47">
        <v>2.1700000000000001E-3</v>
      </c>
      <c r="AJ269" s="41" t="s">
        <v>82</v>
      </c>
      <c r="AK269" s="47">
        <v>2.1800000000000001E-3</v>
      </c>
      <c r="AL269" s="41" t="s">
        <v>82</v>
      </c>
      <c r="AM269" s="41" t="s">
        <v>82</v>
      </c>
      <c r="AN269" s="43">
        <v>1191</v>
      </c>
      <c r="AO269" s="43">
        <v>0</v>
      </c>
      <c r="AP269" s="43">
        <v>0</v>
      </c>
      <c r="AQ269" s="43">
        <v>1191</v>
      </c>
      <c r="AR269" s="43">
        <v>0</v>
      </c>
      <c r="AS269" s="41">
        <v>3.26</v>
      </c>
      <c r="AT269" s="43">
        <v>543</v>
      </c>
      <c r="AU269" s="43">
        <v>0</v>
      </c>
      <c r="AV269" s="55">
        <v>0</v>
      </c>
      <c r="AW269" s="48" t="s">
        <v>3250</v>
      </c>
      <c r="AX269" s="39">
        <v>0</v>
      </c>
      <c r="AY269" s="39">
        <v>0</v>
      </c>
      <c r="AZ269" s="39" t="s">
        <v>85</v>
      </c>
      <c r="BA269" s="39"/>
      <c r="BB269" s="48" t="s">
        <v>3251</v>
      </c>
      <c r="BC269" s="39">
        <v>0</v>
      </c>
      <c r="BD269" s="41" t="s">
        <v>3243</v>
      </c>
      <c r="BE269" s="50">
        <v>3</v>
      </c>
      <c r="BF269" s="50">
        <v>1</v>
      </c>
      <c r="BG269" s="50">
        <v>0</v>
      </c>
      <c r="BH269" s="50">
        <v>4</v>
      </c>
      <c r="BI269" s="50" t="s">
        <v>3228</v>
      </c>
      <c r="BJ269" s="50" t="s">
        <v>142</v>
      </c>
      <c r="BK269" s="50"/>
      <c r="BL269" s="51" t="s">
        <v>3252</v>
      </c>
      <c r="BM269" s="52" t="s">
        <v>90</v>
      </c>
      <c r="BN269" s="57"/>
      <c r="BO269" s="57"/>
      <c r="BP269" s="57"/>
      <c r="BQ269" s="58"/>
    </row>
    <row r="270" spans="1:69" ht="15.75" x14ac:dyDescent="0.25">
      <c r="A270" s="38" t="s">
        <v>2625</v>
      </c>
      <c r="B270" s="39" t="s">
        <v>3203</v>
      </c>
      <c r="C270" s="39" t="s">
        <v>211</v>
      </c>
      <c r="D270" s="39" t="s">
        <v>71</v>
      </c>
      <c r="E270" s="39" t="s">
        <v>211</v>
      </c>
      <c r="F270" s="66" t="str">
        <f t="shared" si="12"/>
        <v>http://twiplomacy.com/info/asia/Indonesia</v>
      </c>
      <c r="G270" s="41" t="s">
        <v>3253</v>
      </c>
      <c r="H270" s="48" t="s">
        <v>3254</v>
      </c>
      <c r="I270" s="41" t="s">
        <v>3255</v>
      </c>
      <c r="J270" s="43">
        <v>915512</v>
      </c>
      <c r="K270" s="43">
        <v>91</v>
      </c>
      <c r="L270" s="41" t="s">
        <v>3256</v>
      </c>
      <c r="M270" s="41" t="s">
        <v>3257</v>
      </c>
      <c r="N270" s="41" t="s">
        <v>3210</v>
      </c>
      <c r="O270" s="43">
        <v>91</v>
      </c>
      <c r="P270" s="43">
        <v>35830</v>
      </c>
      <c r="Q270" s="41" t="s">
        <v>164</v>
      </c>
      <c r="R270" s="41" t="s">
        <v>124</v>
      </c>
      <c r="S270" s="43">
        <v>421</v>
      </c>
      <c r="T270" s="44" t="s">
        <v>97</v>
      </c>
      <c r="U270" s="43">
        <v>12.1811320754717</v>
      </c>
      <c r="V270" s="43">
        <v>25.81514962593516</v>
      </c>
      <c r="W270" s="43">
        <v>65.024625935162092</v>
      </c>
      <c r="X270" s="45">
        <v>14</v>
      </c>
      <c r="Y270" s="45">
        <v>3228</v>
      </c>
      <c r="Z270" s="46">
        <v>4.3370508054522902E-3</v>
      </c>
      <c r="AA270" s="41" t="s">
        <v>3253</v>
      </c>
      <c r="AB270" s="41" t="s">
        <v>3255</v>
      </c>
      <c r="AC270" s="41" t="s">
        <v>3258</v>
      </c>
      <c r="AD270" s="41" t="s">
        <v>3254</v>
      </c>
      <c r="AE270" s="43">
        <v>413341</v>
      </c>
      <c r="AF270" s="43">
        <v>24.890030832476874</v>
      </c>
      <c r="AG270" s="43">
        <v>121090</v>
      </c>
      <c r="AH270" s="43">
        <v>292251</v>
      </c>
      <c r="AI270" s="47">
        <v>1.1E-4</v>
      </c>
      <c r="AJ270" s="47">
        <v>1.2999999999999999E-4</v>
      </c>
      <c r="AK270" s="47">
        <v>1.1E-4</v>
      </c>
      <c r="AL270" s="47">
        <v>3.5E-4</v>
      </c>
      <c r="AM270" s="47">
        <v>3.0000000000000001E-5</v>
      </c>
      <c r="AN270" s="43">
        <v>4865</v>
      </c>
      <c r="AO270" s="43">
        <v>1640</v>
      </c>
      <c r="AP270" s="43">
        <v>200</v>
      </c>
      <c r="AQ270" s="43">
        <v>2137</v>
      </c>
      <c r="AR270" s="43">
        <v>881</v>
      </c>
      <c r="AS270" s="41">
        <v>13.33</v>
      </c>
      <c r="AT270" s="43">
        <v>915227</v>
      </c>
      <c r="AU270" s="43">
        <v>340953</v>
      </c>
      <c r="AV270" s="47">
        <v>0.59370000000000001</v>
      </c>
      <c r="AW270" s="66" t="str">
        <f>HYPERLINK("https://twitter.com/setkabgoid/lists","https://twitter.com/setkabgoid/lists")</f>
        <v>https://twitter.com/setkabgoid/lists</v>
      </c>
      <c r="AX270" s="39">
        <v>1</v>
      </c>
      <c r="AY270" s="39">
        <v>0</v>
      </c>
      <c r="AZ270" s="39" t="s">
        <v>85</v>
      </c>
      <c r="BA270" s="39"/>
      <c r="BB270" s="48" t="s">
        <v>3259</v>
      </c>
      <c r="BC270" s="39">
        <v>102</v>
      </c>
      <c r="BD270" s="41" t="s">
        <v>3253</v>
      </c>
      <c r="BE270" s="50">
        <v>0</v>
      </c>
      <c r="BF270" s="50">
        <v>4</v>
      </c>
      <c r="BG270" s="50">
        <v>3</v>
      </c>
      <c r="BH270" s="50">
        <v>7</v>
      </c>
      <c r="BI270" s="50"/>
      <c r="BJ270" s="50" t="s">
        <v>3260</v>
      </c>
      <c r="BK270" s="50" t="s">
        <v>3261</v>
      </c>
      <c r="BL270" s="56" t="s">
        <v>3262</v>
      </c>
      <c r="BM270" s="52">
        <v>1</v>
      </c>
      <c r="BN270" s="57">
        <v>0</v>
      </c>
      <c r="BO270" s="57">
        <v>844</v>
      </c>
      <c r="BP270" s="57">
        <v>2</v>
      </c>
      <c r="BQ270" s="58" t="e">
        <f>SUM(BM270)/BN270/BO270</f>
        <v>#DIV/0!</v>
      </c>
    </row>
    <row r="271" spans="1:69" ht="15.75" x14ac:dyDescent="0.25">
      <c r="A271" s="38" t="s">
        <v>2625</v>
      </c>
      <c r="B271" s="39" t="s">
        <v>3203</v>
      </c>
      <c r="C271" s="39" t="s">
        <v>117</v>
      </c>
      <c r="D271" s="39" t="s">
        <v>2142</v>
      </c>
      <c r="E271" s="39" t="s">
        <v>3263</v>
      </c>
      <c r="F271" s="66" t="str">
        <f t="shared" si="12"/>
        <v>http://twiplomacy.com/info/asia/Indonesia</v>
      </c>
      <c r="G271" s="41" t="s">
        <v>3226</v>
      </c>
      <c r="H271" s="48" t="s">
        <v>3264</v>
      </c>
      <c r="I271" s="41" t="s">
        <v>3265</v>
      </c>
      <c r="J271" s="43">
        <v>2982</v>
      </c>
      <c r="K271" s="43">
        <v>2</v>
      </c>
      <c r="L271" s="41" t="s">
        <v>3266</v>
      </c>
      <c r="M271" s="41" t="s">
        <v>3267</v>
      </c>
      <c r="N271" s="41" t="s">
        <v>3203</v>
      </c>
      <c r="O271" s="43">
        <v>0</v>
      </c>
      <c r="P271" s="43">
        <v>632</v>
      </c>
      <c r="Q271" s="41" t="s">
        <v>164</v>
      </c>
      <c r="R271" s="41" t="s">
        <v>124</v>
      </c>
      <c r="S271" s="43">
        <v>21</v>
      </c>
      <c r="T271" s="44" t="s">
        <v>97</v>
      </c>
      <c r="U271" s="43">
        <v>6.2173913043478262</v>
      </c>
      <c r="V271" s="43">
        <v>12.93520140105079</v>
      </c>
      <c r="W271" s="43">
        <v>15.93520140105079</v>
      </c>
      <c r="X271" s="45">
        <v>0</v>
      </c>
      <c r="Y271" s="45">
        <v>572</v>
      </c>
      <c r="Z271" s="46">
        <v>0</v>
      </c>
      <c r="AA271" s="41" t="s">
        <v>3226</v>
      </c>
      <c r="AB271" s="41" t="s">
        <v>3265</v>
      </c>
      <c r="AC271" s="41" t="s">
        <v>3268</v>
      </c>
      <c r="AD271" s="41" t="s">
        <v>3264</v>
      </c>
      <c r="AE271" s="43">
        <v>24264</v>
      </c>
      <c r="AF271" s="43">
        <v>17.938556067588326</v>
      </c>
      <c r="AG271" s="43">
        <v>11678</v>
      </c>
      <c r="AH271" s="43">
        <v>12586</v>
      </c>
      <c r="AI271" s="47">
        <v>1.9779999999999999E-2</v>
      </c>
      <c r="AJ271" s="47">
        <v>1.685E-2</v>
      </c>
      <c r="AK271" s="41" t="s">
        <v>82</v>
      </c>
      <c r="AL271" s="47">
        <v>2.138E-2</v>
      </c>
      <c r="AM271" s="47">
        <v>2.0539999999999999E-2</v>
      </c>
      <c r="AN271" s="43">
        <v>651</v>
      </c>
      <c r="AO271" s="43">
        <v>410</v>
      </c>
      <c r="AP271" s="43">
        <v>1</v>
      </c>
      <c r="AQ271" s="43">
        <v>0</v>
      </c>
      <c r="AR271" s="43">
        <v>240</v>
      </c>
      <c r="AS271" s="41">
        <v>1.78</v>
      </c>
      <c r="AT271" s="43">
        <v>2946</v>
      </c>
      <c r="AU271" s="43">
        <v>0</v>
      </c>
      <c r="AV271" s="55">
        <v>0</v>
      </c>
      <c r="AW271" s="48" t="s">
        <v>3269</v>
      </c>
      <c r="AX271" s="39">
        <v>0</v>
      </c>
      <c r="AY271" s="39">
        <v>0</v>
      </c>
      <c r="AZ271" s="39" t="s">
        <v>85</v>
      </c>
      <c r="BA271" s="39"/>
      <c r="BB271" s="48" t="s">
        <v>3270</v>
      </c>
      <c r="BC271" s="39">
        <v>0</v>
      </c>
      <c r="BD271" s="41" t="s">
        <v>3226</v>
      </c>
      <c r="BE271" s="50">
        <v>1</v>
      </c>
      <c r="BF271" s="50">
        <v>3</v>
      </c>
      <c r="BG271" s="50">
        <v>1</v>
      </c>
      <c r="BH271" s="50">
        <v>5</v>
      </c>
      <c r="BI271" s="50" t="s">
        <v>3205</v>
      </c>
      <c r="BJ271" s="50" t="s">
        <v>3271</v>
      </c>
      <c r="BK271" s="50" t="s">
        <v>3272</v>
      </c>
      <c r="BL271" s="56" t="s">
        <v>3273</v>
      </c>
      <c r="BM271" s="52" t="s">
        <v>90</v>
      </c>
      <c r="BN271" s="57"/>
      <c r="BO271" s="57"/>
      <c r="BP271" s="57"/>
      <c r="BQ271" s="58"/>
    </row>
    <row r="272" spans="1:69" ht="15.75" x14ac:dyDescent="0.25">
      <c r="A272" s="38" t="s">
        <v>2625</v>
      </c>
      <c r="B272" s="39" t="s">
        <v>3203</v>
      </c>
      <c r="C272" s="39" t="s">
        <v>132</v>
      </c>
      <c r="D272" s="39" t="s">
        <v>71</v>
      </c>
      <c r="E272" s="39" t="s">
        <v>132</v>
      </c>
      <c r="F272" s="66" t="str">
        <f t="shared" si="12"/>
        <v>http://twiplomacy.com/info/asia/Indonesia</v>
      </c>
      <c r="G272" s="41" t="s">
        <v>3272</v>
      </c>
      <c r="H272" s="48" t="s">
        <v>3274</v>
      </c>
      <c r="I272" s="41" t="s">
        <v>3275</v>
      </c>
      <c r="J272" s="43">
        <v>129710</v>
      </c>
      <c r="K272" s="43">
        <v>264</v>
      </c>
      <c r="L272" s="41" t="s">
        <v>3276</v>
      </c>
      <c r="M272" s="41" t="s">
        <v>3277</v>
      </c>
      <c r="N272" s="41" t="s">
        <v>3210</v>
      </c>
      <c r="O272" s="43">
        <v>370</v>
      </c>
      <c r="P272" s="43">
        <v>26228</v>
      </c>
      <c r="Q272" s="41" t="s">
        <v>2003</v>
      </c>
      <c r="R272" s="41" t="s">
        <v>124</v>
      </c>
      <c r="S272" s="43">
        <v>415</v>
      </c>
      <c r="T272" s="44" t="s">
        <v>97</v>
      </c>
      <c r="U272" s="43">
        <v>13.629787234042549</v>
      </c>
      <c r="V272" s="43">
        <v>16.598451327433629</v>
      </c>
      <c r="W272" s="43">
        <v>16.936946902654871</v>
      </c>
      <c r="X272" s="45">
        <v>321</v>
      </c>
      <c r="Y272" s="45">
        <v>3203</v>
      </c>
      <c r="Z272" s="46">
        <v>0.100218545113956</v>
      </c>
      <c r="AA272" s="41" t="s">
        <v>3272</v>
      </c>
      <c r="AB272" s="41" t="s">
        <v>3275</v>
      </c>
      <c r="AC272" s="41" t="s">
        <v>3278</v>
      </c>
      <c r="AD272" s="41" t="s">
        <v>3274</v>
      </c>
      <c r="AE272" s="43">
        <v>128944</v>
      </c>
      <c r="AF272" s="43">
        <v>17.97785253714606</v>
      </c>
      <c r="AG272" s="43">
        <v>64127</v>
      </c>
      <c r="AH272" s="43">
        <v>64817</v>
      </c>
      <c r="AI272" s="47">
        <v>3.1E-4</v>
      </c>
      <c r="AJ272" s="47">
        <v>3.3E-4</v>
      </c>
      <c r="AK272" s="47">
        <v>4.2000000000000002E-4</v>
      </c>
      <c r="AL272" s="47">
        <v>1.1299999999999999E-3</v>
      </c>
      <c r="AM272" s="47">
        <v>2.1000000000000001E-4</v>
      </c>
      <c r="AN272" s="43">
        <v>3567</v>
      </c>
      <c r="AO272" s="43">
        <v>1827</v>
      </c>
      <c r="AP272" s="43">
        <v>47</v>
      </c>
      <c r="AQ272" s="43">
        <v>602</v>
      </c>
      <c r="AR272" s="43">
        <v>1052</v>
      </c>
      <c r="AS272" s="41">
        <v>9.77</v>
      </c>
      <c r="AT272" s="43">
        <v>129659</v>
      </c>
      <c r="AU272" s="43">
        <v>35982</v>
      </c>
      <c r="AV272" s="47">
        <v>0.3841</v>
      </c>
      <c r="AW272" s="48" t="s">
        <v>3279</v>
      </c>
      <c r="AX272" s="39">
        <v>0</v>
      </c>
      <c r="AY272" s="39">
        <v>19</v>
      </c>
      <c r="AZ272" s="39" t="s">
        <v>85</v>
      </c>
      <c r="BA272" s="39"/>
      <c r="BB272" s="48" t="s">
        <v>3280</v>
      </c>
      <c r="BC272" s="39">
        <v>1</v>
      </c>
      <c r="BD272" s="41" t="s">
        <v>3272</v>
      </c>
      <c r="BE272" s="50">
        <v>13</v>
      </c>
      <c r="BF272" s="50">
        <v>27</v>
      </c>
      <c r="BG272" s="50">
        <v>28</v>
      </c>
      <c r="BH272" s="50">
        <v>68</v>
      </c>
      <c r="BI272" s="50" t="s">
        <v>3281</v>
      </c>
      <c r="BJ272" s="50" t="s">
        <v>3282</v>
      </c>
      <c r="BK272" s="50" t="s">
        <v>3283</v>
      </c>
      <c r="BL272" s="51" t="s">
        <v>3284</v>
      </c>
      <c r="BM272" s="52" t="s">
        <v>90</v>
      </c>
      <c r="BN272" s="57"/>
      <c r="BO272" s="57"/>
      <c r="BP272" s="57"/>
      <c r="BQ272" s="58"/>
    </row>
    <row r="273" spans="1:69" ht="15.75" x14ac:dyDescent="0.25">
      <c r="A273" s="38" t="s">
        <v>2625</v>
      </c>
      <c r="B273" s="39" t="s">
        <v>3203</v>
      </c>
      <c r="C273" s="39" t="s">
        <v>132</v>
      </c>
      <c r="D273" s="39" t="s">
        <v>71</v>
      </c>
      <c r="E273" s="39" t="s">
        <v>132</v>
      </c>
      <c r="F273" s="66" t="str">
        <f t="shared" si="12"/>
        <v>http://twiplomacy.com/info/asia/Indonesia</v>
      </c>
      <c r="G273" s="41" t="s">
        <v>3285</v>
      </c>
      <c r="H273" s="48" t="s">
        <v>3286</v>
      </c>
      <c r="I273" s="41" t="s">
        <v>3287</v>
      </c>
      <c r="J273" s="43">
        <v>16654</v>
      </c>
      <c r="K273" s="43">
        <v>3</v>
      </c>
      <c r="L273" s="41" t="s">
        <v>3288</v>
      </c>
      <c r="M273" s="41" t="s">
        <v>3289</v>
      </c>
      <c r="N273" s="41" t="s">
        <v>3210</v>
      </c>
      <c r="O273" s="43">
        <v>0</v>
      </c>
      <c r="P273" s="43">
        <v>2567</v>
      </c>
      <c r="Q273" s="41" t="s">
        <v>164</v>
      </c>
      <c r="R273" s="41" t="s">
        <v>79</v>
      </c>
      <c r="S273" s="43">
        <v>188</v>
      </c>
      <c r="T273" s="44" t="s">
        <v>3290</v>
      </c>
      <c r="U273" s="43">
        <v>2.0054687499999999</v>
      </c>
      <c r="V273" s="43">
        <v>1.22789248149591</v>
      </c>
      <c r="W273" s="43">
        <v>0.12816517335410979</v>
      </c>
      <c r="X273" s="45">
        <v>0</v>
      </c>
      <c r="Y273" s="45">
        <v>2567</v>
      </c>
      <c r="Z273" s="46">
        <v>0</v>
      </c>
      <c r="AA273" s="41" t="s">
        <v>3285</v>
      </c>
      <c r="AB273" s="41" t="s">
        <v>3287</v>
      </c>
      <c r="AC273" s="41" t="s">
        <v>3291</v>
      </c>
      <c r="AD273" s="41" t="s">
        <v>3286</v>
      </c>
      <c r="AE273" s="43">
        <v>0</v>
      </c>
      <c r="AF273" s="43" t="e">
        <v>#VALUE!</v>
      </c>
      <c r="AG273" s="43">
        <v>0</v>
      </c>
      <c r="AH273" s="43">
        <v>0</v>
      </c>
      <c r="AI273" s="41" t="s">
        <v>82</v>
      </c>
      <c r="AJ273" s="41" t="s">
        <v>82</v>
      </c>
      <c r="AK273" s="41" t="s">
        <v>82</v>
      </c>
      <c r="AL273" s="41" t="s">
        <v>82</v>
      </c>
      <c r="AM273" s="41" t="s">
        <v>82</v>
      </c>
      <c r="AN273" s="43" t="s">
        <v>83</v>
      </c>
      <c r="AO273" s="43">
        <v>0</v>
      </c>
      <c r="AP273" s="43">
        <v>0</v>
      </c>
      <c r="AQ273" s="43">
        <v>0</v>
      </c>
      <c r="AR273" s="43">
        <v>0</v>
      </c>
      <c r="AS273" s="41">
        <v>0</v>
      </c>
      <c r="AT273" s="43">
        <v>16657</v>
      </c>
      <c r="AU273" s="43">
        <v>-159</v>
      </c>
      <c r="AV273" s="47">
        <v>-9.4999999999999998E-3</v>
      </c>
      <c r="AW273" s="48" t="s">
        <v>3292</v>
      </c>
      <c r="AX273" s="39">
        <v>0</v>
      </c>
      <c r="AY273" s="39">
        <v>0</v>
      </c>
      <c r="AZ273" s="39" t="s">
        <v>85</v>
      </c>
      <c r="BA273" s="96"/>
      <c r="BB273" s="48" t="s">
        <v>3293</v>
      </c>
      <c r="BC273" s="39">
        <v>0</v>
      </c>
      <c r="BD273" s="41" t="s">
        <v>3285</v>
      </c>
      <c r="BE273" s="50">
        <v>0</v>
      </c>
      <c r="BF273" s="50">
        <v>17</v>
      </c>
      <c r="BG273" s="50">
        <v>0</v>
      </c>
      <c r="BH273" s="50">
        <v>17</v>
      </c>
      <c r="BI273" s="50"/>
      <c r="BJ273" s="50" t="s">
        <v>3294</v>
      </c>
      <c r="BK273" s="50"/>
      <c r="BL273" s="51" t="s">
        <v>3295</v>
      </c>
      <c r="BM273" s="52" t="s">
        <v>90</v>
      </c>
      <c r="BN273" s="57"/>
      <c r="BO273" s="57"/>
      <c r="BP273" s="57"/>
      <c r="BQ273" s="58"/>
    </row>
    <row r="274" spans="1:69" ht="15.75" x14ac:dyDescent="0.25">
      <c r="A274" s="38" t="s">
        <v>2625</v>
      </c>
      <c r="B274" s="39" t="s">
        <v>3203</v>
      </c>
      <c r="C274" s="39" t="s">
        <v>132</v>
      </c>
      <c r="D274" s="39" t="s">
        <v>71</v>
      </c>
      <c r="E274" s="39" t="s">
        <v>132</v>
      </c>
      <c r="F274" s="66" t="str">
        <f t="shared" si="12"/>
        <v>http://twiplomacy.com/info/asia/Indonesia</v>
      </c>
      <c r="G274" s="41" t="s">
        <v>3296</v>
      </c>
      <c r="H274" s="48" t="s">
        <v>3297</v>
      </c>
      <c r="I274" s="41" t="s">
        <v>3298</v>
      </c>
      <c r="J274" s="43">
        <v>2090</v>
      </c>
      <c r="K274" s="43">
        <v>23</v>
      </c>
      <c r="L274" s="41" t="s">
        <v>3299</v>
      </c>
      <c r="M274" s="41" t="s">
        <v>3300</v>
      </c>
      <c r="N274" s="41" t="s">
        <v>3210</v>
      </c>
      <c r="O274" s="43">
        <v>0</v>
      </c>
      <c r="P274" s="43">
        <v>1582</v>
      </c>
      <c r="Q274" s="41" t="s">
        <v>164</v>
      </c>
      <c r="R274" s="41" t="s">
        <v>79</v>
      </c>
      <c r="S274" s="43">
        <v>98</v>
      </c>
      <c r="T274" s="39" t="s">
        <v>3301</v>
      </c>
      <c r="U274" s="43">
        <v>0.9675840978593272</v>
      </c>
      <c r="V274" s="43">
        <v>0.22848101265822779</v>
      </c>
      <c r="W274" s="43">
        <v>9.7468354430379753E-2</v>
      </c>
      <c r="X274" s="45">
        <v>0</v>
      </c>
      <c r="Y274" s="45">
        <v>1582</v>
      </c>
      <c r="Z274" s="46">
        <v>0</v>
      </c>
      <c r="AA274" s="41" t="s">
        <v>3296</v>
      </c>
      <c r="AB274" s="41" t="s">
        <v>3298</v>
      </c>
      <c r="AC274" s="41" t="s">
        <v>3302</v>
      </c>
      <c r="AD274" s="41" t="s">
        <v>3297</v>
      </c>
      <c r="AE274" s="43">
        <v>0</v>
      </c>
      <c r="AF274" s="43" t="e">
        <v>#VALUE!</v>
      </c>
      <c r="AG274" s="43">
        <v>0</v>
      </c>
      <c r="AH274" s="43">
        <v>0</v>
      </c>
      <c r="AI274" s="41" t="s">
        <v>82</v>
      </c>
      <c r="AJ274" s="41" t="s">
        <v>82</v>
      </c>
      <c r="AK274" s="41" t="s">
        <v>82</v>
      </c>
      <c r="AL274" s="41" t="s">
        <v>82</v>
      </c>
      <c r="AM274" s="41" t="s">
        <v>82</v>
      </c>
      <c r="AN274" s="43" t="s">
        <v>83</v>
      </c>
      <c r="AO274" s="43">
        <v>0</v>
      </c>
      <c r="AP274" s="43">
        <v>0</v>
      </c>
      <c r="AQ274" s="43">
        <v>0</v>
      </c>
      <c r="AR274" s="43">
        <v>0</v>
      </c>
      <c r="AS274" s="41">
        <v>0</v>
      </c>
      <c r="AT274" s="43">
        <v>2089</v>
      </c>
      <c r="AU274" s="43">
        <v>133</v>
      </c>
      <c r="AV274" s="47">
        <v>6.8000000000000005E-2</v>
      </c>
      <c r="AW274" s="48" t="s">
        <v>3303</v>
      </c>
      <c r="AX274" s="39">
        <v>0</v>
      </c>
      <c r="AY274" s="39">
        <v>0</v>
      </c>
      <c r="AZ274" s="39" t="s">
        <v>85</v>
      </c>
      <c r="BA274" s="39"/>
      <c r="BB274" s="48" t="s">
        <v>3304</v>
      </c>
      <c r="BC274" s="39">
        <v>0</v>
      </c>
      <c r="BD274" s="41" t="s">
        <v>3296</v>
      </c>
      <c r="BE274" s="50">
        <v>1</v>
      </c>
      <c r="BF274" s="50">
        <v>58</v>
      </c>
      <c r="BG274" s="50">
        <v>0</v>
      </c>
      <c r="BH274" s="50">
        <v>59</v>
      </c>
      <c r="BI274" s="50" t="s">
        <v>3230</v>
      </c>
      <c r="BJ274" s="50" t="s">
        <v>3305</v>
      </c>
      <c r="BK274" s="50"/>
      <c r="BL274" s="51" t="s">
        <v>3306</v>
      </c>
      <c r="BM274" s="52" t="s">
        <v>90</v>
      </c>
      <c r="BN274" s="57"/>
      <c r="BO274" s="57"/>
      <c r="BP274" s="57"/>
      <c r="BQ274" s="58"/>
    </row>
    <row r="275" spans="1:69" ht="15.75" x14ac:dyDescent="0.25">
      <c r="A275" s="38" t="s">
        <v>2625</v>
      </c>
      <c r="B275" s="39" t="s">
        <v>3307</v>
      </c>
      <c r="C275" s="39" t="s">
        <v>3308</v>
      </c>
      <c r="D275" s="39" t="s">
        <v>118</v>
      </c>
      <c r="E275" s="39" t="s">
        <v>3309</v>
      </c>
      <c r="F275" s="66" t="str">
        <f t="shared" ref="F275:F282" si="13">HYPERLINK("http://twiplomacy.com/info/asia/Iran","http://twiplomacy.com/info/asia/Iran")</f>
        <v>http://twiplomacy.com/info/asia/Iran</v>
      </c>
      <c r="G275" s="41" t="s">
        <v>3310</v>
      </c>
      <c r="H275" s="48" t="s">
        <v>3311</v>
      </c>
      <c r="I275" s="41" t="s">
        <v>3312</v>
      </c>
      <c r="J275" s="43">
        <v>490039</v>
      </c>
      <c r="K275" s="43">
        <v>6</v>
      </c>
      <c r="L275" s="41" t="s">
        <v>3313</v>
      </c>
      <c r="M275" s="41" t="s">
        <v>3314</v>
      </c>
      <c r="N275" s="41" t="s">
        <v>3315</v>
      </c>
      <c r="O275" s="43">
        <v>0</v>
      </c>
      <c r="P275" s="43">
        <v>9128</v>
      </c>
      <c r="Q275" s="41" t="s">
        <v>164</v>
      </c>
      <c r="R275" s="41" t="s">
        <v>79</v>
      </c>
      <c r="S275" s="43">
        <v>2060</v>
      </c>
      <c r="T275" s="44" t="s">
        <v>97</v>
      </c>
      <c r="U275" s="43">
        <v>2.3064748201438849</v>
      </c>
      <c r="V275" s="43">
        <v>83.306718597857838</v>
      </c>
      <c r="W275" s="43">
        <v>203.05744888023369</v>
      </c>
      <c r="X275" s="45">
        <v>0</v>
      </c>
      <c r="Y275" s="45">
        <v>3206</v>
      </c>
      <c r="Z275" s="46">
        <v>0</v>
      </c>
      <c r="AA275" s="41" t="s">
        <v>3310</v>
      </c>
      <c r="AB275" s="41" t="s">
        <v>3312</v>
      </c>
      <c r="AC275" s="41" t="s">
        <v>3316</v>
      </c>
      <c r="AD275" s="41" t="s">
        <v>3311</v>
      </c>
      <c r="AE275" s="43">
        <v>358471</v>
      </c>
      <c r="AF275" s="43">
        <v>119</v>
      </c>
      <c r="AG275" s="43">
        <v>63189</v>
      </c>
      <c r="AH275" s="43">
        <v>295282</v>
      </c>
      <c r="AI275" s="47">
        <v>1.7099999999999999E-3</v>
      </c>
      <c r="AJ275" s="47">
        <v>2.2499999999999998E-3</v>
      </c>
      <c r="AK275" s="47">
        <v>1.74E-3</v>
      </c>
      <c r="AL275" s="47">
        <v>3.2100000000000002E-3</v>
      </c>
      <c r="AM275" s="47">
        <v>1.5299999999999999E-3</v>
      </c>
      <c r="AN275" s="43">
        <v>531</v>
      </c>
      <c r="AO275" s="43">
        <v>100</v>
      </c>
      <c r="AP275" s="43">
        <v>13</v>
      </c>
      <c r="AQ275" s="43">
        <v>47</v>
      </c>
      <c r="AR275" s="43">
        <v>370</v>
      </c>
      <c r="AS275" s="41">
        <v>1.45</v>
      </c>
      <c r="AT275" s="43">
        <v>489669</v>
      </c>
      <c r="AU275" s="43">
        <v>199461</v>
      </c>
      <c r="AV275" s="47">
        <v>0.68730000000000002</v>
      </c>
      <c r="AW275" s="48" t="s">
        <v>3317</v>
      </c>
      <c r="AX275" s="39">
        <v>0</v>
      </c>
      <c r="AY275" s="39">
        <v>0</v>
      </c>
      <c r="AZ275" s="39" t="s">
        <v>85</v>
      </c>
      <c r="BA275" s="39"/>
      <c r="BB275" s="48" t="s">
        <v>3318</v>
      </c>
      <c r="BC275" s="39">
        <v>1</v>
      </c>
      <c r="BD275" s="41" t="s">
        <v>3310</v>
      </c>
      <c r="BE275" s="50">
        <v>0</v>
      </c>
      <c r="BF275" s="50">
        <v>13</v>
      </c>
      <c r="BG275" s="50">
        <v>3</v>
      </c>
      <c r="BH275" s="50">
        <v>16</v>
      </c>
      <c r="BI275" s="50"/>
      <c r="BJ275" s="50" t="s">
        <v>3319</v>
      </c>
      <c r="BK275" s="50" t="s">
        <v>3320</v>
      </c>
      <c r="BL275" s="56" t="s">
        <v>3321</v>
      </c>
      <c r="BM275" s="52" t="s">
        <v>90</v>
      </c>
      <c r="BN275" s="57"/>
      <c r="BO275" s="57"/>
      <c r="BP275" s="57"/>
      <c r="BQ275" s="58"/>
    </row>
    <row r="276" spans="1:69" ht="15.75" x14ac:dyDescent="0.25">
      <c r="A276" s="38" t="s">
        <v>2625</v>
      </c>
      <c r="B276" s="39" t="s">
        <v>3307</v>
      </c>
      <c r="C276" s="39" t="s">
        <v>3308</v>
      </c>
      <c r="D276" s="39" t="s">
        <v>118</v>
      </c>
      <c r="E276" s="39" t="s">
        <v>3309</v>
      </c>
      <c r="F276" s="66" t="str">
        <f t="shared" si="13"/>
        <v>http://twiplomacy.com/info/asia/Iran</v>
      </c>
      <c r="G276" s="41" t="s">
        <v>3322</v>
      </c>
      <c r="H276" s="48" t="s">
        <v>3323</v>
      </c>
      <c r="I276" s="41" t="s">
        <v>3324</v>
      </c>
      <c r="J276" s="43">
        <v>13563</v>
      </c>
      <c r="K276" s="43">
        <v>4</v>
      </c>
      <c r="L276" s="41" t="s">
        <v>3325</v>
      </c>
      <c r="M276" s="41" t="s">
        <v>3326</v>
      </c>
      <c r="N276" s="41" t="s">
        <v>3327</v>
      </c>
      <c r="O276" s="43">
        <v>0</v>
      </c>
      <c r="P276" s="43">
        <v>473</v>
      </c>
      <c r="Q276" s="41" t="s">
        <v>3328</v>
      </c>
      <c r="R276" s="41" t="s">
        <v>79</v>
      </c>
      <c r="S276" s="43">
        <v>38</v>
      </c>
      <c r="T276" s="44" t="s">
        <v>97</v>
      </c>
      <c r="U276" s="43">
        <v>1.235135135135135</v>
      </c>
      <c r="V276" s="43">
        <v>24.319474835886211</v>
      </c>
      <c r="W276" s="43">
        <v>72.006564551422315</v>
      </c>
      <c r="X276" s="45">
        <v>2</v>
      </c>
      <c r="Y276" s="45">
        <v>457</v>
      </c>
      <c r="Z276" s="46">
        <v>4.3763676148796497E-3</v>
      </c>
      <c r="AA276" s="41" t="s">
        <v>3322</v>
      </c>
      <c r="AB276" s="41" t="s">
        <v>3324</v>
      </c>
      <c r="AC276" s="41" t="s">
        <v>3329</v>
      </c>
      <c r="AD276" s="41" t="s">
        <v>3323</v>
      </c>
      <c r="AE276" s="43">
        <v>49882</v>
      </c>
      <c r="AF276" s="43">
        <v>27.818181818181817</v>
      </c>
      <c r="AG276" s="43">
        <v>12240</v>
      </c>
      <c r="AH276" s="43">
        <v>37642</v>
      </c>
      <c r="AI276" s="47">
        <v>1.0880000000000001E-2</v>
      </c>
      <c r="AJ276" s="47">
        <v>1.372E-2</v>
      </c>
      <c r="AK276" s="47">
        <v>9.3600000000000003E-3</v>
      </c>
      <c r="AL276" s="47">
        <v>2.86E-2</v>
      </c>
      <c r="AM276" s="47">
        <v>8.3000000000000001E-3</v>
      </c>
      <c r="AN276" s="43">
        <v>440</v>
      </c>
      <c r="AO276" s="43">
        <v>111</v>
      </c>
      <c r="AP276" s="43">
        <v>17</v>
      </c>
      <c r="AQ276" s="43">
        <v>28</v>
      </c>
      <c r="AR276" s="43">
        <v>284</v>
      </c>
      <c r="AS276" s="41">
        <v>1.21</v>
      </c>
      <c r="AT276" s="43">
        <v>13441</v>
      </c>
      <c r="AU276" s="43">
        <v>0</v>
      </c>
      <c r="AV276" s="55">
        <v>0</v>
      </c>
      <c r="AW276" s="48" t="s">
        <v>3330</v>
      </c>
      <c r="AX276" s="39">
        <v>0</v>
      </c>
      <c r="AY276" s="39">
        <v>0</v>
      </c>
      <c r="AZ276" s="39" t="s">
        <v>85</v>
      </c>
      <c r="BA276" s="49"/>
      <c r="BB276" s="48" t="s">
        <v>3331</v>
      </c>
      <c r="BC276" s="39">
        <v>0</v>
      </c>
      <c r="BD276" s="41" t="s">
        <v>3322</v>
      </c>
      <c r="BE276" s="50">
        <v>0</v>
      </c>
      <c r="BF276" s="50">
        <v>0</v>
      </c>
      <c r="BG276" s="50">
        <v>3</v>
      </c>
      <c r="BH276" s="50">
        <v>3</v>
      </c>
      <c r="BI276" s="50"/>
      <c r="BJ276" s="50"/>
      <c r="BK276" s="50" t="s">
        <v>3332</v>
      </c>
      <c r="BL276" s="51" t="s">
        <v>3333</v>
      </c>
      <c r="BM276" s="52" t="s">
        <v>90</v>
      </c>
      <c r="BN276" s="57"/>
      <c r="BO276" s="57"/>
      <c r="BP276" s="57"/>
      <c r="BQ276" s="58"/>
    </row>
    <row r="277" spans="1:69" ht="15.75" x14ac:dyDescent="0.25">
      <c r="A277" s="38" t="s">
        <v>2625</v>
      </c>
      <c r="B277" s="39" t="s">
        <v>3307</v>
      </c>
      <c r="C277" s="39" t="s">
        <v>3308</v>
      </c>
      <c r="D277" s="39" t="s">
        <v>118</v>
      </c>
      <c r="E277" s="39" t="s">
        <v>3309</v>
      </c>
      <c r="F277" s="66" t="str">
        <f t="shared" si="13"/>
        <v>http://twiplomacy.com/info/asia/Iran</v>
      </c>
      <c r="G277" s="41" t="s">
        <v>3334</v>
      </c>
      <c r="H277" s="48" t="s">
        <v>3335</v>
      </c>
      <c r="I277" s="41" t="s">
        <v>3336</v>
      </c>
      <c r="J277" s="43">
        <v>18782</v>
      </c>
      <c r="K277" s="43">
        <v>6</v>
      </c>
      <c r="L277" s="41" t="s">
        <v>3337</v>
      </c>
      <c r="M277" s="41" t="s">
        <v>3338</v>
      </c>
      <c r="N277" s="41" t="s">
        <v>3339</v>
      </c>
      <c r="O277" s="43">
        <v>4</v>
      </c>
      <c r="P277" s="43">
        <v>943</v>
      </c>
      <c r="Q277" s="41" t="s">
        <v>164</v>
      </c>
      <c r="R277" s="41" t="s">
        <v>79</v>
      </c>
      <c r="S277" s="43">
        <v>61</v>
      </c>
      <c r="T277" s="44" t="s">
        <v>97</v>
      </c>
      <c r="U277" s="43">
        <v>1.0657439446366781</v>
      </c>
      <c r="V277" s="43">
        <v>4.5511551155115511</v>
      </c>
      <c r="W277" s="43">
        <v>19.792079207920789</v>
      </c>
      <c r="X277" s="45">
        <v>26</v>
      </c>
      <c r="Y277" s="45">
        <v>924</v>
      </c>
      <c r="Z277" s="46">
        <v>2.8138528138528102E-2</v>
      </c>
      <c r="AA277" s="41" t="s">
        <v>3334</v>
      </c>
      <c r="AB277" s="41" t="s">
        <v>3336</v>
      </c>
      <c r="AC277" s="41" t="s">
        <v>3340</v>
      </c>
      <c r="AD277" s="41" t="s">
        <v>3335</v>
      </c>
      <c r="AE277" s="43">
        <v>9632</v>
      </c>
      <c r="AF277" s="43">
        <v>5.8675213675213671</v>
      </c>
      <c r="AG277" s="43">
        <v>1373</v>
      </c>
      <c r="AH277" s="43">
        <v>8259</v>
      </c>
      <c r="AI277" s="47">
        <v>2.5699999999999998E-3</v>
      </c>
      <c r="AJ277" s="47">
        <v>3.3600000000000001E-3</v>
      </c>
      <c r="AK277" s="47">
        <v>2.0100000000000001E-3</v>
      </c>
      <c r="AL277" s="41" t="s">
        <v>82</v>
      </c>
      <c r="AM277" s="47">
        <v>2.3500000000000001E-3</v>
      </c>
      <c r="AN277" s="43">
        <v>234</v>
      </c>
      <c r="AO277" s="43">
        <v>60</v>
      </c>
      <c r="AP277" s="43">
        <v>0</v>
      </c>
      <c r="AQ277" s="43">
        <v>4</v>
      </c>
      <c r="AR277" s="43">
        <v>170</v>
      </c>
      <c r="AS277" s="41">
        <v>0.64</v>
      </c>
      <c r="AT277" s="43">
        <v>18774</v>
      </c>
      <c r="AU277" s="43">
        <v>5999</v>
      </c>
      <c r="AV277" s="47">
        <v>0.46960000000000002</v>
      </c>
      <c r="AW277" s="48" t="s">
        <v>3341</v>
      </c>
      <c r="AX277" s="39">
        <v>0</v>
      </c>
      <c r="AY277" s="39">
        <v>0</v>
      </c>
      <c r="AZ277" s="39" t="s">
        <v>85</v>
      </c>
      <c r="BA277" s="39"/>
      <c r="BB277" s="48" t="s">
        <v>3342</v>
      </c>
      <c r="BC277" s="39">
        <v>0</v>
      </c>
      <c r="BD277" s="41" t="s">
        <v>3334</v>
      </c>
      <c r="BE277" s="50">
        <v>0</v>
      </c>
      <c r="BF277" s="50">
        <v>0</v>
      </c>
      <c r="BG277" s="50">
        <v>3</v>
      </c>
      <c r="BH277" s="50">
        <v>3</v>
      </c>
      <c r="BI277" s="50"/>
      <c r="BJ277" s="50"/>
      <c r="BK277" s="50" t="s">
        <v>3343</v>
      </c>
      <c r="BL277" s="51" t="s">
        <v>3344</v>
      </c>
      <c r="BM277" s="52" t="s">
        <v>90</v>
      </c>
      <c r="BN277" s="57"/>
      <c r="BO277" s="57"/>
      <c r="BP277" s="57"/>
      <c r="BQ277" s="58"/>
    </row>
    <row r="278" spans="1:69" ht="15.75" x14ac:dyDescent="0.25">
      <c r="A278" s="38" t="s">
        <v>2625</v>
      </c>
      <c r="B278" s="39" t="s">
        <v>3307</v>
      </c>
      <c r="C278" s="39" t="s">
        <v>3308</v>
      </c>
      <c r="D278" s="39" t="s">
        <v>118</v>
      </c>
      <c r="E278" s="39" t="s">
        <v>3309</v>
      </c>
      <c r="F278" s="66" t="str">
        <f t="shared" si="13"/>
        <v>http://twiplomacy.com/info/asia/Iran</v>
      </c>
      <c r="G278" s="41" t="s">
        <v>3345</v>
      </c>
      <c r="H278" s="48" t="s">
        <v>3346</v>
      </c>
      <c r="I278" s="41" t="s">
        <v>3347</v>
      </c>
      <c r="J278" s="43">
        <v>18132</v>
      </c>
      <c r="K278" s="43">
        <v>6</v>
      </c>
      <c r="L278" s="41" t="s">
        <v>3348</v>
      </c>
      <c r="M278" s="41" t="s">
        <v>3349</v>
      </c>
      <c r="N278" s="41" t="s">
        <v>3350</v>
      </c>
      <c r="O278" s="43">
        <v>0</v>
      </c>
      <c r="P278" s="43">
        <v>783</v>
      </c>
      <c r="Q278" s="41" t="s">
        <v>164</v>
      </c>
      <c r="R278" s="41" t="s">
        <v>79</v>
      </c>
      <c r="S278" s="43">
        <v>0</v>
      </c>
      <c r="T278" s="39" t="s">
        <v>97</v>
      </c>
      <c r="U278" s="43">
        <v>0.64848993288590606</v>
      </c>
      <c r="V278" s="43">
        <v>7.1437823834196887</v>
      </c>
      <c r="W278" s="43">
        <v>19.7940414507772</v>
      </c>
      <c r="X278" s="45">
        <v>0</v>
      </c>
      <c r="Y278" s="45">
        <v>773</v>
      </c>
      <c r="Z278" s="46">
        <v>0</v>
      </c>
      <c r="AA278" s="41" t="s">
        <v>3345</v>
      </c>
      <c r="AB278" s="41" t="s">
        <v>3347</v>
      </c>
      <c r="AC278" s="41" t="s">
        <v>3351</v>
      </c>
      <c r="AD278" s="41" t="s">
        <v>3346</v>
      </c>
      <c r="AE278" s="43">
        <v>5609</v>
      </c>
      <c r="AF278" s="43">
        <v>11.793103448275861</v>
      </c>
      <c r="AG278" s="43">
        <v>1026</v>
      </c>
      <c r="AH278" s="43">
        <v>4583</v>
      </c>
      <c r="AI278" s="47">
        <v>3.8300000000000001E-3</v>
      </c>
      <c r="AJ278" s="47">
        <v>4.9500000000000004E-3</v>
      </c>
      <c r="AK278" s="41" t="s">
        <v>82</v>
      </c>
      <c r="AL278" s="47">
        <v>1.238E-2</v>
      </c>
      <c r="AM278" s="47">
        <v>2.5100000000000001E-3</v>
      </c>
      <c r="AN278" s="43">
        <v>87</v>
      </c>
      <c r="AO278" s="43">
        <v>39</v>
      </c>
      <c r="AP278" s="43">
        <v>2</v>
      </c>
      <c r="AQ278" s="43">
        <v>0</v>
      </c>
      <c r="AR278" s="43">
        <v>45</v>
      </c>
      <c r="AS278" s="41">
        <v>0.24</v>
      </c>
      <c r="AT278" s="43">
        <v>18127</v>
      </c>
      <c r="AU278" s="43">
        <v>2933</v>
      </c>
      <c r="AV278" s="47">
        <v>0.193</v>
      </c>
      <c r="AW278" s="48" t="str">
        <f>HYPERLINK("https://twitter.com/Khamenei_es/lists","https://twitter.com/Khamenei_es/lists")</f>
        <v>https://twitter.com/Khamenei_es/lists</v>
      </c>
      <c r="AX278" s="39">
        <v>0</v>
      </c>
      <c r="AY278" s="39">
        <v>0</v>
      </c>
      <c r="AZ278" s="39" t="s">
        <v>85</v>
      </c>
      <c r="BA278" s="39"/>
      <c r="BB278" s="48" t="s">
        <v>3352</v>
      </c>
      <c r="BC278" s="39">
        <v>0</v>
      </c>
      <c r="BD278" s="41" t="s">
        <v>3345</v>
      </c>
      <c r="BE278" s="50">
        <v>0</v>
      </c>
      <c r="BF278" s="50">
        <v>1</v>
      </c>
      <c r="BG278" s="50">
        <v>3</v>
      </c>
      <c r="BH278" s="50">
        <v>4</v>
      </c>
      <c r="BI278" s="50"/>
      <c r="BJ278" s="50" t="s">
        <v>3353</v>
      </c>
      <c r="BK278" s="50" t="s">
        <v>3354</v>
      </c>
      <c r="BL278" s="51" t="s">
        <v>3355</v>
      </c>
      <c r="BM278" s="52" t="s">
        <v>90</v>
      </c>
      <c r="BN278" s="57"/>
      <c r="BO278" s="57"/>
      <c r="BP278" s="57"/>
      <c r="BQ278" s="58"/>
    </row>
    <row r="279" spans="1:69" ht="15.75" x14ac:dyDescent="0.25">
      <c r="A279" s="38" t="s">
        <v>2625</v>
      </c>
      <c r="B279" s="39" t="s">
        <v>3307</v>
      </c>
      <c r="C279" s="39" t="s">
        <v>146</v>
      </c>
      <c r="D279" s="39" t="s">
        <v>118</v>
      </c>
      <c r="E279" s="39" t="s">
        <v>3356</v>
      </c>
      <c r="F279" s="66" t="str">
        <f t="shared" si="13"/>
        <v>http://twiplomacy.com/info/asia/Iran</v>
      </c>
      <c r="G279" s="41" t="s">
        <v>3357</v>
      </c>
      <c r="H279" s="48" t="s">
        <v>3358</v>
      </c>
      <c r="I279" s="41" t="s">
        <v>3359</v>
      </c>
      <c r="J279" s="43">
        <v>666130</v>
      </c>
      <c r="K279" s="43">
        <v>22</v>
      </c>
      <c r="L279" s="41" t="s">
        <v>3360</v>
      </c>
      <c r="M279" s="41" t="s">
        <v>3361</v>
      </c>
      <c r="N279" s="41" t="s">
        <v>3362</v>
      </c>
      <c r="O279" s="43">
        <v>92</v>
      </c>
      <c r="P279" s="43">
        <v>3322</v>
      </c>
      <c r="Q279" s="41" t="s">
        <v>164</v>
      </c>
      <c r="R279" s="41" t="s">
        <v>124</v>
      </c>
      <c r="S279" s="43">
        <v>1023</v>
      </c>
      <c r="T279" s="44" t="s">
        <v>97</v>
      </c>
      <c r="U279" s="43">
        <v>1.818848758465011</v>
      </c>
      <c r="V279" s="43">
        <v>29.653503184713379</v>
      </c>
      <c r="W279" s="43">
        <v>284.17261146496821</v>
      </c>
      <c r="X279" s="45">
        <v>6</v>
      </c>
      <c r="Y279" s="45">
        <v>3223</v>
      </c>
      <c r="Z279" s="46">
        <v>1.8616196090598799E-3</v>
      </c>
      <c r="AA279" s="41" t="s">
        <v>3357</v>
      </c>
      <c r="AB279" s="41" t="s">
        <v>3359</v>
      </c>
      <c r="AC279" s="41" t="s">
        <v>3363</v>
      </c>
      <c r="AD279" s="41" t="s">
        <v>3358</v>
      </c>
      <c r="AE279" s="43">
        <v>363778</v>
      </c>
      <c r="AF279" s="43">
        <v>394.26153846153846</v>
      </c>
      <c r="AG279" s="43">
        <v>25627</v>
      </c>
      <c r="AH279" s="43">
        <v>338151</v>
      </c>
      <c r="AI279" s="47">
        <v>9.9500000000000005E-3</v>
      </c>
      <c r="AJ279" s="47">
        <v>1.038E-2</v>
      </c>
      <c r="AK279" s="47">
        <v>1.4760000000000001E-2</v>
      </c>
      <c r="AL279" s="47">
        <v>8.1799999999999998E-3</v>
      </c>
      <c r="AM279" s="47">
        <v>1.0789999999999999E-2</v>
      </c>
      <c r="AN279" s="43">
        <v>65</v>
      </c>
      <c r="AO279" s="43">
        <v>17</v>
      </c>
      <c r="AP279" s="43">
        <v>12</v>
      </c>
      <c r="AQ279" s="43">
        <v>2</v>
      </c>
      <c r="AR279" s="43">
        <v>34</v>
      </c>
      <c r="AS279" s="41">
        <v>0.18</v>
      </c>
      <c r="AT279" s="43">
        <v>665697</v>
      </c>
      <c r="AU279" s="43">
        <v>254058</v>
      </c>
      <c r="AV279" s="47">
        <v>0.61719999999999997</v>
      </c>
      <c r="AW279" s="48" t="s">
        <v>3364</v>
      </c>
      <c r="AX279" s="39">
        <v>0</v>
      </c>
      <c r="AY279" s="39">
        <v>0</v>
      </c>
      <c r="AZ279" s="39" t="s">
        <v>85</v>
      </c>
      <c r="BA279" s="39"/>
      <c r="BB279" s="48" t="s">
        <v>3365</v>
      </c>
      <c r="BC279" s="39">
        <v>0</v>
      </c>
      <c r="BD279" s="41" t="s">
        <v>3357</v>
      </c>
      <c r="BE279" s="50">
        <v>1</v>
      </c>
      <c r="BF279" s="50">
        <v>6</v>
      </c>
      <c r="BG279" s="50">
        <v>1</v>
      </c>
      <c r="BH279" s="50">
        <v>8</v>
      </c>
      <c r="BI279" s="50" t="s">
        <v>3366</v>
      </c>
      <c r="BJ279" s="50" t="s">
        <v>3367</v>
      </c>
      <c r="BK279" s="50" t="s">
        <v>3368</v>
      </c>
      <c r="BL279" s="51" t="s">
        <v>3369</v>
      </c>
      <c r="BM279" s="52" t="s">
        <v>90</v>
      </c>
      <c r="BN279" s="57"/>
      <c r="BO279" s="57"/>
      <c r="BP279" s="57"/>
      <c r="BQ279" s="58"/>
    </row>
    <row r="280" spans="1:69" ht="15.75" x14ac:dyDescent="0.25">
      <c r="A280" s="38" t="s">
        <v>2625</v>
      </c>
      <c r="B280" s="39" t="s">
        <v>3307</v>
      </c>
      <c r="C280" s="39" t="s">
        <v>146</v>
      </c>
      <c r="D280" s="39" t="s">
        <v>118</v>
      </c>
      <c r="E280" s="39" t="s">
        <v>3356</v>
      </c>
      <c r="F280" s="66" t="str">
        <f t="shared" si="13"/>
        <v>http://twiplomacy.com/info/asia/Iran</v>
      </c>
      <c r="G280" s="41" t="s">
        <v>3368</v>
      </c>
      <c r="H280" s="48" t="s">
        <v>3370</v>
      </c>
      <c r="I280" s="41" t="s">
        <v>3371</v>
      </c>
      <c r="J280" s="43">
        <v>778036</v>
      </c>
      <c r="K280" s="43">
        <v>8</v>
      </c>
      <c r="L280" s="41" t="s">
        <v>3372</v>
      </c>
      <c r="M280" s="41" t="s">
        <v>3373</v>
      </c>
      <c r="N280" s="41" t="s">
        <v>3374</v>
      </c>
      <c r="O280" s="43">
        <v>215</v>
      </c>
      <c r="P280" s="43">
        <v>3531</v>
      </c>
      <c r="Q280" s="41" t="s">
        <v>164</v>
      </c>
      <c r="R280" s="41" t="s">
        <v>124</v>
      </c>
      <c r="S280" s="43">
        <v>3664</v>
      </c>
      <c r="T280" s="44" t="s">
        <v>97</v>
      </c>
      <c r="U280" s="43">
        <v>1.851766068326578</v>
      </c>
      <c r="V280" s="43">
        <v>80.64780114722754</v>
      </c>
      <c r="W280" s="43">
        <v>104.2156787762906</v>
      </c>
      <c r="X280" s="45">
        <v>25</v>
      </c>
      <c r="Y280" s="45">
        <v>3198</v>
      </c>
      <c r="Z280" s="46">
        <v>7.8173858661663501E-3</v>
      </c>
      <c r="AA280" s="41" t="s">
        <v>3368</v>
      </c>
      <c r="AB280" s="41" t="s">
        <v>3371</v>
      </c>
      <c r="AC280" s="41" t="s">
        <v>3375</v>
      </c>
      <c r="AD280" s="41" t="s">
        <v>3370</v>
      </c>
      <c r="AE280" s="43">
        <v>34924</v>
      </c>
      <c r="AF280" s="43">
        <v>278.05</v>
      </c>
      <c r="AG280" s="43">
        <v>5561</v>
      </c>
      <c r="AH280" s="43">
        <v>29363</v>
      </c>
      <c r="AI280" s="47">
        <v>2.4399999999999999E-3</v>
      </c>
      <c r="AJ280" s="47">
        <v>2.7399999999999998E-3</v>
      </c>
      <c r="AK280" s="47">
        <v>1.2099999999999999E-3</v>
      </c>
      <c r="AL280" s="41" t="s">
        <v>82</v>
      </c>
      <c r="AM280" s="47">
        <v>2.5600000000000002E-3</v>
      </c>
      <c r="AN280" s="43">
        <v>20</v>
      </c>
      <c r="AO280" s="43">
        <v>4</v>
      </c>
      <c r="AP280" s="43">
        <v>0</v>
      </c>
      <c r="AQ280" s="43">
        <v>1</v>
      </c>
      <c r="AR280" s="43">
        <v>15</v>
      </c>
      <c r="AS280" s="41">
        <v>0.05</v>
      </c>
      <c r="AT280" s="43">
        <v>777962</v>
      </c>
      <c r="AU280" s="43">
        <v>154845</v>
      </c>
      <c r="AV280" s="47">
        <v>0.2485</v>
      </c>
      <c r="AW280" s="48" t="s">
        <v>3376</v>
      </c>
      <c r="AX280" s="39">
        <v>0</v>
      </c>
      <c r="AY280" s="39">
        <v>0</v>
      </c>
      <c r="AZ280" s="39" t="s">
        <v>85</v>
      </c>
      <c r="BA280" s="39"/>
      <c r="BB280" s="48" t="s">
        <v>3377</v>
      </c>
      <c r="BC280" s="39">
        <v>0</v>
      </c>
      <c r="BD280" s="41" t="s">
        <v>3368</v>
      </c>
      <c r="BE280" s="50">
        <v>1</v>
      </c>
      <c r="BF280" s="50">
        <v>48</v>
      </c>
      <c r="BG280" s="50">
        <v>2</v>
      </c>
      <c r="BH280" s="50">
        <v>51</v>
      </c>
      <c r="BI280" s="50" t="s">
        <v>3310</v>
      </c>
      <c r="BJ280" s="50" t="s">
        <v>3378</v>
      </c>
      <c r="BK280" s="50" t="s">
        <v>3379</v>
      </c>
      <c r="BL280" s="51" t="s">
        <v>3380</v>
      </c>
      <c r="BM280" s="52" t="s">
        <v>90</v>
      </c>
      <c r="BN280" s="57"/>
      <c r="BO280" s="57"/>
      <c r="BP280" s="57"/>
      <c r="BQ280" s="58"/>
    </row>
    <row r="281" spans="1:69" ht="15.75" x14ac:dyDescent="0.25">
      <c r="A281" s="38" t="s">
        <v>2625</v>
      </c>
      <c r="B281" s="39" t="s">
        <v>3307</v>
      </c>
      <c r="C281" s="39" t="s">
        <v>117</v>
      </c>
      <c r="D281" s="39" t="s">
        <v>118</v>
      </c>
      <c r="E281" s="39" t="s">
        <v>3381</v>
      </c>
      <c r="F281" s="66" t="str">
        <f t="shared" si="13"/>
        <v>http://twiplomacy.com/info/asia/Iran</v>
      </c>
      <c r="G281" s="41" t="s">
        <v>3366</v>
      </c>
      <c r="H281" s="48" t="s">
        <v>3382</v>
      </c>
      <c r="I281" s="41" t="s">
        <v>3383</v>
      </c>
      <c r="J281" s="43">
        <v>1044586</v>
      </c>
      <c r="K281" s="43">
        <v>8</v>
      </c>
      <c r="L281" s="41" t="s">
        <v>3384</v>
      </c>
      <c r="M281" s="41" t="s">
        <v>3385</v>
      </c>
      <c r="N281" s="41" t="s">
        <v>3374</v>
      </c>
      <c r="O281" s="43">
        <v>1</v>
      </c>
      <c r="P281" s="43">
        <v>375</v>
      </c>
      <c r="Q281" s="41" t="s">
        <v>164</v>
      </c>
      <c r="R281" s="41" t="s">
        <v>124</v>
      </c>
      <c r="S281" s="43">
        <v>3027</v>
      </c>
      <c r="T281" s="44" t="s">
        <v>97</v>
      </c>
      <c r="U281" s="43">
        <v>0.21608925425719319</v>
      </c>
      <c r="V281" s="43">
        <v>622.54570637119116</v>
      </c>
      <c r="W281" s="43">
        <v>2361.5401662049858</v>
      </c>
      <c r="X281" s="45">
        <v>8</v>
      </c>
      <c r="Y281" s="45">
        <v>368</v>
      </c>
      <c r="Z281" s="46">
        <v>2.1739130434782605E-2</v>
      </c>
      <c r="AA281" s="41" t="s">
        <v>3366</v>
      </c>
      <c r="AB281" s="41" t="s">
        <v>3383</v>
      </c>
      <c r="AC281" s="41" t="s">
        <v>3386</v>
      </c>
      <c r="AD281" s="41" t="s">
        <v>3387</v>
      </c>
      <c r="AE281" s="43">
        <v>610897</v>
      </c>
      <c r="AF281" s="43">
        <v>702.72185430463571</v>
      </c>
      <c r="AG281" s="43">
        <v>106111</v>
      </c>
      <c r="AH281" s="43">
        <v>504786</v>
      </c>
      <c r="AI281" s="47">
        <v>4.6100000000000004E-3</v>
      </c>
      <c r="AJ281" s="47">
        <v>3.8600000000000001E-3</v>
      </c>
      <c r="AK281" s="47">
        <v>3.3400000000000001E-3</v>
      </c>
      <c r="AL281" s="47">
        <v>3.2799999999999999E-3</v>
      </c>
      <c r="AM281" s="47">
        <v>5.2599999999999999E-3</v>
      </c>
      <c r="AN281" s="43">
        <v>151</v>
      </c>
      <c r="AO281" s="43">
        <v>33</v>
      </c>
      <c r="AP281" s="43">
        <v>5</v>
      </c>
      <c r="AQ281" s="43">
        <v>17</v>
      </c>
      <c r="AR281" s="43">
        <v>95</v>
      </c>
      <c r="AS281" s="41">
        <v>0.41</v>
      </c>
      <c r="AT281" s="43">
        <v>1043766</v>
      </c>
      <c r="AU281" s="43">
        <v>355253</v>
      </c>
      <c r="AV281" s="47">
        <v>0.51600000000000001</v>
      </c>
      <c r="AW281" s="48" t="s">
        <v>3388</v>
      </c>
      <c r="AX281" s="39">
        <v>0</v>
      </c>
      <c r="AY281" s="39">
        <v>0</v>
      </c>
      <c r="AZ281" s="39" t="s">
        <v>85</v>
      </c>
      <c r="BA281" s="39"/>
      <c r="BB281" s="48" t="s">
        <v>3389</v>
      </c>
      <c r="BC281" s="39">
        <v>0</v>
      </c>
      <c r="BD281" s="41" t="s">
        <v>3366</v>
      </c>
      <c r="BE281" s="50">
        <v>1</v>
      </c>
      <c r="BF281" s="50">
        <v>66</v>
      </c>
      <c r="BG281" s="50">
        <v>1</v>
      </c>
      <c r="BH281" s="50">
        <v>68</v>
      </c>
      <c r="BI281" s="50" t="s">
        <v>3310</v>
      </c>
      <c r="BJ281" s="50" t="s">
        <v>3390</v>
      </c>
      <c r="BK281" s="50" t="s">
        <v>3368</v>
      </c>
      <c r="BL281" s="51" t="s">
        <v>3391</v>
      </c>
      <c r="BM281" s="52" t="s">
        <v>90</v>
      </c>
      <c r="BN281" s="57"/>
      <c r="BO281" s="57"/>
      <c r="BP281" s="57"/>
      <c r="BQ281" s="58"/>
    </row>
    <row r="282" spans="1:69" ht="15.75" x14ac:dyDescent="0.25">
      <c r="A282" s="38" t="s">
        <v>2625</v>
      </c>
      <c r="B282" s="39" t="s">
        <v>3307</v>
      </c>
      <c r="C282" s="39" t="s">
        <v>132</v>
      </c>
      <c r="D282" s="39" t="s">
        <v>71</v>
      </c>
      <c r="E282" s="39" t="s">
        <v>132</v>
      </c>
      <c r="F282" s="66" t="str">
        <f t="shared" si="13"/>
        <v>http://twiplomacy.com/info/asia/Iran</v>
      </c>
      <c r="G282" s="41" t="s">
        <v>3353</v>
      </c>
      <c r="H282" s="48" t="s">
        <v>3392</v>
      </c>
      <c r="I282" s="41" t="s">
        <v>3393</v>
      </c>
      <c r="J282" s="43">
        <v>7341</v>
      </c>
      <c r="K282" s="43">
        <v>4</v>
      </c>
      <c r="L282" s="41" t="s">
        <v>3394</v>
      </c>
      <c r="M282" s="41" t="s">
        <v>3395</v>
      </c>
      <c r="N282" s="41" t="s">
        <v>3315</v>
      </c>
      <c r="O282" s="43">
        <v>2</v>
      </c>
      <c r="P282" s="43">
        <v>1243</v>
      </c>
      <c r="Q282" s="41" t="s">
        <v>164</v>
      </c>
      <c r="R282" s="41" t="s">
        <v>79</v>
      </c>
      <c r="S282" s="43">
        <v>163</v>
      </c>
      <c r="T282" s="44" t="s">
        <v>97</v>
      </c>
      <c r="U282" s="43">
        <v>0.19681908548707749</v>
      </c>
      <c r="V282" s="43">
        <v>1.7752808988764039</v>
      </c>
      <c r="W282" s="43">
        <v>3.382022471910112</v>
      </c>
      <c r="X282" s="45">
        <v>0</v>
      </c>
      <c r="Y282" s="45">
        <v>198</v>
      </c>
      <c r="Z282" s="46">
        <v>0</v>
      </c>
      <c r="AA282" s="41" t="s">
        <v>3353</v>
      </c>
      <c r="AB282" s="41" t="s">
        <v>3393</v>
      </c>
      <c r="AC282" s="41" t="s">
        <v>3396</v>
      </c>
      <c r="AD282" s="41" t="s">
        <v>3392</v>
      </c>
      <c r="AE282" s="43">
        <v>41</v>
      </c>
      <c r="AF282" s="43">
        <v>0.88888888888888884</v>
      </c>
      <c r="AG282" s="43">
        <v>8</v>
      </c>
      <c r="AH282" s="43">
        <v>33</v>
      </c>
      <c r="AI282" s="47">
        <v>6.0999999999999997E-4</v>
      </c>
      <c r="AJ282" s="41" t="s">
        <v>82</v>
      </c>
      <c r="AK282" s="47">
        <v>6.0999999999999997E-4</v>
      </c>
      <c r="AL282" s="41" t="s">
        <v>82</v>
      </c>
      <c r="AM282" s="41" t="s">
        <v>82</v>
      </c>
      <c r="AN282" s="43">
        <v>9</v>
      </c>
      <c r="AO282" s="43">
        <v>0</v>
      </c>
      <c r="AP282" s="43">
        <v>0</v>
      </c>
      <c r="AQ282" s="43">
        <v>9</v>
      </c>
      <c r="AR282" s="43">
        <v>0</v>
      </c>
      <c r="AS282" s="41">
        <v>0.02</v>
      </c>
      <c r="AT282" s="43">
        <v>7338</v>
      </c>
      <c r="AU282" s="43">
        <v>1549</v>
      </c>
      <c r="AV282" s="47">
        <v>0.2676</v>
      </c>
      <c r="AW282" s="48" t="str">
        <f>HYPERLINK("https://twitter.com/IranMFA/lists","https://twitter.com/IranMFA/lists")</f>
        <v>https://twitter.com/IranMFA/lists</v>
      </c>
      <c r="AX282" s="39">
        <v>0</v>
      </c>
      <c r="AY282" s="39">
        <v>0</v>
      </c>
      <c r="AZ282" s="39" t="s">
        <v>85</v>
      </c>
      <c r="BA282" s="39"/>
      <c r="BB282" s="48" t="s">
        <v>3397</v>
      </c>
      <c r="BC282" s="39">
        <v>0</v>
      </c>
      <c r="BD282" s="41" t="s">
        <v>3353</v>
      </c>
      <c r="BE282" s="50">
        <v>5</v>
      </c>
      <c r="BF282" s="50">
        <v>36</v>
      </c>
      <c r="BG282" s="50">
        <v>0</v>
      </c>
      <c r="BH282" s="50">
        <v>41</v>
      </c>
      <c r="BI282" s="50" t="s">
        <v>3398</v>
      </c>
      <c r="BJ282" s="50" t="s">
        <v>3399</v>
      </c>
      <c r="BK282" s="50"/>
      <c r="BL282" s="51" t="s">
        <v>3400</v>
      </c>
      <c r="BM282" s="52" t="s">
        <v>90</v>
      </c>
      <c r="BN282" s="57"/>
      <c r="BO282" s="57"/>
      <c r="BP282" s="57"/>
      <c r="BQ282" s="58"/>
    </row>
    <row r="283" spans="1:69" ht="15.75" x14ac:dyDescent="0.25">
      <c r="A283" s="70" t="s">
        <v>2625</v>
      </c>
      <c r="B283" s="68" t="s">
        <v>3401</v>
      </c>
      <c r="C283" s="68" t="s">
        <v>211</v>
      </c>
      <c r="D283" s="68" t="s">
        <v>71</v>
      </c>
      <c r="E283" s="68" t="s">
        <v>211</v>
      </c>
      <c r="F283" s="62" t="s">
        <v>3402</v>
      </c>
      <c r="G283" s="41" t="s">
        <v>3403</v>
      </c>
      <c r="H283" s="48" t="s">
        <v>3404</v>
      </c>
      <c r="I283" s="41" t="s">
        <v>3405</v>
      </c>
      <c r="J283" s="43">
        <v>261994</v>
      </c>
      <c r="K283" s="43">
        <v>1</v>
      </c>
      <c r="L283" s="41" t="s">
        <v>3406</v>
      </c>
      <c r="M283" s="41" t="s">
        <v>3407</v>
      </c>
      <c r="N283" s="41" t="s">
        <v>3401</v>
      </c>
      <c r="O283" s="43">
        <v>0</v>
      </c>
      <c r="P283" s="43">
        <v>4328</v>
      </c>
      <c r="Q283" s="41" t="s">
        <v>164</v>
      </c>
      <c r="R283" s="41" t="s">
        <v>124</v>
      </c>
      <c r="S283" s="43">
        <v>210</v>
      </c>
      <c r="T283" s="44" t="s">
        <v>97</v>
      </c>
      <c r="U283" s="43">
        <v>4.6973684210526319</v>
      </c>
      <c r="V283" s="43">
        <v>9.326171875</v>
      </c>
      <c r="W283" s="43">
        <v>51.311197916666657</v>
      </c>
      <c r="X283" s="45">
        <v>6</v>
      </c>
      <c r="Y283" s="45">
        <v>3213</v>
      </c>
      <c r="Z283" s="46">
        <v>1.86741363211951E-3</v>
      </c>
      <c r="AA283" s="41" t="s">
        <v>3403</v>
      </c>
      <c r="AB283" s="41" t="s">
        <v>3405</v>
      </c>
      <c r="AC283" s="41" t="s">
        <v>3408</v>
      </c>
      <c r="AD283" s="41" t="s">
        <v>3404</v>
      </c>
      <c r="AE283" s="43">
        <v>169650</v>
      </c>
      <c r="AF283" s="43">
        <v>9.9762000806776925</v>
      </c>
      <c r="AG283" s="43">
        <v>24731</v>
      </c>
      <c r="AH283" s="43">
        <v>144919</v>
      </c>
      <c r="AI283" s="47">
        <v>4.4000000000000002E-4</v>
      </c>
      <c r="AJ283" s="47">
        <v>4.6999999999999999E-4</v>
      </c>
      <c r="AK283" s="47">
        <v>8.7000000000000001E-4</v>
      </c>
      <c r="AL283" s="47">
        <v>8.5999999999999998E-4</v>
      </c>
      <c r="AM283" s="47">
        <v>4.4000000000000002E-4</v>
      </c>
      <c r="AN283" s="43">
        <v>2479</v>
      </c>
      <c r="AO283" s="43">
        <v>1234</v>
      </c>
      <c r="AP283" s="43">
        <v>157</v>
      </c>
      <c r="AQ283" s="43">
        <v>7</v>
      </c>
      <c r="AR283" s="43">
        <v>1053</v>
      </c>
      <c r="AS283" s="41">
        <v>6.79</v>
      </c>
      <c r="AT283" s="43">
        <v>261455</v>
      </c>
      <c r="AU283" s="43">
        <v>244990</v>
      </c>
      <c r="AV283" s="47">
        <v>14.8794</v>
      </c>
      <c r="AW283" s="79" t="s">
        <v>3409</v>
      </c>
      <c r="AX283" s="39">
        <v>0</v>
      </c>
      <c r="AY283" s="39">
        <v>0</v>
      </c>
      <c r="AZ283" s="39" t="s">
        <v>85</v>
      </c>
      <c r="BA283" s="68"/>
      <c r="BB283" s="79" t="s">
        <v>3410</v>
      </c>
      <c r="BC283" s="39">
        <v>0</v>
      </c>
      <c r="BD283" s="41" t="s">
        <v>3403</v>
      </c>
      <c r="BE283" s="50">
        <v>1</v>
      </c>
      <c r="BF283" s="50">
        <v>4</v>
      </c>
      <c r="BG283" s="50">
        <v>0</v>
      </c>
      <c r="BH283" s="50">
        <v>5</v>
      </c>
      <c r="BI283" s="50" t="s">
        <v>3411</v>
      </c>
      <c r="BJ283" s="50" t="s">
        <v>3412</v>
      </c>
      <c r="BK283" s="50"/>
      <c r="BL283" s="51" t="s">
        <v>3413</v>
      </c>
      <c r="BM283" s="52" t="s">
        <v>276</v>
      </c>
      <c r="BN283" s="57"/>
      <c r="BO283" s="57"/>
      <c r="BP283" s="57"/>
      <c r="BQ283" s="58"/>
    </row>
    <row r="284" spans="1:69" ht="15.75" x14ac:dyDescent="0.25">
      <c r="A284" s="38" t="s">
        <v>2625</v>
      </c>
      <c r="B284" s="39" t="s">
        <v>3401</v>
      </c>
      <c r="C284" s="39" t="s">
        <v>104</v>
      </c>
      <c r="D284" s="39" t="s">
        <v>118</v>
      </c>
      <c r="E284" s="39" t="s">
        <v>3414</v>
      </c>
      <c r="F284" s="66" t="str">
        <f>HYPERLINK("http://twiplomacy.com/info/asia/Iraq","http://twiplomacy.com/info/asia/Iraq")</f>
        <v>http://twiplomacy.com/info/asia/Iraq</v>
      </c>
      <c r="G284" s="41" t="s">
        <v>3411</v>
      </c>
      <c r="H284" s="48" t="s">
        <v>3415</v>
      </c>
      <c r="I284" s="41" t="s">
        <v>3416</v>
      </c>
      <c r="J284" s="43">
        <v>999214</v>
      </c>
      <c r="K284" s="43">
        <v>0</v>
      </c>
      <c r="L284" s="41" t="s">
        <v>3417</v>
      </c>
      <c r="M284" s="41" t="s">
        <v>3418</v>
      </c>
      <c r="N284" s="41" t="s">
        <v>3419</v>
      </c>
      <c r="O284" s="43">
        <v>0</v>
      </c>
      <c r="P284" s="43">
        <v>5538</v>
      </c>
      <c r="Q284" s="41" t="s">
        <v>164</v>
      </c>
      <c r="R284" s="41" t="s">
        <v>124</v>
      </c>
      <c r="S284" s="43">
        <v>989</v>
      </c>
      <c r="T284" s="44" t="s">
        <v>97</v>
      </c>
      <c r="U284" s="43">
        <v>2.885893980233603</v>
      </c>
      <c r="V284" s="43">
        <v>37.396339539286842</v>
      </c>
      <c r="W284" s="43">
        <v>174.58220258756711</v>
      </c>
      <c r="X284" s="45">
        <v>4</v>
      </c>
      <c r="Y284" s="45">
        <v>3212</v>
      </c>
      <c r="Z284" s="46">
        <v>1.2453300124532999E-3</v>
      </c>
      <c r="AA284" s="41" t="s">
        <v>3411</v>
      </c>
      <c r="AB284" s="41" t="s">
        <v>3416</v>
      </c>
      <c r="AC284" s="41" t="s">
        <v>3420</v>
      </c>
      <c r="AD284" s="41" t="s">
        <v>3415</v>
      </c>
      <c r="AE284" s="43">
        <v>442740</v>
      </c>
      <c r="AF284" s="43">
        <v>60.981981981981981</v>
      </c>
      <c r="AG284" s="43">
        <v>60921</v>
      </c>
      <c r="AH284" s="43">
        <v>381819</v>
      </c>
      <c r="AI284" s="47">
        <v>6.0999999999999997E-4</v>
      </c>
      <c r="AJ284" s="47">
        <v>7.2000000000000005E-4</v>
      </c>
      <c r="AK284" s="47">
        <v>4.8000000000000001E-4</v>
      </c>
      <c r="AL284" s="47">
        <v>1.42E-3</v>
      </c>
      <c r="AM284" s="47">
        <v>9.6000000000000002E-4</v>
      </c>
      <c r="AN284" s="43">
        <v>999</v>
      </c>
      <c r="AO284" s="43">
        <v>251</v>
      </c>
      <c r="AP284" s="43">
        <v>18</v>
      </c>
      <c r="AQ284" s="43">
        <v>424</v>
      </c>
      <c r="AR284" s="43">
        <v>239</v>
      </c>
      <c r="AS284" s="41">
        <v>2.74</v>
      </c>
      <c r="AT284" s="43">
        <v>999290</v>
      </c>
      <c r="AU284" s="43">
        <v>652682</v>
      </c>
      <c r="AV284" s="47">
        <v>1.8831</v>
      </c>
      <c r="AW284" s="48" t="str">
        <f>HYPERLINK("https://twitter.com/HaiderAlAbadi/lists","https://twitter.com/HaiderAlAbadi/lists")</f>
        <v>https://twitter.com/HaiderAlAbadi/lists</v>
      </c>
      <c r="AX284" s="39">
        <v>0</v>
      </c>
      <c r="AY284" s="39">
        <v>0</v>
      </c>
      <c r="AZ284" s="39" t="s">
        <v>85</v>
      </c>
      <c r="BA284" s="39"/>
      <c r="BB284" s="48" t="s">
        <v>3421</v>
      </c>
      <c r="BC284" s="39">
        <v>0</v>
      </c>
      <c r="BD284" s="41" t="s">
        <v>3411</v>
      </c>
      <c r="BE284" s="50">
        <v>0</v>
      </c>
      <c r="BF284" s="50">
        <v>16</v>
      </c>
      <c r="BG284" s="50">
        <v>0</v>
      </c>
      <c r="BH284" s="50">
        <v>16</v>
      </c>
      <c r="BI284" s="50"/>
      <c r="BJ284" s="50" t="s">
        <v>3422</v>
      </c>
      <c r="BK284" s="50"/>
      <c r="BL284" s="51" t="s">
        <v>3423</v>
      </c>
      <c r="BM284" s="52" t="s">
        <v>90</v>
      </c>
      <c r="BN284" s="57"/>
      <c r="BO284" s="57"/>
      <c r="BP284" s="57"/>
      <c r="BQ284" s="58"/>
    </row>
    <row r="285" spans="1:69" ht="15.75" x14ac:dyDescent="0.25">
      <c r="A285" s="38" t="s">
        <v>2625</v>
      </c>
      <c r="B285" s="39" t="s">
        <v>3401</v>
      </c>
      <c r="C285" s="39" t="s">
        <v>117</v>
      </c>
      <c r="D285" s="39" t="s">
        <v>118</v>
      </c>
      <c r="E285" s="39" t="s">
        <v>3424</v>
      </c>
      <c r="F285" s="66" t="str">
        <f>HYPERLINK("http://twiplomacy.com/info/asia/Iraq","http://twiplomacy.com/info/asia/Iraq")</f>
        <v>http://twiplomacy.com/info/asia/Iraq</v>
      </c>
      <c r="G285" s="41" t="s">
        <v>3425</v>
      </c>
      <c r="H285" s="48" t="s">
        <v>3426</v>
      </c>
      <c r="I285" s="41" t="s">
        <v>3427</v>
      </c>
      <c r="J285" s="43">
        <v>16982</v>
      </c>
      <c r="K285" s="43">
        <v>4</v>
      </c>
      <c r="L285" s="41" t="s">
        <v>3428</v>
      </c>
      <c r="M285" s="41" t="s">
        <v>3429</v>
      </c>
      <c r="N285" s="41" t="s">
        <v>3430</v>
      </c>
      <c r="O285" s="43">
        <v>0</v>
      </c>
      <c r="P285" s="43">
        <v>3430</v>
      </c>
      <c r="Q285" s="41" t="s">
        <v>3328</v>
      </c>
      <c r="R285" s="41" t="s">
        <v>79</v>
      </c>
      <c r="S285" s="43">
        <v>52</v>
      </c>
      <c r="T285" s="44" t="s">
        <v>97</v>
      </c>
      <c r="U285" s="43">
        <v>1.382731958762887</v>
      </c>
      <c r="V285" s="43">
        <v>0.7028287224121853</v>
      </c>
      <c r="W285" s="43">
        <v>2.6851103512589369</v>
      </c>
      <c r="X285" s="45">
        <v>1</v>
      </c>
      <c r="Y285" s="45">
        <v>3219</v>
      </c>
      <c r="Z285" s="46">
        <v>3.10655483069276E-4</v>
      </c>
      <c r="AA285" s="41" t="s">
        <v>3425</v>
      </c>
      <c r="AB285" s="41" t="s">
        <v>3427</v>
      </c>
      <c r="AC285" s="41" t="s">
        <v>3431</v>
      </c>
      <c r="AD285" s="41" t="s">
        <v>3426</v>
      </c>
      <c r="AE285" s="43">
        <v>8587</v>
      </c>
      <c r="AF285" s="43">
        <v>4.4954954954954953</v>
      </c>
      <c r="AG285" s="43">
        <v>1497</v>
      </c>
      <c r="AH285" s="43">
        <v>7090</v>
      </c>
      <c r="AI285" s="47">
        <v>3.2000000000000002E-3</v>
      </c>
      <c r="AJ285" s="47">
        <v>1.5E-3</v>
      </c>
      <c r="AK285" s="47">
        <v>2.47E-3</v>
      </c>
      <c r="AL285" s="41" t="s">
        <v>82</v>
      </c>
      <c r="AM285" s="47">
        <v>3.3300000000000001E-3</v>
      </c>
      <c r="AN285" s="43">
        <v>333</v>
      </c>
      <c r="AO285" s="43">
        <v>20</v>
      </c>
      <c r="AP285" s="43">
        <v>0</v>
      </c>
      <c r="AQ285" s="43">
        <v>294</v>
      </c>
      <c r="AR285" s="43">
        <v>19</v>
      </c>
      <c r="AS285" s="41">
        <v>0.91</v>
      </c>
      <c r="AT285" s="43">
        <v>16738</v>
      </c>
      <c r="AU285" s="43">
        <v>12307</v>
      </c>
      <c r="AV285" s="47">
        <v>2.7774999999999999</v>
      </c>
      <c r="AW285" s="48" t="s">
        <v>3432</v>
      </c>
      <c r="AX285" s="39">
        <v>0</v>
      </c>
      <c r="AY285" s="39">
        <v>1</v>
      </c>
      <c r="AZ285" s="39" t="s">
        <v>85</v>
      </c>
      <c r="BA285" s="39"/>
      <c r="BB285" s="48" t="s">
        <v>3433</v>
      </c>
      <c r="BC285" s="39">
        <v>0</v>
      </c>
      <c r="BD285" s="41" t="s">
        <v>3425</v>
      </c>
      <c r="BE285" s="50">
        <v>0</v>
      </c>
      <c r="BF285" s="50">
        <v>4</v>
      </c>
      <c r="BG285" s="50">
        <v>0</v>
      </c>
      <c r="BH285" s="50">
        <v>4</v>
      </c>
      <c r="BI285" s="50"/>
      <c r="BJ285" s="50" t="s">
        <v>3434</v>
      </c>
      <c r="BK285" s="50"/>
      <c r="BL285" s="56" t="s">
        <v>3435</v>
      </c>
      <c r="BM285" s="52" t="s">
        <v>90</v>
      </c>
      <c r="BN285" s="98"/>
      <c r="BO285" s="98"/>
      <c r="BP285" s="98"/>
      <c r="BQ285" s="99"/>
    </row>
    <row r="286" spans="1:69" ht="15.75" x14ac:dyDescent="0.25">
      <c r="A286" s="38" t="s">
        <v>2625</v>
      </c>
      <c r="B286" s="39" t="s">
        <v>3401</v>
      </c>
      <c r="C286" s="39" t="s">
        <v>132</v>
      </c>
      <c r="D286" s="39" t="s">
        <v>71</v>
      </c>
      <c r="E286" s="39" t="s">
        <v>132</v>
      </c>
      <c r="F286" s="66" t="str">
        <f>HYPERLINK("http://twiplomacy.com/info/asia/Iraq","http://twiplomacy.com/info/asia/Iraq")</f>
        <v>http://twiplomacy.com/info/asia/Iraq</v>
      </c>
      <c r="G286" s="41" t="s">
        <v>3436</v>
      </c>
      <c r="H286" s="48" t="s">
        <v>3437</v>
      </c>
      <c r="I286" s="41" t="s">
        <v>3438</v>
      </c>
      <c r="J286" s="43">
        <v>9332</v>
      </c>
      <c r="K286" s="43">
        <v>182</v>
      </c>
      <c r="L286" s="41" t="s">
        <v>3439</v>
      </c>
      <c r="M286" s="41" t="s">
        <v>3440</v>
      </c>
      <c r="N286" s="41" t="s">
        <v>3419</v>
      </c>
      <c r="O286" s="43">
        <v>1381</v>
      </c>
      <c r="P286" s="43">
        <v>2492</v>
      </c>
      <c r="Q286" s="41" t="s">
        <v>164</v>
      </c>
      <c r="R286" s="41" t="s">
        <v>79</v>
      </c>
      <c r="S286" s="43">
        <v>64</v>
      </c>
      <c r="T286" s="44" t="s">
        <v>97</v>
      </c>
      <c r="U286" s="43">
        <v>3.007481296758105</v>
      </c>
      <c r="V286" s="43">
        <v>2.5930962343096229</v>
      </c>
      <c r="W286" s="43">
        <v>5.7060669456066941</v>
      </c>
      <c r="X286" s="45">
        <v>1</v>
      </c>
      <c r="Y286" s="45">
        <v>2412</v>
      </c>
      <c r="Z286" s="46">
        <v>4.1459369817578801E-4</v>
      </c>
      <c r="AA286" s="41" t="s">
        <v>3436</v>
      </c>
      <c r="AB286" s="41" t="s">
        <v>3438</v>
      </c>
      <c r="AC286" s="41" t="s">
        <v>3441</v>
      </c>
      <c r="AD286" s="41" t="s">
        <v>3437</v>
      </c>
      <c r="AE286" s="43">
        <v>5064</v>
      </c>
      <c r="AF286" s="43">
        <v>2.6455696202531644</v>
      </c>
      <c r="AG286" s="43">
        <v>1254</v>
      </c>
      <c r="AH286" s="43">
        <v>3810</v>
      </c>
      <c r="AI286" s="47">
        <v>1.4599999999999999E-3</v>
      </c>
      <c r="AJ286" s="47">
        <v>2.9499999999999999E-3</v>
      </c>
      <c r="AK286" s="47">
        <v>1.1900000000000001E-3</v>
      </c>
      <c r="AL286" s="47">
        <v>4.4000000000000002E-4</v>
      </c>
      <c r="AM286" s="47">
        <v>1.0300000000000001E-3</v>
      </c>
      <c r="AN286" s="43">
        <v>474</v>
      </c>
      <c r="AO286" s="43">
        <v>86</v>
      </c>
      <c r="AP286" s="43">
        <v>2</v>
      </c>
      <c r="AQ286" s="43">
        <v>366</v>
      </c>
      <c r="AR286" s="43">
        <v>19</v>
      </c>
      <c r="AS286" s="41">
        <v>1.3</v>
      </c>
      <c r="AT286" s="43">
        <v>9230</v>
      </c>
      <c r="AU286" s="43">
        <v>0</v>
      </c>
      <c r="AV286" s="55">
        <v>0</v>
      </c>
      <c r="AW286" s="48" t="s">
        <v>3442</v>
      </c>
      <c r="AX286" s="39">
        <v>0</v>
      </c>
      <c r="AY286" s="39">
        <v>0</v>
      </c>
      <c r="AZ286" s="39" t="s">
        <v>85</v>
      </c>
      <c r="BA286" s="68"/>
      <c r="BB286" s="48" t="s">
        <v>3443</v>
      </c>
      <c r="BC286" s="39">
        <v>0</v>
      </c>
      <c r="BD286" s="41" t="s">
        <v>3436</v>
      </c>
      <c r="BE286" s="50">
        <v>83</v>
      </c>
      <c r="BF286" s="50">
        <v>7</v>
      </c>
      <c r="BG286" s="50">
        <v>8</v>
      </c>
      <c r="BH286" s="50">
        <v>98</v>
      </c>
      <c r="BI286" s="50" t="s">
        <v>3444</v>
      </c>
      <c r="BJ286" s="50" t="s">
        <v>3445</v>
      </c>
      <c r="BK286" s="50" t="s">
        <v>3446</v>
      </c>
      <c r="BL286" s="51" t="s">
        <v>3447</v>
      </c>
      <c r="BM286" s="52" t="s">
        <v>276</v>
      </c>
      <c r="BN286" s="57"/>
      <c r="BO286" s="57"/>
      <c r="BP286" s="57"/>
      <c r="BQ286" s="58"/>
    </row>
    <row r="287" spans="1:69" ht="15.75" x14ac:dyDescent="0.25">
      <c r="A287" s="38" t="s">
        <v>2625</v>
      </c>
      <c r="B287" s="39" t="s">
        <v>3401</v>
      </c>
      <c r="C287" s="39" t="s">
        <v>132</v>
      </c>
      <c r="D287" s="39" t="s">
        <v>71</v>
      </c>
      <c r="E287" s="39" t="s">
        <v>132</v>
      </c>
      <c r="F287" s="66" t="str">
        <f>HYPERLINK("http://twiplomacy.com/info/asia/Iraq","http://twiplomacy.com/info/asia/Iraq")</f>
        <v>http://twiplomacy.com/info/asia/Iraq</v>
      </c>
      <c r="G287" s="41" t="s">
        <v>3448</v>
      </c>
      <c r="H287" s="48" t="s">
        <v>3449</v>
      </c>
      <c r="I287" s="41" t="s">
        <v>3450</v>
      </c>
      <c r="J287" s="43">
        <v>49</v>
      </c>
      <c r="K287" s="43">
        <v>23</v>
      </c>
      <c r="L287" s="41"/>
      <c r="M287" s="41" t="s">
        <v>3451</v>
      </c>
      <c r="N287" s="41"/>
      <c r="O287" s="43">
        <v>0</v>
      </c>
      <c r="P287" s="43">
        <v>10</v>
      </c>
      <c r="Q287" s="41" t="s">
        <v>164</v>
      </c>
      <c r="R287" s="41" t="s">
        <v>79</v>
      </c>
      <c r="S287" s="43">
        <v>14</v>
      </c>
      <c r="T287" s="85" t="s">
        <v>3452</v>
      </c>
      <c r="U287" s="43">
        <v>10</v>
      </c>
      <c r="V287" s="43">
        <v>0.4</v>
      </c>
      <c r="W287" s="43">
        <v>0.1</v>
      </c>
      <c r="X287" s="45">
        <v>0</v>
      </c>
      <c r="Y287" s="45">
        <v>10</v>
      </c>
      <c r="Z287" s="46">
        <v>0</v>
      </c>
      <c r="AA287" s="41" t="s">
        <v>3448</v>
      </c>
      <c r="AB287" s="41" t="s">
        <v>3453</v>
      </c>
      <c r="AC287" s="41" t="s">
        <v>3454</v>
      </c>
      <c r="AD287" s="41" t="s">
        <v>3455</v>
      </c>
      <c r="AE287" s="43">
        <v>0</v>
      </c>
      <c r="AF287" s="43" t="e">
        <v>#VALUE!</v>
      </c>
      <c r="AG287" s="43">
        <v>0</v>
      </c>
      <c r="AH287" s="43">
        <v>0</v>
      </c>
      <c r="AI287" s="41" t="s">
        <v>82</v>
      </c>
      <c r="AJ287" s="41" t="s">
        <v>82</v>
      </c>
      <c r="AK287" s="41" t="s">
        <v>82</v>
      </c>
      <c r="AL287" s="41" t="s">
        <v>82</v>
      </c>
      <c r="AM287" s="41" t="s">
        <v>82</v>
      </c>
      <c r="AN287" s="43" t="s">
        <v>83</v>
      </c>
      <c r="AO287" s="43">
        <v>0</v>
      </c>
      <c r="AP287" s="43">
        <v>0</v>
      </c>
      <c r="AQ287" s="43">
        <v>0</v>
      </c>
      <c r="AR287" s="43">
        <v>0</v>
      </c>
      <c r="AS287" s="41">
        <v>0</v>
      </c>
      <c r="AT287" s="43">
        <v>49</v>
      </c>
      <c r="AU287" s="43">
        <v>4</v>
      </c>
      <c r="AV287" s="47">
        <v>8.8900000000000007E-2</v>
      </c>
      <c r="AW287" s="48" t="s">
        <v>3456</v>
      </c>
      <c r="AX287" s="39">
        <v>0</v>
      </c>
      <c r="AY287" s="39">
        <v>0</v>
      </c>
      <c r="AZ287" s="39" t="s">
        <v>85</v>
      </c>
      <c r="BA287" s="89"/>
      <c r="BB287" s="48" t="s">
        <v>3457</v>
      </c>
      <c r="BC287" s="39">
        <v>0</v>
      </c>
      <c r="BD287" s="41" t="s">
        <v>3448</v>
      </c>
      <c r="BE287" s="50">
        <v>1</v>
      </c>
      <c r="BF287" s="50">
        <v>0</v>
      </c>
      <c r="BG287" s="50">
        <v>0</v>
      </c>
      <c r="BH287" s="50">
        <v>1</v>
      </c>
      <c r="BI287" s="50" t="s">
        <v>3458</v>
      </c>
      <c r="BJ287" s="50"/>
      <c r="BK287" s="50"/>
      <c r="BL287" s="51" t="s">
        <v>3459</v>
      </c>
      <c r="BM287" s="52" t="s">
        <v>90</v>
      </c>
      <c r="BN287" s="57"/>
      <c r="BO287" s="57"/>
      <c r="BP287" s="57"/>
      <c r="BQ287" s="58"/>
    </row>
    <row r="288" spans="1:69" ht="15.75" x14ac:dyDescent="0.25">
      <c r="A288" s="38" t="s">
        <v>2625</v>
      </c>
      <c r="B288" s="39" t="s">
        <v>3401</v>
      </c>
      <c r="C288" s="39" t="s">
        <v>132</v>
      </c>
      <c r="D288" s="39" t="s">
        <v>71</v>
      </c>
      <c r="E288" s="39" t="s">
        <v>132</v>
      </c>
      <c r="F288" s="66" t="str">
        <f>HYPERLINK("http://twiplomacy.com/info/asia/Iraq","http://twiplomacy.com/info/asia/Iraq")</f>
        <v>http://twiplomacy.com/info/asia/Iraq</v>
      </c>
      <c r="G288" s="41" t="s">
        <v>3458</v>
      </c>
      <c r="H288" s="48" t="s">
        <v>3460</v>
      </c>
      <c r="I288" s="41" t="s">
        <v>3461</v>
      </c>
      <c r="J288" s="43">
        <v>832</v>
      </c>
      <c r="K288" s="43">
        <v>17</v>
      </c>
      <c r="L288" s="41"/>
      <c r="M288" s="41" t="s">
        <v>3462</v>
      </c>
      <c r="N288" s="41" t="s">
        <v>3463</v>
      </c>
      <c r="O288" s="43">
        <v>5</v>
      </c>
      <c r="P288" s="43">
        <v>78</v>
      </c>
      <c r="Q288" s="41" t="s">
        <v>164</v>
      </c>
      <c r="R288" s="41" t="s">
        <v>79</v>
      </c>
      <c r="S288" s="43">
        <v>58</v>
      </c>
      <c r="T288" s="44" t="s">
        <v>3464</v>
      </c>
      <c r="U288" s="43">
        <v>0.17218543046357621</v>
      </c>
      <c r="V288" s="43">
        <v>0.9358974358974359</v>
      </c>
      <c r="W288" s="43">
        <v>0.71794871794871795</v>
      </c>
      <c r="X288" s="45">
        <v>0</v>
      </c>
      <c r="Y288" s="45">
        <v>78</v>
      </c>
      <c r="Z288" s="46">
        <v>0</v>
      </c>
      <c r="AA288" s="41" t="s">
        <v>3458</v>
      </c>
      <c r="AB288" s="41" t="s">
        <v>3461</v>
      </c>
      <c r="AC288" s="41" t="s">
        <v>3465</v>
      </c>
      <c r="AD288" s="41" t="s">
        <v>3460</v>
      </c>
      <c r="AE288" s="43">
        <v>0</v>
      </c>
      <c r="AF288" s="43" t="e">
        <v>#VALUE!</v>
      </c>
      <c r="AG288" s="43">
        <v>0</v>
      </c>
      <c r="AH288" s="43">
        <v>0</v>
      </c>
      <c r="AI288" s="41" t="s">
        <v>82</v>
      </c>
      <c r="AJ288" s="41" t="s">
        <v>82</v>
      </c>
      <c r="AK288" s="41" t="s">
        <v>82</v>
      </c>
      <c r="AL288" s="41" t="s">
        <v>82</v>
      </c>
      <c r="AM288" s="41" t="s">
        <v>82</v>
      </c>
      <c r="AN288" s="43" t="s">
        <v>83</v>
      </c>
      <c r="AO288" s="43">
        <v>0</v>
      </c>
      <c r="AP288" s="43">
        <v>0</v>
      </c>
      <c r="AQ288" s="43">
        <v>0</v>
      </c>
      <c r="AR288" s="43">
        <v>0</v>
      </c>
      <c r="AS288" s="41">
        <v>0</v>
      </c>
      <c r="AT288" s="43">
        <v>832</v>
      </c>
      <c r="AU288" s="43">
        <v>32</v>
      </c>
      <c r="AV288" s="47">
        <v>0.04</v>
      </c>
      <c r="AW288" s="48" t="s">
        <v>3466</v>
      </c>
      <c r="AX288" s="39">
        <v>0</v>
      </c>
      <c r="AY288" s="39">
        <v>0</v>
      </c>
      <c r="AZ288" s="39" t="s">
        <v>85</v>
      </c>
      <c r="BA288" s="39"/>
      <c r="BB288" s="48" t="s">
        <v>3467</v>
      </c>
      <c r="BC288" s="39">
        <v>0</v>
      </c>
      <c r="BD288" s="41" t="s">
        <v>3458</v>
      </c>
      <c r="BE288" s="50">
        <v>1</v>
      </c>
      <c r="BF288" s="50">
        <v>29</v>
      </c>
      <c r="BG288" s="50">
        <v>8</v>
      </c>
      <c r="BH288" s="50">
        <v>38</v>
      </c>
      <c r="BI288" s="50" t="s">
        <v>3468</v>
      </c>
      <c r="BJ288" s="50" t="s">
        <v>3469</v>
      </c>
      <c r="BK288" s="50" t="s">
        <v>3470</v>
      </c>
      <c r="BL288" s="51" t="s">
        <v>3471</v>
      </c>
      <c r="BM288" s="52" t="s">
        <v>90</v>
      </c>
      <c r="BN288" s="57"/>
      <c r="BO288" s="57"/>
      <c r="BP288" s="57"/>
      <c r="BQ288" s="58"/>
    </row>
    <row r="289" spans="1:69" ht="15.75" x14ac:dyDescent="0.25">
      <c r="A289" s="38" t="s">
        <v>2625</v>
      </c>
      <c r="B289" s="39" t="s">
        <v>3472</v>
      </c>
      <c r="C289" s="39" t="s">
        <v>146</v>
      </c>
      <c r="D289" s="39" t="s">
        <v>118</v>
      </c>
      <c r="E289" s="39" t="s">
        <v>3473</v>
      </c>
      <c r="F289" s="66" t="str">
        <f t="shared" ref="F289:F303" si="14">HYPERLINK("http://twiplomacy.com/info/asia/Israel","http://twiplomacy.com/info/asia/Israel")</f>
        <v>http://twiplomacy.com/info/asia/Israel</v>
      </c>
      <c r="G289" s="41" t="s">
        <v>3474</v>
      </c>
      <c r="H289" s="48" t="s">
        <v>3475</v>
      </c>
      <c r="I289" s="41" t="s">
        <v>3476</v>
      </c>
      <c r="J289" s="43">
        <v>112186</v>
      </c>
      <c r="K289" s="43">
        <v>175</v>
      </c>
      <c r="L289" s="41" t="s">
        <v>3477</v>
      </c>
      <c r="M289" s="41" t="s">
        <v>3478</v>
      </c>
      <c r="N289" s="41" t="s">
        <v>3479</v>
      </c>
      <c r="O289" s="43">
        <v>87</v>
      </c>
      <c r="P289" s="43">
        <v>588</v>
      </c>
      <c r="Q289" s="41" t="s">
        <v>164</v>
      </c>
      <c r="R289" s="41" t="s">
        <v>124</v>
      </c>
      <c r="S289" s="43">
        <v>539</v>
      </c>
      <c r="T289" s="39" t="s">
        <v>97</v>
      </c>
      <c r="U289" s="43">
        <v>0.45810493343774472</v>
      </c>
      <c r="V289" s="43">
        <v>74.720292504570381</v>
      </c>
      <c r="W289" s="43">
        <v>137.93601462522849</v>
      </c>
      <c r="X289" s="45">
        <v>13</v>
      </c>
      <c r="Y289" s="45">
        <v>585</v>
      </c>
      <c r="Z289" s="46">
        <v>2.2222222222222195E-2</v>
      </c>
      <c r="AA289" s="41" t="s">
        <v>3474</v>
      </c>
      <c r="AB289" s="41" t="s">
        <v>3476</v>
      </c>
      <c r="AC289" s="41" t="s">
        <v>3480</v>
      </c>
      <c r="AD289" s="41" t="s">
        <v>3475</v>
      </c>
      <c r="AE289" s="43">
        <v>52040</v>
      </c>
      <c r="AF289" s="43">
        <v>89.916666666666671</v>
      </c>
      <c r="AG289" s="43">
        <v>15106</v>
      </c>
      <c r="AH289" s="43">
        <v>36934</v>
      </c>
      <c r="AI289" s="47">
        <v>3.62E-3</v>
      </c>
      <c r="AJ289" s="47">
        <v>3.2200000000000002E-3</v>
      </c>
      <c r="AK289" s="47">
        <v>3.9199999999999999E-3</v>
      </c>
      <c r="AL289" s="47">
        <v>3.1189999999999999E-2</v>
      </c>
      <c r="AM289" s="47">
        <v>4.6800000000000001E-3</v>
      </c>
      <c r="AN289" s="43">
        <v>168</v>
      </c>
      <c r="AO289" s="43">
        <v>97</v>
      </c>
      <c r="AP289" s="43">
        <v>2</v>
      </c>
      <c r="AQ289" s="43">
        <v>5</v>
      </c>
      <c r="AR289" s="43">
        <v>60</v>
      </c>
      <c r="AS289" s="41">
        <v>0.46</v>
      </c>
      <c r="AT289" s="43">
        <v>112167</v>
      </c>
      <c r="AU289" s="43">
        <v>75918</v>
      </c>
      <c r="AV289" s="47">
        <v>2.0943000000000001</v>
      </c>
      <c r="AW289" s="48" t="str">
        <f>HYPERLINK("https://twitter.com/PresidentRuvi/lists","https://twitter.com/PresidentRuvi/lists")</f>
        <v>https://twitter.com/PresidentRuvi/lists</v>
      </c>
      <c r="AX289" s="39">
        <v>0</v>
      </c>
      <c r="AY289" s="39">
        <v>0</v>
      </c>
      <c r="AZ289" s="39" t="s">
        <v>85</v>
      </c>
      <c r="BA289" s="39"/>
      <c r="BB289" s="48" t="s">
        <v>3481</v>
      </c>
      <c r="BC289" s="39">
        <v>2</v>
      </c>
      <c r="BD289" s="41" t="s">
        <v>3474</v>
      </c>
      <c r="BE289" s="50">
        <v>3</v>
      </c>
      <c r="BF289" s="50">
        <v>28</v>
      </c>
      <c r="BG289" s="50">
        <v>10</v>
      </c>
      <c r="BH289" s="50">
        <v>41</v>
      </c>
      <c r="BI289" s="50" t="s">
        <v>3482</v>
      </c>
      <c r="BJ289" s="50" t="s">
        <v>3483</v>
      </c>
      <c r="BK289" s="50" t="s">
        <v>3484</v>
      </c>
      <c r="BL289" s="51" t="s">
        <v>3485</v>
      </c>
      <c r="BM289" s="52" t="s">
        <v>90</v>
      </c>
      <c r="BN289" s="57"/>
      <c r="BO289" s="57"/>
      <c r="BP289" s="57"/>
      <c r="BQ289" s="58"/>
    </row>
    <row r="290" spans="1:69" ht="15.75" x14ac:dyDescent="0.25">
      <c r="A290" s="38" t="s">
        <v>2625</v>
      </c>
      <c r="B290" s="39" t="s">
        <v>3472</v>
      </c>
      <c r="C290" s="39" t="s">
        <v>146</v>
      </c>
      <c r="D290" s="39" t="s">
        <v>118</v>
      </c>
      <c r="E290" s="39" t="s">
        <v>3473</v>
      </c>
      <c r="F290" s="66" t="str">
        <f t="shared" si="14"/>
        <v>http://twiplomacy.com/info/asia/Israel</v>
      </c>
      <c r="G290" s="41" t="s">
        <v>3486</v>
      </c>
      <c r="H290" s="72" t="s">
        <v>3487</v>
      </c>
      <c r="I290" s="41" t="s">
        <v>3488</v>
      </c>
      <c r="J290" s="43">
        <v>70563</v>
      </c>
      <c r="K290" s="43">
        <v>147</v>
      </c>
      <c r="L290" s="41" t="s">
        <v>3489</v>
      </c>
      <c r="M290" s="41" t="s">
        <v>3490</v>
      </c>
      <c r="N290" s="41" t="s">
        <v>3472</v>
      </c>
      <c r="O290" s="43">
        <v>58</v>
      </c>
      <c r="P290" s="43">
        <v>1638</v>
      </c>
      <c r="Q290" s="41" t="s">
        <v>164</v>
      </c>
      <c r="R290" s="41" t="s">
        <v>79</v>
      </c>
      <c r="S290" s="43">
        <v>130</v>
      </c>
      <c r="T290" s="39" t="s">
        <v>97</v>
      </c>
      <c r="U290" s="43">
        <v>0.8019753086419753</v>
      </c>
      <c r="V290" s="43">
        <v>3.0255102040816331</v>
      </c>
      <c r="W290" s="43">
        <v>32.392857142857153</v>
      </c>
      <c r="X290" s="45">
        <v>111</v>
      </c>
      <c r="Y290" s="45">
        <v>1624</v>
      </c>
      <c r="Z290" s="46">
        <v>6.8349753694581294E-2</v>
      </c>
      <c r="AA290" s="41" t="s">
        <v>3486</v>
      </c>
      <c r="AB290" s="41" t="s">
        <v>3488</v>
      </c>
      <c r="AC290" s="41" t="s">
        <v>3491</v>
      </c>
      <c r="AD290" s="41" t="s">
        <v>3487</v>
      </c>
      <c r="AE290" s="43">
        <v>33236</v>
      </c>
      <c r="AF290" s="43">
        <v>5.2758620689655169</v>
      </c>
      <c r="AG290" s="43">
        <v>1989</v>
      </c>
      <c r="AH290" s="43">
        <v>31247</v>
      </c>
      <c r="AI290" s="47">
        <v>1.92E-3</v>
      </c>
      <c r="AJ290" s="47">
        <v>2E-3</v>
      </c>
      <c r="AK290" s="47">
        <v>1.14E-3</v>
      </c>
      <c r="AL290" s="47">
        <v>4.4000000000000003E-3</v>
      </c>
      <c r="AM290" s="47">
        <v>1.8400000000000001E-3</v>
      </c>
      <c r="AN290" s="43">
        <v>377</v>
      </c>
      <c r="AO290" s="43">
        <v>189</v>
      </c>
      <c r="AP290" s="43">
        <v>15</v>
      </c>
      <c r="AQ290" s="43">
        <v>31</v>
      </c>
      <c r="AR290" s="43">
        <v>136</v>
      </c>
      <c r="AS290" s="41">
        <v>1.03</v>
      </c>
      <c r="AT290" s="43">
        <v>70474</v>
      </c>
      <c r="AU290" s="43">
        <v>51879</v>
      </c>
      <c r="AV290" s="47">
        <v>2.7898999999999998</v>
      </c>
      <c r="AW290" s="48" t="s">
        <v>3492</v>
      </c>
      <c r="AX290" s="39">
        <v>0</v>
      </c>
      <c r="AY290" s="39">
        <v>1</v>
      </c>
      <c r="AZ290" s="39" t="s">
        <v>85</v>
      </c>
      <c r="BA290" s="39"/>
      <c r="BB290" s="48" t="s">
        <v>3493</v>
      </c>
      <c r="BC290" s="39">
        <v>0</v>
      </c>
      <c r="BD290" s="41" t="s">
        <v>3486</v>
      </c>
      <c r="BE290" s="50">
        <v>3</v>
      </c>
      <c r="BF290" s="50">
        <v>3</v>
      </c>
      <c r="BG290" s="50">
        <v>1</v>
      </c>
      <c r="BH290" s="50">
        <v>7</v>
      </c>
      <c r="BI290" s="50" t="s">
        <v>3494</v>
      </c>
      <c r="BJ290" s="50" t="s">
        <v>3495</v>
      </c>
      <c r="BK290" s="50" t="s">
        <v>3474</v>
      </c>
      <c r="BL290" s="51" t="s">
        <v>3496</v>
      </c>
      <c r="BM290" s="52" t="s">
        <v>90</v>
      </c>
      <c r="BN290" s="57"/>
      <c r="BO290" s="57"/>
      <c r="BP290" s="57"/>
      <c r="BQ290" s="58"/>
    </row>
    <row r="291" spans="1:69" ht="15.75" x14ac:dyDescent="0.25">
      <c r="A291" s="38" t="s">
        <v>2625</v>
      </c>
      <c r="B291" s="39" t="s">
        <v>3472</v>
      </c>
      <c r="C291" s="39" t="s">
        <v>104</v>
      </c>
      <c r="D291" s="39" t="s">
        <v>118</v>
      </c>
      <c r="E291" s="39" t="s">
        <v>3497</v>
      </c>
      <c r="F291" s="66" t="str">
        <f t="shared" si="14"/>
        <v>http://twiplomacy.com/info/asia/Israel</v>
      </c>
      <c r="G291" s="41" t="s">
        <v>3498</v>
      </c>
      <c r="H291" s="48" t="s">
        <v>3499</v>
      </c>
      <c r="I291" s="41" t="s">
        <v>3500</v>
      </c>
      <c r="J291" s="43">
        <v>1383184</v>
      </c>
      <c r="K291" s="43">
        <v>33</v>
      </c>
      <c r="L291" s="41" t="s">
        <v>3501</v>
      </c>
      <c r="M291" s="41" t="s">
        <v>3502</v>
      </c>
      <c r="N291" s="41" t="s">
        <v>3472</v>
      </c>
      <c r="O291" s="43">
        <v>40</v>
      </c>
      <c r="P291" s="43">
        <v>3405</v>
      </c>
      <c r="Q291" s="41" t="s">
        <v>164</v>
      </c>
      <c r="R291" s="41" t="s">
        <v>124</v>
      </c>
      <c r="S291" s="43">
        <v>7408</v>
      </c>
      <c r="T291" s="44" t="s">
        <v>97</v>
      </c>
      <c r="U291" s="43">
        <v>0.94103979088004652</v>
      </c>
      <c r="V291" s="43">
        <v>640.58155540261532</v>
      </c>
      <c r="W291" s="43">
        <v>1579.0839642119749</v>
      </c>
      <c r="X291" s="45">
        <v>31</v>
      </c>
      <c r="Y291" s="45">
        <v>3240</v>
      </c>
      <c r="Z291" s="46">
        <v>9.5679012345679E-3</v>
      </c>
      <c r="AA291" s="41" t="s">
        <v>3498</v>
      </c>
      <c r="AB291" s="41" t="s">
        <v>3500</v>
      </c>
      <c r="AC291" s="41" t="s">
        <v>3503</v>
      </c>
      <c r="AD291" s="41" t="s">
        <v>3499</v>
      </c>
      <c r="AE291" s="43">
        <v>4466074</v>
      </c>
      <c r="AF291" s="43">
        <v>1262.0958904109589</v>
      </c>
      <c r="AG291" s="43">
        <v>1013463</v>
      </c>
      <c r="AH291" s="43">
        <v>3452611</v>
      </c>
      <c r="AI291" s="47">
        <v>4.7200000000000002E-3</v>
      </c>
      <c r="AJ291" s="47">
        <v>6.2300000000000003E-3</v>
      </c>
      <c r="AK291" s="47">
        <v>3.47E-3</v>
      </c>
      <c r="AL291" s="47">
        <v>4.0400000000000002E-3</v>
      </c>
      <c r="AM291" s="47">
        <v>4.2700000000000004E-3</v>
      </c>
      <c r="AN291" s="43">
        <v>803</v>
      </c>
      <c r="AO291" s="43">
        <v>280</v>
      </c>
      <c r="AP291" s="43">
        <v>298</v>
      </c>
      <c r="AQ291" s="43">
        <v>70</v>
      </c>
      <c r="AR291" s="43">
        <v>149</v>
      </c>
      <c r="AS291" s="41">
        <v>2.2000000000000002</v>
      </c>
      <c r="AT291" s="43">
        <v>1384029</v>
      </c>
      <c r="AU291" s="43">
        <v>455963</v>
      </c>
      <c r="AV291" s="47">
        <v>0.49130000000000001</v>
      </c>
      <c r="AW291" s="48" t="s">
        <v>3504</v>
      </c>
      <c r="AX291" s="39">
        <v>0</v>
      </c>
      <c r="AY291" s="39">
        <v>0</v>
      </c>
      <c r="AZ291" s="39" t="s">
        <v>85</v>
      </c>
      <c r="BA291" s="39"/>
      <c r="BB291" s="48" t="s">
        <v>3505</v>
      </c>
      <c r="BC291" s="39">
        <v>0</v>
      </c>
      <c r="BD291" s="41" t="s">
        <v>3498</v>
      </c>
      <c r="BE291" s="50">
        <v>5</v>
      </c>
      <c r="BF291" s="50">
        <v>77</v>
      </c>
      <c r="BG291" s="50">
        <v>4</v>
      </c>
      <c r="BH291" s="50">
        <v>86</v>
      </c>
      <c r="BI291" s="50" t="s">
        <v>3506</v>
      </c>
      <c r="BJ291" s="50" t="s">
        <v>3507</v>
      </c>
      <c r="BK291" s="50" t="s">
        <v>3508</v>
      </c>
      <c r="BL291" s="51" t="s">
        <v>3509</v>
      </c>
      <c r="BM291" s="52" t="s">
        <v>90</v>
      </c>
      <c r="BN291" s="57"/>
      <c r="BO291" s="57"/>
      <c r="BP291" s="57"/>
      <c r="BQ291" s="58"/>
    </row>
    <row r="292" spans="1:69" ht="15.75" x14ac:dyDescent="0.25">
      <c r="A292" s="38" t="s">
        <v>2625</v>
      </c>
      <c r="B292" s="39" t="s">
        <v>3472</v>
      </c>
      <c r="C292" s="39" t="s">
        <v>211</v>
      </c>
      <c r="D292" s="39" t="s">
        <v>71</v>
      </c>
      <c r="E292" s="39" t="s">
        <v>211</v>
      </c>
      <c r="F292" s="66" t="str">
        <f t="shared" si="14"/>
        <v>http://twiplomacy.com/info/asia/Israel</v>
      </c>
      <c r="G292" s="41" t="s">
        <v>2393</v>
      </c>
      <c r="H292" s="48" t="s">
        <v>3510</v>
      </c>
      <c r="I292" s="41" t="s">
        <v>3511</v>
      </c>
      <c r="J292" s="43">
        <v>636109</v>
      </c>
      <c r="K292" s="43">
        <v>349</v>
      </c>
      <c r="L292" s="41" t="s">
        <v>3512</v>
      </c>
      <c r="M292" s="41" t="s">
        <v>3513</v>
      </c>
      <c r="N292" s="41" t="s">
        <v>3479</v>
      </c>
      <c r="O292" s="43">
        <v>9</v>
      </c>
      <c r="P292" s="43">
        <v>8986</v>
      </c>
      <c r="Q292" s="41" t="s">
        <v>164</v>
      </c>
      <c r="R292" s="41" t="s">
        <v>124</v>
      </c>
      <c r="S292" s="43">
        <v>4206</v>
      </c>
      <c r="T292" s="44" t="s">
        <v>97</v>
      </c>
      <c r="U292" s="43">
        <v>3.4355697550585731</v>
      </c>
      <c r="V292" s="43">
        <v>197.21242866201649</v>
      </c>
      <c r="W292" s="43">
        <v>429.5814838300571</v>
      </c>
      <c r="X292" s="45">
        <v>21</v>
      </c>
      <c r="Y292" s="45">
        <v>3226</v>
      </c>
      <c r="Z292" s="46">
        <v>6.5096094234345899E-3</v>
      </c>
      <c r="AA292" s="41" t="s">
        <v>2393</v>
      </c>
      <c r="AB292" s="41" t="s">
        <v>3511</v>
      </c>
      <c r="AC292" s="41" t="s">
        <v>3514</v>
      </c>
      <c r="AD292" s="41" t="s">
        <v>3510</v>
      </c>
      <c r="AE292" s="43">
        <v>1320477</v>
      </c>
      <c r="AF292" s="43">
        <v>291.03810264385692</v>
      </c>
      <c r="AG292" s="43">
        <v>374275</v>
      </c>
      <c r="AH292" s="43">
        <v>946202</v>
      </c>
      <c r="AI292" s="47">
        <v>1.8699999999999999E-3</v>
      </c>
      <c r="AJ292" s="47">
        <v>1.5900000000000001E-3</v>
      </c>
      <c r="AK292" s="47">
        <v>1.2099999999999999E-3</v>
      </c>
      <c r="AL292" s="47">
        <v>4.7600000000000003E-3</v>
      </c>
      <c r="AM292" s="47">
        <v>1.4499999999999999E-3</v>
      </c>
      <c r="AN292" s="43">
        <v>1286</v>
      </c>
      <c r="AO292" s="43">
        <v>319</v>
      </c>
      <c r="AP292" s="43">
        <v>198</v>
      </c>
      <c r="AQ292" s="43">
        <v>132</v>
      </c>
      <c r="AR292" s="43">
        <v>540</v>
      </c>
      <c r="AS292" s="41">
        <v>3.52</v>
      </c>
      <c r="AT292" s="43">
        <v>635989</v>
      </c>
      <c r="AU292" s="43">
        <v>208880</v>
      </c>
      <c r="AV292" s="47">
        <v>0.48909999999999998</v>
      </c>
      <c r="AW292" s="72" t="s">
        <v>3515</v>
      </c>
      <c r="AX292" s="39">
        <v>0</v>
      </c>
      <c r="AY292" s="39">
        <v>0</v>
      </c>
      <c r="AZ292" s="39" t="s">
        <v>85</v>
      </c>
      <c r="BA292" s="39"/>
      <c r="BB292" s="48" t="s">
        <v>3516</v>
      </c>
      <c r="BC292" s="39">
        <v>5</v>
      </c>
      <c r="BD292" s="41" t="s">
        <v>2393</v>
      </c>
      <c r="BE292" s="50">
        <v>20</v>
      </c>
      <c r="BF292" s="50">
        <v>63</v>
      </c>
      <c r="BG292" s="50">
        <v>16</v>
      </c>
      <c r="BH292" s="50">
        <v>99</v>
      </c>
      <c r="BI292" s="50" t="s">
        <v>3517</v>
      </c>
      <c r="BJ292" s="50" t="s">
        <v>3518</v>
      </c>
      <c r="BK292" s="50" t="s">
        <v>3519</v>
      </c>
      <c r="BL292" s="56" t="s">
        <v>3520</v>
      </c>
      <c r="BM292" s="52">
        <v>22069</v>
      </c>
      <c r="BN292" s="57">
        <v>2</v>
      </c>
      <c r="BO292" s="57">
        <v>9172</v>
      </c>
      <c r="BP292" s="57">
        <v>0</v>
      </c>
      <c r="BQ292" s="58">
        <f>SUM(BM292)/BN292/BO292</f>
        <v>1.2030636720453554</v>
      </c>
    </row>
    <row r="293" spans="1:69" ht="15.75" x14ac:dyDescent="0.25">
      <c r="A293" s="38" t="s">
        <v>2625</v>
      </c>
      <c r="B293" s="39" t="s">
        <v>3472</v>
      </c>
      <c r="C293" s="39" t="s">
        <v>211</v>
      </c>
      <c r="D293" s="39" t="s">
        <v>71</v>
      </c>
      <c r="E293" s="39" t="s">
        <v>211</v>
      </c>
      <c r="F293" s="66" t="str">
        <f t="shared" si="14"/>
        <v>http://twiplomacy.com/info/asia/Israel</v>
      </c>
      <c r="G293" s="41" t="s">
        <v>3521</v>
      </c>
      <c r="H293" s="48" t="s">
        <v>3522</v>
      </c>
      <c r="I293" s="41" t="s">
        <v>3523</v>
      </c>
      <c r="J293" s="43">
        <v>33042</v>
      </c>
      <c r="K293" s="43">
        <v>102</v>
      </c>
      <c r="L293" s="41" t="s">
        <v>3524</v>
      </c>
      <c r="M293" s="41" t="s">
        <v>3525</v>
      </c>
      <c r="N293" s="41" t="s">
        <v>3526</v>
      </c>
      <c r="O293" s="43">
        <v>0</v>
      </c>
      <c r="P293" s="43">
        <v>6181</v>
      </c>
      <c r="Q293" s="41" t="s">
        <v>164</v>
      </c>
      <c r="R293" s="41" t="s">
        <v>124</v>
      </c>
      <c r="S293" s="43">
        <v>177</v>
      </c>
      <c r="T293" s="44" t="s">
        <v>97</v>
      </c>
      <c r="U293" s="43">
        <v>4.2316753926701569</v>
      </c>
      <c r="V293" s="43">
        <v>5.150486961985548</v>
      </c>
      <c r="W293" s="43">
        <v>21.339930882814951</v>
      </c>
      <c r="X293" s="45">
        <v>0</v>
      </c>
      <c r="Y293" s="45">
        <v>3233</v>
      </c>
      <c r="Z293" s="46">
        <v>0</v>
      </c>
      <c r="AA293" s="41" t="s">
        <v>3521</v>
      </c>
      <c r="AB293" s="41" t="s">
        <v>3523</v>
      </c>
      <c r="AC293" s="41" t="s">
        <v>3527</v>
      </c>
      <c r="AD293" s="41" t="s">
        <v>3522</v>
      </c>
      <c r="AE293" s="43">
        <v>67460</v>
      </c>
      <c r="AF293" s="43">
        <v>7.3910505836575879</v>
      </c>
      <c r="AG293" s="43">
        <v>11397</v>
      </c>
      <c r="AH293" s="43">
        <v>56063</v>
      </c>
      <c r="AI293" s="47">
        <v>1.6999999999999999E-3</v>
      </c>
      <c r="AJ293" s="47">
        <v>1.83E-3</v>
      </c>
      <c r="AK293" s="47">
        <v>1.4400000000000001E-3</v>
      </c>
      <c r="AL293" s="47">
        <v>2.9299999999999999E-3</v>
      </c>
      <c r="AM293" s="47">
        <v>1.3500000000000001E-3</v>
      </c>
      <c r="AN293" s="43">
        <v>1542</v>
      </c>
      <c r="AO293" s="43">
        <v>396</v>
      </c>
      <c r="AP293" s="43">
        <v>339</v>
      </c>
      <c r="AQ293" s="43">
        <v>194</v>
      </c>
      <c r="AR293" s="43">
        <v>514</v>
      </c>
      <c r="AS293" s="41">
        <v>4.22</v>
      </c>
      <c r="AT293" s="43">
        <v>32988</v>
      </c>
      <c r="AU293" s="43">
        <v>20070</v>
      </c>
      <c r="AV293" s="47">
        <v>1.5536000000000001</v>
      </c>
      <c r="AW293" s="72" t="s">
        <v>3528</v>
      </c>
      <c r="AX293" s="39">
        <v>0</v>
      </c>
      <c r="AY293" s="39">
        <v>0</v>
      </c>
      <c r="AZ293" s="39" t="s">
        <v>85</v>
      </c>
      <c r="BA293" s="39"/>
      <c r="BB293" s="48" t="s">
        <v>3529</v>
      </c>
      <c r="BC293" s="39">
        <v>3</v>
      </c>
      <c r="BD293" s="41" t="s">
        <v>3521</v>
      </c>
      <c r="BE293" s="50">
        <v>2</v>
      </c>
      <c r="BF293" s="50">
        <v>4</v>
      </c>
      <c r="BG293" s="50">
        <v>8</v>
      </c>
      <c r="BH293" s="50">
        <v>14</v>
      </c>
      <c r="BI293" s="50" t="s">
        <v>3530</v>
      </c>
      <c r="BJ293" s="50" t="s">
        <v>3531</v>
      </c>
      <c r="BK293" s="50" t="s">
        <v>3532</v>
      </c>
      <c r="BL293" s="51" t="s">
        <v>3533</v>
      </c>
      <c r="BM293" s="52" t="s">
        <v>90</v>
      </c>
      <c r="BN293" s="57"/>
      <c r="BO293" s="57"/>
      <c r="BP293" s="57"/>
      <c r="BQ293" s="58"/>
    </row>
    <row r="294" spans="1:69" ht="15.75" x14ac:dyDescent="0.25">
      <c r="A294" s="38" t="s">
        <v>2625</v>
      </c>
      <c r="B294" s="39" t="s">
        <v>3472</v>
      </c>
      <c r="C294" s="39" t="s">
        <v>211</v>
      </c>
      <c r="D294" s="39" t="s">
        <v>71</v>
      </c>
      <c r="E294" s="39" t="s">
        <v>211</v>
      </c>
      <c r="F294" s="66" t="str">
        <f t="shared" si="14"/>
        <v>http://twiplomacy.com/info/asia/Israel</v>
      </c>
      <c r="G294" s="41" t="s">
        <v>3534</v>
      </c>
      <c r="H294" s="48" t="s">
        <v>3535</v>
      </c>
      <c r="I294" s="41" t="s">
        <v>3536</v>
      </c>
      <c r="J294" s="43">
        <v>72267</v>
      </c>
      <c r="K294" s="43">
        <v>6</v>
      </c>
      <c r="L294" s="41" t="s">
        <v>3537</v>
      </c>
      <c r="M294" s="41" t="s">
        <v>3538</v>
      </c>
      <c r="N294" s="41" t="s">
        <v>3539</v>
      </c>
      <c r="O294" s="43">
        <v>0</v>
      </c>
      <c r="P294" s="43">
        <v>7053</v>
      </c>
      <c r="Q294" s="41" t="s">
        <v>164</v>
      </c>
      <c r="R294" s="41" t="s">
        <v>124</v>
      </c>
      <c r="S294" s="43">
        <v>451</v>
      </c>
      <c r="T294" s="44" t="s">
        <v>97</v>
      </c>
      <c r="U294" s="43">
        <v>3.5769656699889261</v>
      </c>
      <c r="V294" s="43">
        <v>11.54565491183879</v>
      </c>
      <c r="W294" s="43">
        <v>16.124055415617129</v>
      </c>
      <c r="X294" s="45">
        <v>1</v>
      </c>
      <c r="Y294" s="45">
        <v>3230</v>
      </c>
      <c r="Z294" s="46">
        <v>3.0959752321981399E-4</v>
      </c>
      <c r="AA294" s="41" t="s">
        <v>3534</v>
      </c>
      <c r="AB294" s="41" t="s">
        <v>3536</v>
      </c>
      <c r="AC294" s="41" t="s">
        <v>3540</v>
      </c>
      <c r="AD294" s="41" t="s">
        <v>3535</v>
      </c>
      <c r="AE294" s="43">
        <v>60646</v>
      </c>
      <c r="AF294" s="43">
        <v>17.054573405073022</v>
      </c>
      <c r="AG294" s="43">
        <v>22188</v>
      </c>
      <c r="AH294" s="43">
        <v>38458</v>
      </c>
      <c r="AI294" s="47">
        <v>8.4999999999999995E-4</v>
      </c>
      <c r="AJ294" s="47">
        <v>6.4000000000000005E-4</v>
      </c>
      <c r="AK294" s="47">
        <v>4.6000000000000001E-4</v>
      </c>
      <c r="AL294" s="47">
        <v>1.82E-3</v>
      </c>
      <c r="AM294" s="47">
        <v>8.4000000000000003E-4</v>
      </c>
      <c r="AN294" s="43">
        <v>1301</v>
      </c>
      <c r="AO294" s="43">
        <v>405</v>
      </c>
      <c r="AP294" s="43">
        <v>117</v>
      </c>
      <c r="AQ294" s="43">
        <v>13</v>
      </c>
      <c r="AR294" s="43">
        <v>724</v>
      </c>
      <c r="AS294" s="41">
        <v>3.56</v>
      </c>
      <c r="AT294" s="43">
        <v>72158</v>
      </c>
      <c r="AU294" s="43">
        <v>34258</v>
      </c>
      <c r="AV294" s="47">
        <v>0.90390000000000004</v>
      </c>
      <c r="AW294" s="48" t="s">
        <v>3541</v>
      </c>
      <c r="AX294" s="39">
        <v>0</v>
      </c>
      <c r="AY294" s="39">
        <v>0</v>
      </c>
      <c r="AZ294" s="39" t="s">
        <v>85</v>
      </c>
      <c r="BA294" s="39"/>
      <c r="BB294" s="48" t="s">
        <v>3542</v>
      </c>
      <c r="BC294" s="39">
        <v>0</v>
      </c>
      <c r="BD294" s="41" t="s">
        <v>3534</v>
      </c>
      <c r="BE294" s="50">
        <v>0</v>
      </c>
      <c r="BF294" s="50">
        <v>8</v>
      </c>
      <c r="BG294" s="50">
        <v>2</v>
      </c>
      <c r="BH294" s="50">
        <v>10</v>
      </c>
      <c r="BI294" s="50"/>
      <c r="BJ294" s="50" t="s">
        <v>3543</v>
      </c>
      <c r="BK294" s="50" t="s">
        <v>3544</v>
      </c>
      <c r="BL294" s="51" t="s">
        <v>3545</v>
      </c>
      <c r="BM294" s="52" t="s">
        <v>90</v>
      </c>
      <c r="BN294" s="57"/>
      <c r="BO294" s="57"/>
      <c r="BP294" s="57"/>
      <c r="BQ294" s="58"/>
    </row>
    <row r="295" spans="1:69" ht="15.75" x14ac:dyDescent="0.25">
      <c r="A295" s="38" t="s">
        <v>2625</v>
      </c>
      <c r="B295" s="39" t="s">
        <v>3472</v>
      </c>
      <c r="C295" s="39" t="s">
        <v>211</v>
      </c>
      <c r="D295" s="39" t="s">
        <v>71</v>
      </c>
      <c r="E295" s="39" t="s">
        <v>211</v>
      </c>
      <c r="F295" s="66" t="str">
        <f t="shared" si="14"/>
        <v>http://twiplomacy.com/info/asia/Israel</v>
      </c>
      <c r="G295" s="41" t="s">
        <v>3546</v>
      </c>
      <c r="H295" s="48" t="s">
        <v>3547</v>
      </c>
      <c r="I295" s="41" t="s">
        <v>3548</v>
      </c>
      <c r="J295" s="43">
        <v>8681</v>
      </c>
      <c r="K295" s="43">
        <v>5</v>
      </c>
      <c r="L295" s="41" t="s">
        <v>3549</v>
      </c>
      <c r="M295" s="41" t="s">
        <v>3550</v>
      </c>
      <c r="N295" s="41" t="s">
        <v>3551</v>
      </c>
      <c r="O295" s="43">
        <v>0</v>
      </c>
      <c r="P295" s="43">
        <v>1046</v>
      </c>
      <c r="Q295" s="41" t="s">
        <v>164</v>
      </c>
      <c r="R295" s="41" t="s">
        <v>124</v>
      </c>
      <c r="S295" s="43">
        <v>79</v>
      </c>
      <c r="T295" s="44" t="s">
        <v>97</v>
      </c>
      <c r="U295" s="43">
        <v>0.9688715953307393</v>
      </c>
      <c r="V295" s="43">
        <v>3.2432160804020098</v>
      </c>
      <c r="W295" s="43">
        <v>25.30753768844221</v>
      </c>
      <c r="X295" s="45">
        <v>1</v>
      </c>
      <c r="Y295" s="45">
        <v>996</v>
      </c>
      <c r="Z295" s="46">
        <v>1.00401606425703E-3</v>
      </c>
      <c r="AA295" s="41" t="s">
        <v>3546</v>
      </c>
      <c r="AB295" s="41" t="s">
        <v>3548</v>
      </c>
      <c r="AC295" s="41" t="s">
        <v>3552</v>
      </c>
      <c r="AD295" s="41" t="s">
        <v>3547</v>
      </c>
      <c r="AE295" s="43">
        <v>29803</v>
      </c>
      <c r="AF295" s="43">
        <v>3.9253333333333331</v>
      </c>
      <c r="AG295" s="43">
        <v>2944</v>
      </c>
      <c r="AH295" s="43">
        <v>26859</v>
      </c>
      <c r="AI295" s="47">
        <v>7.2300000000000003E-3</v>
      </c>
      <c r="AJ295" s="47">
        <v>5.8900000000000003E-3</v>
      </c>
      <c r="AK295" s="47">
        <v>7.2500000000000004E-3</v>
      </c>
      <c r="AL295" s="47">
        <v>1.687E-2</v>
      </c>
      <c r="AM295" s="47">
        <v>5.3099999999999996E-3</v>
      </c>
      <c r="AN295" s="43">
        <v>750</v>
      </c>
      <c r="AO295" s="43">
        <v>210</v>
      </c>
      <c r="AP295" s="43">
        <v>69</v>
      </c>
      <c r="AQ295" s="43">
        <v>14</v>
      </c>
      <c r="AR295" s="43">
        <v>445</v>
      </c>
      <c r="AS295" s="41">
        <v>2.0499999999999998</v>
      </c>
      <c r="AT295" s="43">
        <v>8598</v>
      </c>
      <c r="AU295" s="43">
        <v>4634</v>
      </c>
      <c r="AV295" s="47">
        <v>1.169</v>
      </c>
      <c r="AW295" s="48" t="s">
        <v>3553</v>
      </c>
      <c r="AX295" s="39">
        <v>0</v>
      </c>
      <c r="AY295" s="39">
        <v>0</v>
      </c>
      <c r="AZ295" s="39" t="s">
        <v>85</v>
      </c>
      <c r="BA295" s="39"/>
      <c r="BB295" s="48" t="s">
        <v>3554</v>
      </c>
      <c r="BC295" s="39">
        <v>0</v>
      </c>
      <c r="BD295" s="41" t="s">
        <v>3546</v>
      </c>
      <c r="BE295" s="50">
        <v>1</v>
      </c>
      <c r="BF295" s="50">
        <v>5</v>
      </c>
      <c r="BG295" s="50">
        <v>3</v>
      </c>
      <c r="BH295" s="50">
        <v>9</v>
      </c>
      <c r="BI295" s="50" t="s">
        <v>3534</v>
      </c>
      <c r="BJ295" s="50" t="s">
        <v>3555</v>
      </c>
      <c r="BK295" s="50" t="s">
        <v>3556</v>
      </c>
      <c r="BL295" s="51" t="s">
        <v>3557</v>
      </c>
      <c r="BM295" s="52" t="s">
        <v>90</v>
      </c>
      <c r="BN295" s="57"/>
      <c r="BO295" s="57"/>
      <c r="BP295" s="57"/>
      <c r="BQ295" s="58"/>
    </row>
    <row r="296" spans="1:69" ht="15.75" x14ac:dyDescent="0.25">
      <c r="A296" s="38" t="s">
        <v>2625</v>
      </c>
      <c r="B296" s="39" t="s">
        <v>3472</v>
      </c>
      <c r="C296" s="39" t="s">
        <v>211</v>
      </c>
      <c r="D296" s="39" t="s">
        <v>71</v>
      </c>
      <c r="E296" s="39" t="s">
        <v>211</v>
      </c>
      <c r="F296" s="66" t="str">
        <f t="shared" si="14"/>
        <v>http://twiplomacy.com/info/asia/Israel</v>
      </c>
      <c r="G296" s="41" t="s">
        <v>3558</v>
      </c>
      <c r="H296" s="48" t="s">
        <v>3559</v>
      </c>
      <c r="I296" s="41" t="s">
        <v>3560</v>
      </c>
      <c r="J296" s="43">
        <v>672</v>
      </c>
      <c r="K296" s="43">
        <v>71</v>
      </c>
      <c r="L296" s="41" t="s">
        <v>3561</v>
      </c>
      <c r="M296" s="41" t="s">
        <v>3562</v>
      </c>
      <c r="N296" s="41" t="s">
        <v>3479</v>
      </c>
      <c r="O296" s="43">
        <v>4</v>
      </c>
      <c r="P296" s="43">
        <v>870</v>
      </c>
      <c r="Q296" s="41" t="s">
        <v>3563</v>
      </c>
      <c r="R296" s="41" t="s">
        <v>124</v>
      </c>
      <c r="S296" s="43">
        <v>13</v>
      </c>
      <c r="T296" s="44" t="s">
        <v>97</v>
      </c>
      <c r="U296" s="43">
        <v>0.47380281690140852</v>
      </c>
      <c r="V296" s="43">
        <v>0.41260404280618312</v>
      </c>
      <c r="W296" s="43">
        <v>0.71938168846611172</v>
      </c>
      <c r="X296" s="45">
        <v>0</v>
      </c>
      <c r="Y296" s="45">
        <v>841</v>
      </c>
      <c r="Z296" s="46">
        <v>0</v>
      </c>
      <c r="AA296" s="41" t="s">
        <v>3558</v>
      </c>
      <c r="AB296" s="41" t="s">
        <v>3560</v>
      </c>
      <c r="AC296" s="41" t="s">
        <v>3564</v>
      </c>
      <c r="AD296" s="41" t="s">
        <v>3559</v>
      </c>
      <c r="AE296" s="43">
        <v>855</v>
      </c>
      <c r="AF296" s="43">
        <v>0.74680306905370841</v>
      </c>
      <c r="AG296" s="43">
        <v>292</v>
      </c>
      <c r="AH296" s="43">
        <v>563</v>
      </c>
      <c r="AI296" s="47">
        <v>4.64E-3</v>
      </c>
      <c r="AJ296" s="47">
        <v>2.1199999999999999E-3</v>
      </c>
      <c r="AK296" s="47">
        <v>2.0899999999999998E-3</v>
      </c>
      <c r="AL296" s="47">
        <v>1.391E-2</v>
      </c>
      <c r="AM296" s="47">
        <v>8.4700000000000001E-3</v>
      </c>
      <c r="AN296" s="43">
        <v>391</v>
      </c>
      <c r="AO296" s="43">
        <v>177</v>
      </c>
      <c r="AP296" s="43">
        <v>7</v>
      </c>
      <c r="AQ296" s="43">
        <v>152</v>
      </c>
      <c r="AR296" s="43">
        <v>54</v>
      </c>
      <c r="AS296" s="41">
        <v>1.07</v>
      </c>
      <c r="AT296" s="43">
        <v>669</v>
      </c>
      <c r="AU296" s="43">
        <v>379</v>
      </c>
      <c r="AV296" s="47">
        <v>1.3069</v>
      </c>
      <c r="AW296" s="48" t="s">
        <v>3565</v>
      </c>
      <c r="AX296" s="39">
        <v>0</v>
      </c>
      <c r="AY296" s="39">
        <v>0</v>
      </c>
      <c r="AZ296" s="39" t="s">
        <v>85</v>
      </c>
      <c r="BA296" s="39"/>
      <c r="BB296" s="48" t="s">
        <v>3566</v>
      </c>
      <c r="BC296" s="39">
        <v>0</v>
      </c>
      <c r="BD296" s="41" t="s">
        <v>3558</v>
      </c>
      <c r="BE296" s="50">
        <v>12</v>
      </c>
      <c r="BF296" s="50">
        <v>2</v>
      </c>
      <c r="BG296" s="50">
        <v>2</v>
      </c>
      <c r="BH296" s="50">
        <v>16</v>
      </c>
      <c r="BI296" s="50" t="s">
        <v>3567</v>
      </c>
      <c r="BJ296" s="50" t="s">
        <v>3568</v>
      </c>
      <c r="BK296" s="50" t="s">
        <v>3569</v>
      </c>
      <c r="BL296" s="51" t="s">
        <v>3570</v>
      </c>
      <c r="BM296" s="52" t="s">
        <v>90</v>
      </c>
      <c r="BN296" s="57"/>
      <c r="BO296" s="57"/>
      <c r="BP296" s="57"/>
      <c r="BQ296" s="58"/>
    </row>
    <row r="297" spans="1:69" ht="15.75" x14ac:dyDescent="0.25">
      <c r="A297" s="38" t="s">
        <v>2625</v>
      </c>
      <c r="B297" s="39" t="s">
        <v>3472</v>
      </c>
      <c r="C297" s="39" t="s">
        <v>132</v>
      </c>
      <c r="D297" s="39" t="s">
        <v>71</v>
      </c>
      <c r="E297" s="39" t="s">
        <v>132</v>
      </c>
      <c r="F297" s="66" t="str">
        <f t="shared" si="14"/>
        <v>http://twiplomacy.com/info/asia/Israel</v>
      </c>
      <c r="G297" s="41" t="s">
        <v>1424</v>
      </c>
      <c r="H297" s="48" t="s">
        <v>3571</v>
      </c>
      <c r="I297" s="41" t="s">
        <v>3572</v>
      </c>
      <c r="J297" s="43">
        <v>171497</v>
      </c>
      <c r="K297" s="43">
        <v>1859</v>
      </c>
      <c r="L297" s="41" t="s">
        <v>3573</v>
      </c>
      <c r="M297" s="41" t="s">
        <v>3574</v>
      </c>
      <c r="N297" s="41" t="s">
        <v>3575</v>
      </c>
      <c r="O297" s="43">
        <v>589</v>
      </c>
      <c r="P297" s="43">
        <v>19413</v>
      </c>
      <c r="Q297" s="41" t="s">
        <v>164</v>
      </c>
      <c r="R297" s="41" t="s">
        <v>124</v>
      </c>
      <c r="S297" s="43">
        <v>2321</v>
      </c>
      <c r="T297" s="44" t="s">
        <v>97</v>
      </c>
      <c r="U297" s="43">
        <v>9.862385321100918</v>
      </c>
      <c r="V297" s="43">
        <v>85.233169129720849</v>
      </c>
      <c r="W297" s="43">
        <v>132.14778325123149</v>
      </c>
      <c r="X297" s="45">
        <v>10</v>
      </c>
      <c r="Y297" s="45">
        <v>3225</v>
      </c>
      <c r="Z297" s="46">
        <v>3.10077519379845E-3</v>
      </c>
      <c r="AA297" s="41" t="s">
        <v>1424</v>
      </c>
      <c r="AB297" s="41" t="s">
        <v>3572</v>
      </c>
      <c r="AC297" s="41" t="s">
        <v>3576</v>
      </c>
      <c r="AD297" s="41" t="s">
        <v>3571</v>
      </c>
      <c r="AE297" s="43">
        <v>181940</v>
      </c>
      <c r="AF297" s="43">
        <v>89.331670822942641</v>
      </c>
      <c r="AG297" s="43">
        <v>71644</v>
      </c>
      <c r="AH297" s="43">
        <v>110296</v>
      </c>
      <c r="AI297" s="47">
        <v>1.48E-3</v>
      </c>
      <c r="AJ297" s="47">
        <v>1.5E-3</v>
      </c>
      <c r="AK297" s="47">
        <v>8.8000000000000003E-4</v>
      </c>
      <c r="AL297" s="47">
        <v>3.79E-3</v>
      </c>
      <c r="AM297" s="47">
        <v>6.7000000000000002E-4</v>
      </c>
      <c r="AN297" s="43">
        <v>802</v>
      </c>
      <c r="AO297" s="43">
        <v>341</v>
      </c>
      <c r="AP297" s="43">
        <v>103</v>
      </c>
      <c r="AQ297" s="43">
        <v>249</v>
      </c>
      <c r="AR297" s="43">
        <v>107</v>
      </c>
      <c r="AS297" s="41">
        <v>2.2000000000000002</v>
      </c>
      <c r="AT297" s="43">
        <v>171382</v>
      </c>
      <c r="AU297" s="43">
        <v>37896</v>
      </c>
      <c r="AV297" s="47">
        <v>0.28389999999999999</v>
      </c>
      <c r="AW297" s="72" t="str">
        <f>HYPERLINK("https://twitter.com/IsraelMFA/lists","https://twitter.com/IsraelMFA/lists")</f>
        <v>https://twitter.com/IsraelMFA/lists</v>
      </c>
      <c r="AX297" s="39">
        <v>10</v>
      </c>
      <c r="AY297" s="39">
        <v>9</v>
      </c>
      <c r="AZ297" s="66" t="str">
        <f>HYPERLINK("https://twitter.com/IsraelMFA/mfa-missions-on-tw/members","https://twitter.com/IsraelMFA/mfa-missions-on-tw/members")</f>
        <v>https://twitter.com/IsraelMFA/mfa-missions-on-tw/members</v>
      </c>
      <c r="BA297" s="39">
        <v>138</v>
      </c>
      <c r="BB297" s="48" t="s">
        <v>3577</v>
      </c>
      <c r="BC297" s="39">
        <v>5</v>
      </c>
      <c r="BD297" s="41" t="s">
        <v>1424</v>
      </c>
      <c r="BE297" s="50">
        <v>199</v>
      </c>
      <c r="BF297" s="50">
        <v>16</v>
      </c>
      <c r="BG297" s="50">
        <v>115</v>
      </c>
      <c r="BH297" s="50">
        <v>330</v>
      </c>
      <c r="BI297" s="50" t="s">
        <v>3578</v>
      </c>
      <c r="BJ297" s="50" t="s">
        <v>3579</v>
      </c>
      <c r="BK297" s="50" t="s">
        <v>3580</v>
      </c>
      <c r="BL297" s="56" t="s">
        <v>3581</v>
      </c>
      <c r="BM297" s="52">
        <v>11364</v>
      </c>
      <c r="BN297" s="57">
        <v>6</v>
      </c>
      <c r="BO297" s="57">
        <v>1192</v>
      </c>
      <c r="BP297" s="57">
        <v>11</v>
      </c>
      <c r="BQ297" s="58">
        <f>SUM(BM297)/BN297/BO297</f>
        <v>1.5889261744966443</v>
      </c>
    </row>
    <row r="298" spans="1:69" ht="15.75" x14ac:dyDescent="0.25">
      <c r="A298" s="38" t="s">
        <v>2625</v>
      </c>
      <c r="B298" s="39" t="s">
        <v>3472</v>
      </c>
      <c r="C298" s="39" t="s">
        <v>132</v>
      </c>
      <c r="D298" s="39" t="s">
        <v>71</v>
      </c>
      <c r="E298" s="39" t="s">
        <v>132</v>
      </c>
      <c r="F298" s="66" t="str">
        <f t="shared" si="14"/>
        <v>http://twiplomacy.com/info/asia/Israel</v>
      </c>
      <c r="G298" s="41" t="s">
        <v>3582</v>
      </c>
      <c r="H298" s="48" t="s">
        <v>3583</v>
      </c>
      <c r="I298" s="41" t="s">
        <v>3584</v>
      </c>
      <c r="J298" s="43">
        <v>19421</v>
      </c>
      <c r="K298" s="43">
        <v>151</v>
      </c>
      <c r="L298" s="41" t="s">
        <v>3585</v>
      </c>
      <c r="M298" s="41" t="s">
        <v>3586</v>
      </c>
      <c r="N298" s="41" t="s">
        <v>3479</v>
      </c>
      <c r="O298" s="43">
        <v>90</v>
      </c>
      <c r="P298" s="43">
        <v>4674</v>
      </c>
      <c r="Q298" s="41" t="s">
        <v>3587</v>
      </c>
      <c r="R298" s="41" t="s">
        <v>124</v>
      </c>
      <c r="S298" s="43">
        <v>174</v>
      </c>
      <c r="T298" s="44" t="s">
        <v>97</v>
      </c>
      <c r="U298" s="43">
        <v>6.1064638783269958</v>
      </c>
      <c r="V298" s="43">
        <v>46.911001788908763</v>
      </c>
      <c r="W298" s="43">
        <v>75.058586762075137</v>
      </c>
      <c r="X298" s="45">
        <v>25</v>
      </c>
      <c r="Y298" s="45">
        <v>3212</v>
      </c>
      <c r="Z298" s="46">
        <v>7.78331257783313E-3</v>
      </c>
      <c r="AA298" s="41" t="s">
        <v>3582</v>
      </c>
      <c r="AB298" s="41" t="s">
        <v>3584</v>
      </c>
      <c r="AC298" s="41" t="s">
        <v>3588</v>
      </c>
      <c r="AD298" s="41" t="s">
        <v>3583</v>
      </c>
      <c r="AE298" s="43">
        <v>261910</v>
      </c>
      <c r="AF298" s="43">
        <v>60.448804414469649</v>
      </c>
      <c r="AG298" s="43">
        <v>98592</v>
      </c>
      <c r="AH298" s="43">
        <v>163318</v>
      </c>
      <c r="AI298" s="47">
        <v>1.388E-2</v>
      </c>
      <c r="AJ298" s="47">
        <v>2.0459999999999999E-2</v>
      </c>
      <c r="AK298" s="47">
        <v>6.9800000000000001E-3</v>
      </c>
      <c r="AL298" s="47">
        <v>3.0020000000000002E-2</v>
      </c>
      <c r="AM298" s="47">
        <v>4.7299999999999998E-3</v>
      </c>
      <c r="AN298" s="43">
        <v>1631</v>
      </c>
      <c r="AO298" s="43">
        <v>423</v>
      </c>
      <c r="AP298" s="43">
        <v>202</v>
      </c>
      <c r="AQ298" s="43">
        <v>780</v>
      </c>
      <c r="AR298" s="43">
        <v>202</v>
      </c>
      <c r="AS298" s="41">
        <v>4.47</v>
      </c>
      <c r="AT298" s="43">
        <v>19364</v>
      </c>
      <c r="AU298" s="43">
        <v>13316</v>
      </c>
      <c r="AV298" s="47">
        <v>2.2017000000000002</v>
      </c>
      <c r="AW298" s="72" t="s">
        <v>3589</v>
      </c>
      <c r="AX298" s="39">
        <v>1</v>
      </c>
      <c r="AY298" s="39">
        <v>0</v>
      </c>
      <c r="AZ298" s="39" t="s">
        <v>85</v>
      </c>
      <c r="BA298" s="39"/>
      <c r="BB298" s="48" t="s">
        <v>3590</v>
      </c>
      <c r="BC298" s="39">
        <v>0</v>
      </c>
      <c r="BD298" s="41" t="s">
        <v>3582</v>
      </c>
      <c r="BE298" s="50">
        <v>8</v>
      </c>
      <c r="BF298" s="50">
        <v>3</v>
      </c>
      <c r="BG298" s="50">
        <v>7</v>
      </c>
      <c r="BH298" s="50">
        <v>18</v>
      </c>
      <c r="BI298" s="50" t="s">
        <v>3591</v>
      </c>
      <c r="BJ298" s="50" t="s">
        <v>3592</v>
      </c>
      <c r="BK298" s="50" t="s">
        <v>3593</v>
      </c>
      <c r="BL298" s="51" t="s">
        <v>3594</v>
      </c>
      <c r="BM298" s="52" t="s">
        <v>276</v>
      </c>
      <c r="BN298" s="57"/>
      <c r="BO298" s="57"/>
      <c r="BP298" s="57"/>
      <c r="BQ298" s="58"/>
    </row>
    <row r="299" spans="1:69" ht="15.75" x14ac:dyDescent="0.25">
      <c r="A299" s="38" t="s">
        <v>2625</v>
      </c>
      <c r="B299" s="39" t="s">
        <v>3472</v>
      </c>
      <c r="C299" s="39" t="s">
        <v>132</v>
      </c>
      <c r="D299" s="39" t="s">
        <v>71</v>
      </c>
      <c r="E299" s="39" t="s">
        <v>132</v>
      </c>
      <c r="F299" s="66" t="str">
        <f t="shared" si="14"/>
        <v>http://twiplomacy.com/info/asia/Israel</v>
      </c>
      <c r="G299" s="41" t="s">
        <v>3472</v>
      </c>
      <c r="H299" s="48" t="s">
        <v>3595</v>
      </c>
      <c r="I299" s="41" t="s">
        <v>3596</v>
      </c>
      <c r="J299" s="43">
        <v>501851</v>
      </c>
      <c r="K299" s="43">
        <v>5360</v>
      </c>
      <c r="L299" s="41" t="s">
        <v>3597</v>
      </c>
      <c r="M299" s="41" t="s">
        <v>3598</v>
      </c>
      <c r="N299" s="41" t="s">
        <v>3479</v>
      </c>
      <c r="O299" s="43">
        <v>893</v>
      </c>
      <c r="P299" s="43">
        <v>25894</v>
      </c>
      <c r="Q299" s="41" t="s">
        <v>164</v>
      </c>
      <c r="R299" s="41" t="s">
        <v>124</v>
      </c>
      <c r="S299" s="43">
        <v>4157</v>
      </c>
      <c r="T299" s="44" t="s">
        <v>97</v>
      </c>
      <c r="U299" s="43">
        <v>4.1965923984272608</v>
      </c>
      <c r="V299" s="43">
        <v>116.6972826086957</v>
      </c>
      <c r="W299" s="43">
        <v>248.95434782608689</v>
      </c>
      <c r="X299" s="45">
        <v>15</v>
      </c>
      <c r="Y299" s="45">
        <v>3202</v>
      </c>
      <c r="Z299" s="46">
        <v>4.6845721424109898E-3</v>
      </c>
      <c r="AA299" s="41" t="s">
        <v>3472</v>
      </c>
      <c r="AB299" s="41" t="s">
        <v>3596</v>
      </c>
      <c r="AC299" s="41" t="s">
        <v>3599</v>
      </c>
      <c r="AD299" s="41" t="s">
        <v>3595</v>
      </c>
      <c r="AE299" s="43">
        <v>452273</v>
      </c>
      <c r="AF299" s="43">
        <v>212.67483660130719</v>
      </c>
      <c r="AG299" s="43">
        <v>130157</v>
      </c>
      <c r="AH299" s="43">
        <v>322116</v>
      </c>
      <c r="AI299" s="47">
        <v>1.6299999999999999E-3</v>
      </c>
      <c r="AJ299" s="47">
        <v>1.8E-3</v>
      </c>
      <c r="AK299" s="47">
        <v>1.0499999999999999E-3</v>
      </c>
      <c r="AL299" s="47">
        <v>1.9499999999999999E-3</v>
      </c>
      <c r="AM299" s="47">
        <v>9.7999999999999997E-4</v>
      </c>
      <c r="AN299" s="43">
        <v>612</v>
      </c>
      <c r="AO299" s="43">
        <v>308</v>
      </c>
      <c r="AP299" s="43">
        <v>154</v>
      </c>
      <c r="AQ299" s="43">
        <v>140</v>
      </c>
      <c r="AR299" s="43">
        <v>8</v>
      </c>
      <c r="AS299" s="41">
        <v>1.68</v>
      </c>
      <c r="AT299" s="43">
        <v>501699</v>
      </c>
      <c r="AU299" s="43">
        <v>113864</v>
      </c>
      <c r="AV299" s="47">
        <v>0.29360000000000003</v>
      </c>
      <c r="AW299" s="66" t="str">
        <f>HYPERLINK("https://twitter.com/Israel/lists","https://twitter.com/Israel/lists")</f>
        <v>https://twitter.com/Israel/lists</v>
      </c>
      <c r="AX299" s="39">
        <v>16</v>
      </c>
      <c r="AY299" s="39">
        <v>7</v>
      </c>
      <c r="AZ299" s="72" t="str">
        <f>HYPERLINK("https://twitter.com/Israel/mfa-missions/members","https://twitter.com/Israel/mfa-missions/members")</f>
        <v>https://twitter.com/Israel/mfa-missions/members</v>
      </c>
      <c r="BA299" s="39">
        <v>114</v>
      </c>
      <c r="BB299" s="48" t="s">
        <v>3600</v>
      </c>
      <c r="BC299" s="39">
        <v>3</v>
      </c>
      <c r="BD299" s="41" t="s">
        <v>3472</v>
      </c>
      <c r="BE299" s="50">
        <v>103</v>
      </c>
      <c r="BF299" s="50">
        <v>10</v>
      </c>
      <c r="BG299" s="50">
        <v>76</v>
      </c>
      <c r="BH299" s="50">
        <v>189</v>
      </c>
      <c r="BI299" s="50" t="s">
        <v>3601</v>
      </c>
      <c r="BJ299" s="50" t="s">
        <v>3602</v>
      </c>
      <c r="BK299" s="50" t="s">
        <v>3603</v>
      </c>
      <c r="BL299" s="76" t="s">
        <v>3604</v>
      </c>
      <c r="BM299" s="52">
        <v>1</v>
      </c>
      <c r="BN299" s="57">
        <v>0</v>
      </c>
      <c r="BO299" s="57">
        <v>2005</v>
      </c>
      <c r="BP299" s="57">
        <v>0</v>
      </c>
      <c r="BQ299" s="58" t="e">
        <f>SUM(BM299)/BN299/BO299</f>
        <v>#DIV/0!</v>
      </c>
    </row>
    <row r="300" spans="1:69" ht="15.75" x14ac:dyDescent="0.25">
      <c r="A300" s="38" t="s">
        <v>2625</v>
      </c>
      <c r="B300" s="39" t="s">
        <v>3472</v>
      </c>
      <c r="C300" s="39" t="s">
        <v>132</v>
      </c>
      <c r="D300" s="39" t="s">
        <v>71</v>
      </c>
      <c r="E300" s="39" t="s">
        <v>132</v>
      </c>
      <c r="F300" s="66" t="str">
        <f t="shared" si="14"/>
        <v>http://twiplomacy.com/info/asia/Israel</v>
      </c>
      <c r="G300" s="41" t="s">
        <v>3605</v>
      </c>
      <c r="H300" s="48" t="s">
        <v>3606</v>
      </c>
      <c r="I300" s="41" t="s">
        <v>3607</v>
      </c>
      <c r="J300" s="43">
        <v>7846</v>
      </c>
      <c r="K300" s="43">
        <v>1095</v>
      </c>
      <c r="L300" s="41" t="s">
        <v>3608</v>
      </c>
      <c r="M300" s="41" t="s">
        <v>3609</v>
      </c>
      <c r="N300" s="41" t="s">
        <v>3479</v>
      </c>
      <c r="O300" s="43">
        <v>95</v>
      </c>
      <c r="P300" s="43">
        <v>7248</v>
      </c>
      <c r="Q300" s="41" t="s">
        <v>164</v>
      </c>
      <c r="R300" s="41" t="s">
        <v>124</v>
      </c>
      <c r="S300" s="43">
        <v>118</v>
      </c>
      <c r="T300" s="44" t="s">
        <v>97</v>
      </c>
      <c r="U300" s="43">
        <v>4.1617458279845954</v>
      </c>
      <c r="V300" s="43">
        <v>3.532140490390987</v>
      </c>
      <c r="W300" s="43">
        <v>6.1673293571901926</v>
      </c>
      <c r="X300" s="45">
        <v>20</v>
      </c>
      <c r="Y300" s="45">
        <v>3242</v>
      </c>
      <c r="Z300" s="46">
        <v>6.1690314620604604E-3</v>
      </c>
      <c r="AA300" s="41" t="s">
        <v>3605</v>
      </c>
      <c r="AB300" s="41" t="s">
        <v>3607</v>
      </c>
      <c r="AC300" s="41" t="s">
        <v>3610</v>
      </c>
      <c r="AD300" s="41" t="s">
        <v>3606</v>
      </c>
      <c r="AE300" s="43">
        <v>23506</v>
      </c>
      <c r="AF300" s="43">
        <v>4.7364576993304928</v>
      </c>
      <c r="AG300" s="43">
        <v>7782</v>
      </c>
      <c r="AH300" s="43">
        <v>15724</v>
      </c>
      <c r="AI300" s="47">
        <v>2.0699999999999998E-3</v>
      </c>
      <c r="AJ300" s="47">
        <v>2.2000000000000001E-3</v>
      </c>
      <c r="AK300" s="47">
        <v>1.4599999999999999E-3</v>
      </c>
      <c r="AL300" s="47">
        <v>4.8799999999999998E-3</v>
      </c>
      <c r="AM300" s="47">
        <v>3.2299999999999998E-3</v>
      </c>
      <c r="AN300" s="43">
        <v>1643</v>
      </c>
      <c r="AO300" s="43">
        <v>171</v>
      </c>
      <c r="AP300" s="43">
        <v>90</v>
      </c>
      <c r="AQ300" s="43">
        <v>1006</v>
      </c>
      <c r="AR300" s="43">
        <v>229</v>
      </c>
      <c r="AS300" s="41">
        <v>4.5</v>
      </c>
      <c r="AT300" s="43">
        <v>7833</v>
      </c>
      <c r="AU300" s="43">
        <v>2001</v>
      </c>
      <c r="AV300" s="47">
        <v>0.34310000000000002</v>
      </c>
      <c r="AW300" s="48" t="s">
        <v>3611</v>
      </c>
      <c r="AX300" s="39">
        <v>0</v>
      </c>
      <c r="AY300" s="39">
        <v>0</v>
      </c>
      <c r="AZ300" s="39" t="s">
        <v>85</v>
      </c>
      <c r="BA300" s="39"/>
      <c r="BB300" s="48" t="s">
        <v>3612</v>
      </c>
      <c r="BC300" s="39">
        <v>0</v>
      </c>
      <c r="BD300" s="41" t="s">
        <v>3605</v>
      </c>
      <c r="BE300" s="50">
        <v>13</v>
      </c>
      <c r="BF300" s="50">
        <v>0</v>
      </c>
      <c r="BG300" s="50">
        <v>10</v>
      </c>
      <c r="BH300" s="50">
        <v>23</v>
      </c>
      <c r="BI300" s="50" t="s">
        <v>3613</v>
      </c>
      <c r="BJ300" s="50"/>
      <c r="BK300" s="50" t="s">
        <v>3614</v>
      </c>
      <c r="BL300" s="51" t="s">
        <v>3615</v>
      </c>
      <c r="BM300" s="52" t="s">
        <v>276</v>
      </c>
      <c r="BN300" s="57"/>
      <c r="BO300" s="57"/>
      <c r="BP300" s="57"/>
      <c r="BQ300" s="58"/>
    </row>
    <row r="301" spans="1:69" ht="15.75" x14ac:dyDescent="0.25">
      <c r="A301" s="38" t="s">
        <v>2625</v>
      </c>
      <c r="B301" s="39" t="s">
        <v>3472</v>
      </c>
      <c r="C301" s="39" t="s">
        <v>132</v>
      </c>
      <c r="D301" s="39" t="s">
        <v>71</v>
      </c>
      <c r="E301" s="39" t="s">
        <v>132</v>
      </c>
      <c r="F301" s="66" t="str">
        <f t="shared" si="14"/>
        <v>http://twiplomacy.com/info/asia/Israel</v>
      </c>
      <c r="G301" s="41" t="s">
        <v>3616</v>
      </c>
      <c r="H301" s="48" t="s">
        <v>3617</v>
      </c>
      <c r="I301" s="41" t="s">
        <v>3618</v>
      </c>
      <c r="J301" s="43">
        <v>145490</v>
      </c>
      <c r="K301" s="43">
        <v>955</v>
      </c>
      <c r="L301" s="41" t="s">
        <v>3619</v>
      </c>
      <c r="M301" s="41" t="s">
        <v>3620</v>
      </c>
      <c r="N301" s="41" t="s">
        <v>3479</v>
      </c>
      <c r="O301" s="43">
        <v>1445</v>
      </c>
      <c r="P301" s="43">
        <v>9193</v>
      </c>
      <c r="Q301" s="41" t="s">
        <v>164</v>
      </c>
      <c r="R301" s="41" t="s">
        <v>124</v>
      </c>
      <c r="S301" s="43">
        <v>801</v>
      </c>
      <c r="T301" s="44" t="s">
        <v>97</v>
      </c>
      <c r="U301" s="43">
        <v>2.95045871559633</v>
      </c>
      <c r="V301" s="43">
        <v>27.625587642713231</v>
      </c>
      <c r="W301" s="43">
        <v>31.94526527871054</v>
      </c>
      <c r="X301" s="45">
        <v>121</v>
      </c>
      <c r="Y301" s="45">
        <v>3216</v>
      </c>
      <c r="Z301" s="46">
        <v>3.7624378109452697E-2</v>
      </c>
      <c r="AA301" s="41" t="s">
        <v>3616</v>
      </c>
      <c r="AB301" s="41" t="s">
        <v>3618</v>
      </c>
      <c r="AC301" s="41" t="s">
        <v>3621</v>
      </c>
      <c r="AD301" s="41" t="s">
        <v>3617</v>
      </c>
      <c r="AE301" s="43">
        <v>120007</v>
      </c>
      <c r="AF301" s="43">
        <v>52.829369183040328</v>
      </c>
      <c r="AG301" s="43">
        <v>51086</v>
      </c>
      <c r="AH301" s="43">
        <v>68921</v>
      </c>
      <c r="AI301" s="47">
        <v>1.0499999999999999E-3</v>
      </c>
      <c r="AJ301" s="47">
        <v>1.07E-3</v>
      </c>
      <c r="AK301" s="47">
        <v>8.0999999999999996E-4</v>
      </c>
      <c r="AL301" s="47">
        <v>1.42E-3</v>
      </c>
      <c r="AM301" s="47">
        <v>5.2999999999999998E-4</v>
      </c>
      <c r="AN301" s="43">
        <v>967</v>
      </c>
      <c r="AO301" s="43">
        <v>540</v>
      </c>
      <c r="AP301" s="43">
        <v>156</v>
      </c>
      <c r="AQ301" s="43">
        <v>245</v>
      </c>
      <c r="AR301" s="43">
        <v>17</v>
      </c>
      <c r="AS301" s="41">
        <v>2.65</v>
      </c>
      <c r="AT301" s="43">
        <v>145308</v>
      </c>
      <c r="AU301" s="43">
        <v>53302</v>
      </c>
      <c r="AV301" s="47">
        <v>0.57930000000000004</v>
      </c>
      <c r="AW301" s="48" t="s">
        <v>3622</v>
      </c>
      <c r="AX301" s="39">
        <v>0</v>
      </c>
      <c r="AY301" s="39">
        <v>0</v>
      </c>
      <c r="AZ301" s="39" t="s">
        <v>85</v>
      </c>
      <c r="BA301" s="39"/>
      <c r="BB301" s="48" t="s">
        <v>3623</v>
      </c>
      <c r="BC301" s="39">
        <v>0</v>
      </c>
      <c r="BD301" s="41" t="s">
        <v>3616</v>
      </c>
      <c r="BE301" s="50">
        <v>8</v>
      </c>
      <c r="BF301" s="50">
        <v>4</v>
      </c>
      <c r="BG301" s="50">
        <v>8</v>
      </c>
      <c r="BH301" s="50">
        <v>20</v>
      </c>
      <c r="BI301" s="50" t="s">
        <v>3624</v>
      </c>
      <c r="BJ301" s="50" t="s">
        <v>3625</v>
      </c>
      <c r="BK301" s="50" t="s">
        <v>3626</v>
      </c>
      <c r="BL301" s="56" t="s">
        <v>3627</v>
      </c>
      <c r="BM301" s="52" t="s">
        <v>276</v>
      </c>
      <c r="BN301" s="57"/>
      <c r="BO301" s="57"/>
      <c r="BP301" s="57"/>
      <c r="BQ301" s="58"/>
    </row>
    <row r="302" spans="1:69" ht="15.75" x14ac:dyDescent="0.25">
      <c r="A302" s="38" t="s">
        <v>2625</v>
      </c>
      <c r="B302" s="39" t="s">
        <v>3472</v>
      </c>
      <c r="C302" s="39" t="s">
        <v>132</v>
      </c>
      <c r="D302" s="39" t="s">
        <v>71</v>
      </c>
      <c r="E302" s="39" t="s">
        <v>132</v>
      </c>
      <c r="F302" s="66" t="str">
        <f t="shared" si="14"/>
        <v>http://twiplomacy.com/info/asia/Israel</v>
      </c>
      <c r="G302" s="41" t="s">
        <v>3628</v>
      </c>
      <c r="H302" s="48" t="s">
        <v>3629</v>
      </c>
      <c r="I302" s="41" t="s">
        <v>3630</v>
      </c>
      <c r="J302" s="43">
        <v>58706</v>
      </c>
      <c r="K302" s="43">
        <v>199</v>
      </c>
      <c r="L302" s="41" t="s">
        <v>3631</v>
      </c>
      <c r="M302" s="41" t="s">
        <v>3632</v>
      </c>
      <c r="N302" s="41"/>
      <c r="O302" s="43">
        <v>6591</v>
      </c>
      <c r="P302" s="43">
        <v>5533</v>
      </c>
      <c r="Q302" s="41" t="s">
        <v>3563</v>
      </c>
      <c r="R302" s="41" t="s">
        <v>124</v>
      </c>
      <c r="S302" s="43">
        <v>152</v>
      </c>
      <c r="T302" s="44" t="s">
        <v>97</v>
      </c>
      <c r="U302" s="43">
        <v>2.014465408805032</v>
      </c>
      <c r="V302" s="43">
        <v>10.11659333752357</v>
      </c>
      <c r="W302" s="43">
        <v>82.894720301697049</v>
      </c>
      <c r="X302" s="45">
        <v>469</v>
      </c>
      <c r="Y302" s="45">
        <v>3203</v>
      </c>
      <c r="Z302" s="46">
        <v>0.14642522635029701</v>
      </c>
      <c r="AA302" s="41" t="s">
        <v>3628</v>
      </c>
      <c r="AB302" s="41" t="s">
        <v>3630</v>
      </c>
      <c r="AC302" s="41" t="s">
        <v>3633</v>
      </c>
      <c r="AD302" s="41" t="s">
        <v>3629</v>
      </c>
      <c r="AE302" s="43">
        <v>368833</v>
      </c>
      <c r="AF302" s="43">
        <v>46.086186540731994</v>
      </c>
      <c r="AG302" s="43">
        <v>39035</v>
      </c>
      <c r="AH302" s="43">
        <v>329798</v>
      </c>
      <c r="AI302" s="47">
        <v>9.4999999999999998E-3</v>
      </c>
      <c r="AJ302" s="47">
        <v>7.3299999999999997E-3</v>
      </c>
      <c r="AK302" s="47">
        <v>7.2899999999999996E-3</v>
      </c>
      <c r="AL302" s="47">
        <v>7.1900000000000002E-3</v>
      </c>
      <c r="AM302" s="47">
        <v>1.536E-2</v>
      </c>
      <c r="AN302" s="43">
        <v>847</v>
      </c>
      <c r="AO302" s="43">
        <v>444</v>
      </c>
      <c r="AP302" s="43">
        <v>161</v>
      </c>
      <c r="AQ302" s="43">
        <v>66</v>
      </c>
      <c r="AR302" s="43">
        <v>174</v>
      </c>
      <c r="AS302" s="41">
        <v>2.3199999999999998</v>
      </c>
      <c r="AT302" s="43">
        <v>58490</v>
      </c>
      <c r="AU302" s="43">
        <v>18761</v>
      </c>
      <c r="AV302" s="47">
        <v>0.47220000000000001</v>
      </c>
      <c r="AW302" s="72" t="s">
        <v>3634</v>
      </c>
      <c r="AX302" s="39">
        <v>1</v>
      </c>
      <c r="AY302" s="39">
        <v>0</v>
      </c>
      <c r="AZ302" s="39" t="s">
        <v>85</v>
      </c>
      <c r="BA302" s="39"/>
      <c r="BB302" s="48" t="s">
        <v>3635</v>
      </c>
      <c r="BC302" s="39">
        <v>0</v>
      </c>
      <c r="BD302" s="41" t="s">
        <v>3628</v>
      </c>
      <c r="BE302" s="50">
        <v>7</v>
      </c>
      <c r="BF302" s="50">
        <v>1</v>
      </c>
      <c r="BG302" s="50">
        <v>6</v>
      </c>
      <c r="BH302" s="50">
        <v>14</v>
      </c>
      <c r="BI302" s="50" t="s">
        <v>3636</v>
      </c>
      <c r="BJ302" s="50" t="s">
        <v>262</v>
      </c>
      <c r="BK302" s="50" t="s">
        <v>3637</v>
      </c>
      <c r="BL302" s="51" t="s">
        <v>3638</v>
      </c>
      <c r="BM302" s="52" t="s">
        <v>90</v>
      </c>
      <c r="BN302" s="57"/>
      <c r="BO302" s="57"/>
      <c r="BP302" s="57"/>
      <c r="BQ302" s="58"/>
    </row>
    <row r="303" spans="1:69" ht="15.75" x14ac:dyDescent="0.25">
      <c r="A303" s="38" t="s">
        <v>2625</v>
      </c>
      <c r="B303" s="39" t="s">
        <v>3472</v>
      </c>
      <c r="C303" s="39" t="s">
        <v>132</v>
      </c>
      <c r="D303" s="39" t="s">
        <v>71</v>
      </c>
      <c r="E303" s="39" t="s">
        <v>132</v>
      </c>
      <c r="F303" s="66" t="str">
        <f t="shared" si="14"/>
        <v>http://twiplomacy.com/info/asia/Israel</v>
      </c>
      <c r="G303" s="41" t="s">
        <v>3639</v>
      </c>
      <c r="H303" s="48" t="s">
        <v>3640</v>
      </c>
      <c r="I303" s="41" t="s">
        <v>3641</v>
      </c>
      <c r="J303" s="43">
        <v>12022</v>
      </c>
      <c r="K303" s="43">
        <v>478</v>
      </c>
      <c r="L303" s="41" t="s">
        <v>3642</v>
      </c>
      <c r="M303" s="41" t="s">
        <v>3643</v>
      </c>
      <c r="N303" s="41" t="s">
        <v>3644</v>
      </c>
      <c r="O303" s="43">
        <v>11</v>
      </c>
      <c r="P303" s="43">
        <v>1909</v>
      </c>
      <c r="Q303" s="41" t="s">
        <v>164</v>
      </c>
      <c r="R303" s="41" t="s">
        <v>124</v>
      </c>
      <c r="S303" s="43">
        <v>115</v>
      </c>
      <c r="T303" s="44" t="s">
        <v>97</v>
      </c>
      <c r="U303" s="43">
        <v>0.76264274061990212</v>
      </c>
      <c r="V303" s="43">
        <v>1.4220305242203051</v>
      </c>
      <c r="W303" s="43">
        <v>2.5686794956867951</v>
      </c>
      <c r="X303" s="45">
        <v>11</v>
      </c>
      <c r="Y303" s="45">
        <v>1870</v>
      </c>
      <c r="Z303" s="46">
        <v>5.8823529411764696E-3</v>
      </c>
      <c r="AA303" s="41" t="s">
        <v>3639</v>
      </c>
      <c r="AB303" s="41" t="s">
        <v>3641</v>
      </c>
      <c r="AC303" s="41" t="s">
        <v>3645</v>
      </c>
      <c r="AD303" s="41" t="s">
        <v>3640</v>
      </c>
      <c r="AE303" s="43">
        <v>3153</v>
      </c>
      <c r="AF303" s="43">
        <v>3.6425531914893616</v>
      </c>
      <c r="AG303" s="43">
        <v>856</v>
      </c>
      <c r="AH303" s="43">
        <v>2297</v>
      </c>
      <c r="AI303" s="47">
        <v>1.2800000000000001E-3</v>
      </c>
      <c r="AJ303" s="47">
        <v>1.64E-3</v>
      </c>
      <c r="AK303" s="47">
        <v>1.3500000000000001E-3</v>
      </c>
      <c r="AL303" s="47">
        <v>1.97E-3</v>
      </c>
      <c r="AM303" s="47">
        <v>4.8999999999999998E-4</v>
      </c>
      <c r="AN303" s="43">
        <v>235</v>
      </c>
      <c r="AO303" s="43">
        <v>70</v>
      </c>
      <c r="AP303" s="43">
        <v>24</v>
      </c>
      <c r="AQ303" s="43">
        <v>69</v>
      </c>
      <c r="AR303" s="43">
        <v>71</v>
      </c>
      <c r="AS303" s="41">
        <v>0.64</v>
      </c>
      <c r="AT303" s="43">
        <v>12022</v>
      </c>
      <c r="AU303" s="43">
        <v>3276</v>
      </c>
      <c r="AV303" s="47">
        <v>0.37459999999999999</v>
      </c>
      <c r="AW303" s="72" t="s">
        <v>3646</v>
      </c>
      <c r="AX303" s="39">
        <v>4</v>
      </c>
      <c r="AY303" s="39">
        <v>2</v>
      </c>
      <c r="AZ303" s="39" t="s">
        <v>85</v>
      </c>
      <c r="BA303" s="39"/>
      <c r="BB303" s="48" t="s">
        <v>3647</v>
      </c>
      <c r="BC303" s="39">
        <v>0</v>
      </c>
      <c r="BD303" s="41" t="s">
        <v>3639</v>
      </c>
      <c r="BE303" s="50">
        <v>3</v>
      </c>
      <c r="BF303" s="50">
        <v>1</v>
      </c>
      <c r="BG303" s="50">
        <v>9</v>
      </c>
      <c r="BH303" s="50">
        <v>13</v>
      </c>
      <c r="BI303" s="50" t="s">
        <v>3648</v>
      </c>
      <c r="BJ303" s="50" t="s">
        <v>262</v>
      </c>
      <c r="BK303" s="50" t="s">
        <v>3649</v>
      </c>
      <c r="BL303" s="56" t="s">
        <v>3650</v>
      </c>
      <c r="BM303" s="52">
        <v>580</v>
      </c>
      <c r="BN303" s="57">
        <v>7</v>
      </c>
      <c r="BO303" s="57">
        <v>37</v>
      </c>
      <c r="BP303" s="57">
        <v>0</v>
      </c>
      <c r="BQ303" s="58">
        <f>SUM(BM303)/BN303/BO303</f>
        <v>2.2393822393822393</v>
      </c>
    </row>
    <row r="304" spans="1:69" ht="15.75" x14ac:dyDescent="0.25">
      <c r="A304" s="38" t="s">
        <v>2625</v>
      </c>
      <c r="B304" s="39" t="s">
        <v>3651</v>
      </c>
      <c r="C304" s="39" t="s">
        <v>104</v>
      </c>
      <c r="D304" s="39" t="s">
        <v>118</v>
      </c>
      <c r="E304" s="39" t="s">
        <v>3652</v>
      </c>
      <c r="F304" s="66" t="str">
        <f t="shared" ref="F304:F316" si="15">HYPERLINK("http://twiplomacy.com/info/asia/japan/","http://twiplomacy.com/info/asia/japan/")</f>
        <v>http://twiplomacy.com/info/asia/japan/</v>
      </c>
      <c r="G304" s="41" t="s">
        <v>3653</v>
      </c>
      <c r="H304" s="48" t="s">
        <v>3654</v>
      </c>
      <c r="I304" s="41" t="s">
        <v>3655</v>
      </c>
      <c r="J304" s="43">
        <v>930471</v>
      </c>
      <c r="K304" s="43">
        <v>17</v>
      </c>
      <c r="L304" s="41" t="s">
        <v>3656</v>
      </c>
      <c r="M304" s="41" t="s">
        <v>3657</v>
      </c>
      <c r="N304" s="41"/>
      <c r="O304" s="43">
        <v>3</v>
      </c>
      <c r="P304" s="43">
        <v>1322</v>
      </c>
      <c r="Q304" s="41" t="s">
        <v>3658</v>
      </c>
      <c r="R304" s="41" t="s">
        <v>124</v>
      </c>
      <c r="S304" s="43">
        <v>9678</v>
      </c>
      <c r="T304" s="44" t="s">
        <v>97</v>
      </c>
      <c r="U304" s="43">
        <v>0.19900000000000001</v>
      </c>
      <c r="V304" s="43">
        <v>3714.427835051546</v>
      </c>
      <c r="W304" s="43">
        <v>9627.5360824742274</v>
      </c>
      <c r="X304" s="45">
        <v>5</v>
      </c>
      <c r="Y304" s="45">
        <v>199</v>
      </c>
      <c r="Z304" s="46">
        <v>2.5125628140703501E-2</v>
      </c>
      <c r="AA304" s="41" t="s">
        <v>3653</v>
      </c>
      <c r="AB304" s="41" t="s">
        <v>3655</v>
      </c>
      <c r="AC304" s="41" t="s">
        <v>3659</v>
      </c>
      <c r="AD304" s="41" t="s">
        <v>3654</v>
      </c>
      <c r="AE304" s="43">
        <v>2263765</v>
      </c>
      <c r="AF304" s="43">
        <v>6015.3469387755104</v>
      </c>
      <c r="AG304" s="43">
        <v>589504</v>
      </c>
      <c r="AH304" s="43">
        <v>1674261</v>
      </c>
      <c r="AI304" s="47">
        <v>2.9010000000000001E-2</v>
      </c>
      <c r="AJ304" s="47">
        <v>4.4060000000000002E-2</v>
      </c>
      <c r="AK304" s="47">
        <v>1.4319999999999999E-2</v>
      </c>
      <c r="AL304" s="47">
        <v>3.1150000000000001E-2</v>
      </c>
      <c r="AM304" s="47">
        <v>2.9049999999999999E-2</v>
      </c>
      <c r="AN304" s="43">
        <v>98</v>
      </c>
      <c r="AO304" s="43">
        <v>26</v>
      </c>
      <c r="AP304" s="43">
        <v>28</v>
      </c>
      <c r="AQ304" s="43">
        <v>33</v>
      </c>
      <c r="AR304" s="43">
        <v>11</v>
      </c>
      <c r="AS304" s="41">
        <v>0.27</v>
      </c>
      <c r="AT304" s="43">
        <v>929805</v>
      </c>
      <c r="AU304" s="43">
        <v>239974</v>
      </c>
      <c r="AV304" s="47">
        <v>0.34789999999999999</v>
      </c>
      <c r="AW304" s="48" t="s">
        <v>3660</v>
      </c>
      <c r="AX304" s="39">
        <v>0</v>
      </c>
      <c r="AY304" s="39">
        <v>0</v>
      </c>
      <c r="AZ304" s="39" t="s">
        <v>85</v>
      </c>
      <c r="BA304" s="39"/>
      <c r="BB304" s="48" t="s">
        <v>3661</v>
      </c>
      <c r="BC304" s="39">
        <v>0</v>
      </c>
      <c r="BD304" s="41" t="s">
        <v>3653</v>
      </c>
      <c r="BE304" s="50">
        <v>3</v>
      </c>
      <c r="BF304" s="50">
        <v>50</v>
      </c>
      <c r="BG304" s="50">
        <v>3</v>
      </c>
      <c r="BH304" s="50">
        <v>56</v>
      </c>
      <c r="BI304" s="50" t="s">
        <v>3662</v>
      </c>
      <c r="BJ304" s="50" t="s">
        <v>3663</v>
      </c>
      <c r="BK304" s="50" t="s">
        <v>3664</v>
      </c>
      <c r="BL304" s="56" t="s">
        <v>3665</v>
      </c>
      <c r="BM304" s="52" t="s">
        <v>90</v>
      </c>
      <c r="BN304" s="57"/>
      <c r="BO304" s="57"/>
      <c r="BP304" s="57"/>
      <c r="BQ304" s="58"/>
    </row>
    <row r="305" spans="1:69" ht="15.75" x14ac:dyDescent="0.25">
      <c r="A305" s="38" t="s">
        <v>2625</v>
      </c>
      <c r="B305" s="39" t="s">
        <v>3651</v>
      </c>
      <c r="C305" s="39" t="s">
        <v>211</v>
      </c>
      <c r="D305" s="39" t="s">
        <v>71</v>
      </c>
      <c r="E305" s="39" t="s">
        <v>211</v>
      </c>
      <c r="F305" s="66" t="str">
        <f t="shared" si="15"/>
        <v>http://twiplomacy.com/info/asia/japan/</v>
      </c>
      <c r="G305" s="41" t="s">
        <v>3666</v>
      </c>
      <c r="H305" s="48" t="s">
        <v>3667</v>
      </c>
      <c r="I305" s="41" t="s">
        <v>3668</v>
      </c>
      <c r="J305" s="43">
        <v>177336</v>
      </c>
      <c r="K305" s="43">
        <v>301</v>
      </c>
      <c r="L305" s="41" t="s">
        <v>3669</v>
      </c>
      <c r="M305" s="41" t="s">
        <v>3670</v>
      </c>
      <c r="N305" s="41"/>
      <c r="O305" s="43">
        <v>402</v>
      </c>
      <c r="P305" s="43">
        <v>3943</v>
      </c>
      <c r="Q305" s="41" t="s">
        <v>3658</v>
      </c>
      <c r="R305" s="41" t="s">
        <v>124</v>
      </c>
      <c r="S305" s="43">
        <v>1301</v>
      </c>
      <c r="T305" s="44" t="s">
        <v>97</v>
      </c>
      <c r="U305" s="43">
        <v>4.1035805626598467</v>
      </c>
      <c r="V305" s="43">
        <v>42.413452914798206</v>
      </c>
      <c r="W305" s="43">
        <v>115.03318385650221</v>
      </c>
      <c r="X305" s="45">
        <v>20</v>
      </c>
      <c r="Y305" s="45">
        <v>3209</v>
      </c>
      <c r="Z305" s="46">
        <v>6.2324711748208191E-3</v>
      </c>
      <c r="AA305" s="41" t="s">
        <v>3666</v>
      </c>
      <c r="AB305" s="41" t="s">
        <v>3668</v>
      </c>
      <c r="AC305" s="41" t="s">
        <v>3671</v>
      </c>
      <c r="AD305" s="41" t="s">
        <v>3667</v>
      </c>
      <c r="AE305" s="43">
        <v>102546</v>
      </c>
      <c r="AF305" s="43">
        <v>41.268953068592054</v>
      </c>
      <c r="AG305" s="43">
        <v>22863</v>
      </c>
      <c r="AH305" s="43">
        <v>79683</v>
      </c>
      <c r="AI305" s="47">
        <v>1.08E-3</v>
      </c>
      <c r="AJ305" s="47">
        <v>7.7999999999999999E-4</v>
      </c>
      <c r="AK305" s="47">
        <v>8.3000000000000001E-4</v>
      </c>
      <c r="AL305" s="47">
        <v>1.8500000000000001E-3</v>
      </c>
      <c r="AM305" s="47">
        <v>1.33E-3</v>
      </c>
      <c r="AN305" s="43">
        <v>554</v>
      </c>
      <c r="AO305" s="43">
        <v>65</v>
      </c>
      <c r="AP305" s="43">
        <v>95</v>
      </c>
      <c r="AQ305" s="43">
        <v>317</v>
      </c>
      <c r="AR305" s="43">
        <v>5</v>
      </c>
      <c r="AS305" s="41">
        <v>1.52</v>
      </c>
      <c r="AT305" s="43">
        <v>177329</v>
      </c>
      <c r="AU305" s="43">
        <v>12505</v>
      </c>
      <c r="AV305" s="47">
        <v>7.5899999999999995E-2</v>
      </c>
      <c r="AW305" s="48" t="str">
        <f>HYPERLINK("https://twitter.com/JapanGov/lists","https://twitter.com/JapanGov/lists")</f>
        <v>https://twitter.com/JapanGov/lists</v>
      </c>
      <c r="AX305" s="39">
        <v>0</v>
      </c>
      <c r="AY305" s="39">
        <v>0</v>
      </c>
      <c r="AZ305" s="39" t="s">
        <v>85</v>
      </c>
      <c r="BA305" s="39"/>
      <c r="BB305" s="48" t="s">
        <v>3672</v>
      </c>
      <c r="BC305" s="39">
        <v>0</v>
      </c>
      <c r="BD305" s="41" t="s">
        <v>3666</v>
      </c>
      <c r="BE305" s="50">
        <v>12</v>
      </c>
      <c r="BF305" s="50">
        <v>13</v>
      </c>
      <c r="BG305" s="50">
        <v>28</v>
      </c>
      <c r="BH305" s="50">
        <v>53</v>
      </c>
      <c r="BI305" s="50" t="s">
        <v>3673</v>
      </c>
      <c r="BJ305" s="50" t="s">
        <v>3674</v>
      </c>
      <c r="BK305" s="50" t="s">
        <v>3675</v>
      </c>
      <c r="BL305" s="51" t="s">
        <v>3676</v>
      </c>
      <c r="BM305" s="52" t="s">
        <v>90</v>
      </c>
      <c r="BN305" s="57"/>
      <c r="BO305" s="57"/>
      <c r="BP305" s="57"/>
      <c r="BQ305" s="58"/>
    </row>
    <row r="306" spans="1:69" ht="15.75" x14ac:dyDescent="0.25">
      <c r="A306" s="38" t="s">
        <v>2625</v>
      </c>
      <c r="B306" s="39" t="s">
        <v>3651</v>
      </c>
      <c r="C306" s="39" t="s">
        <v>211</v>
      </c>
      <c r="D306" s="39" t="s">
        <v>71</v>
      </c>
      <c r="E306" s="39" t="s">
        <v>211</v>
      </c>
      <c r="F306" s="66" t="str">
        <f t="shared" si="15"/>
        <v>http://twiplomacy.com/info/asia/japan/</v>
      </c>
      <c r="G306" s="41" t="s">
        <v>3677</v>
      </c>
      <c r="H306" s="48" t="s">
        <v>3678</v>
      </c>
      <c r="I306" s="41" t="s">
        <v>3679</v>
      </c>
      <c r="J306" s="43">
        <v>921947</v>
      </c>
      <c r="K306" s="43">
        <v>40</v>
      </c>
      <c r="L306" s="41" t="s">
        <v>3680</v>
      </c>
      <c r="M306" s="41" t="s">
        <v>3681</v>
      </c>
      <c r="N306" s="41"/>
      <c r="O306" s="43">
        <v>0</v>
      </c>
      <c r="P306" s="43">
        <v>10502</v>
      </c>
      <c r="Q306" s="41" t="s">
        <v>3658</v>
      </c>
      <c r="R306" s="41" t="s">
        <v>124</v>
      </c>
      <c r="S306" s="43">
        <v>10111</v>
      </c>
      <c r="T306" s="44" t="s">
        <v>97</v>
      </c>
      <c r="U306" s="43">
        <v>4.0173697270471456</v>
      </c>
      <c r="V306" s="43">
        <v>175.94105037513401</v>
      </c>
      <c r="W306" s="43">
        <v>385.28367274026442</v>
      </c>
      <c r="X306" s="45">
        <v>0</v>
      </c>
      <c r="Y306" s="45">
        <v>3238</v>
      </c>
      <c r="Z306" s="46">
        <v>0</v>
      </c>
      <c r="AA306" s="41" t="s">
        <v>3677</v>
      </c>
      <c r="AB306" s="41" t="s">
        <v>3679</v>
      </c>
      <c r="AC306" s="41" t="s">
        <v>3682</v>
      </c>
      <c r="AD306" s="41" t="s">
        <v>3678</v>
      </c>
      <c r="AE306" s="43">
        <v>1151125</v>
      </c>
      <c r="AF306" s="43">
        <v>245.15533230293664</v>
      </c>
      <c r="AG306" s="43">
        <v>317231</v>
      </c>
      <c r="AH306" s="43">
        <v>833894</v>
      </c>
      <c r="AI306" s="47">
        <v>1.0499999999999999E-3</v>
      </c>
      <c r="AJ306" s="47">
        <v>3.6000000000000002E-4</v>
      </c>
      <c r="AK306" s="47">
        <v>9.3000000000000005E-4</v>
      </c>
      <c r="AL306" s="47">
        <v>3.7399999999999998E-3</v>
      </c>
      <c r="AM306" s="47">
        <v>1.2700000000000001E-3</v>
      </c>
      <c r="AN306" s="43">
        <v>1294</v>
      </c>
      <c r="AO306" s="43">
        <v>54</v>
      </c>
      <c r="AP306" s="43">
        <v>62</v>
      </c>
      <c r="AQ306" s="43">
        <v>1104</v>
      </c>
      <c r="AR306" s="43">
        <v>24</v>
      </c>
      <c r="AS306" s="41">
        <v>3.55</v>
      </c>
      <c r="AT306" s="43">
        <v>921961</v>
      </c>
      <c r="AU306" s="43">
        <v>164647</v>
      </c>
      <c r="AV306" s="47">
        <v>0.21740000000000001</v>
      </c>
      <c r="AW306" s="48" t="s">
        <v>3683</v>
      </c>
      <c r="AX306" s="39">
        <v>0</v>
      </c>
      <c r="AY306" s="39">
        <v>0</v>
      </c>
      <c r="AZ306" s="39" t="s">
        <v>85</v>
      </c>
      <c r="BA306" s="39"/>
      <c r="BB306" s="48" t="s">
        <v>3684</v>
      </c>
      <c r="BC306" s="39">
        <v>3</v>
      </c>
      <c r="BD306" s="41" t="s">
        <v>3677</v>
      </c>
      <c r="BE306" s="50">
        <v>0</v>
      </c>
      <c r="BF306" s="50">
        <v>8</v>
      </c>
      <c r="BG306" s="50">
        <v>4</v>
      </c>
      <c r="BH306" s="50">
        <v>12</v>
      </c>
      <c r="BI306" s="50"/>
      <c r="BJ306" s="50" t="s">
        <v>3685</v>
      </c>
      <c r="BK306" s="50" t="s">
        <v>3686</v>
      </c>
      <c r="BL306" s="51" t="s">
        <v>3687</v>
      </c>
      <c r="BM306" s="52">
        <v>95189</v>
      </c>
      <c r="BN306" s="57">
        <v>7</v>
      </c>
      <c r="BO306" s="57">
        <v>320</v>
      </c>
      <c r="BP306" s="57">
        <v>0</v>
      </c>
      <c r="BQ306" s="58">
        <f>SUM(BM306)/BN306/BO306</f>
        <v>42.495089285714286</v>
      </c>
    </row>
    <row r="307" spans="1:69" ht="15.75" x14ac:dyDescent="0.25">
      <c r="A307" s="38" t="s">
        <v>2625</v>
      </c>
      <c r="B307" s="39" t="s">
        <v>3651</v>
      </c>
      <c r="C307" s="39" t="s">
        <v>211</v>
      </c>
      <c r="D307" s="39" t="s">
        <v>71</v>
      </c>
      <c r="E307" s="39" t="s">
        <v>211</v>
      </c>
      <c r="F307" s="66" t="str">
        <f t="shared" si="15"/>
        <v>http://twiplomacy.com/info/asia/japan/</v>
      </c>
      <c r="G307" s="41" t="s">
        <v>3688</v>
      </c>
      <c r="H307" s="48" t="s">
        <v>3689</v>
      </c>
      <c r="I307" s="41" t="s">
        <v>3690</v>
      </c>
      <c r="J307" s="43">
        <v>2636858</v>
      </c>
      <c r="K307" s="43">
        <v>16</v>
      </c>
      <c r="L307" s="41" t="s">
        <v>3691</v>
      </c>
      <c r="M307" s="41" t="s">
        <v>3692</v>
      </c>
      <c r="N307" s="41"/>
      <c r="O307" s="43">
        <v>0</v>
      </c>
      <c r="P307" s="43">
        <v>4404</v>
      </c>
      <c r="Q307" s="41" t="s">
        <v>3658</v>
      </c>
      <c r="R307" s="41" t="s">
        <v>124</v>
      </c>
      <c r="S307" s="43">
        <v>40470</v>
      </c>
      <c r="T307" s="44" t="s">
        <v>97</v>
      </c>
      <c r="U307" s="43">
        <v>1.287136598964556</v>
      </c>
      <c r="V307" s="43">
        <v>374.63552311435518</v>
      </c>
      <c r="W307" s="43">
        <v>196.76739659367399</v>
      </c>
      <c r="X307" s="45">
        <v>0</v>
      </c>
      <c r="Y307" s="45">
        <v>3232</v>
      </c>
      <c r="Z307" s="46">
        <v>0</v>
      </c>
      <c r="AA307" s="41" t="s">
        <v>3688</v>
      </c>
      <c r="AB307" s="41" t="s">
        <v>3690</v>
      </c>
      <c r="AC307" s="41" t="s">
        <v>3693</v>
      </c>
      <c r="AD307" s="41" t="s">
        <v>3689</v>
      </c>
      <c r="AE307" s="43">
        <v>552671</v>
      </c>
      <c r="AF307" s="43">
        <v>1703.6742857142858</v>
      </c>
      <c r="AG307" s="43">
        <v>298143</v>
      </c>
      <c r="AH307" s="43">
        <v>254528</v>
      </c>
      <c r="AI307" s="47">
        <v>1.2700000000000001E-3</v>
      </c>
      <c r="AJ307" s="47">
        <v>4.3899999999999998E-3</v>
      </c>
      <c r="AK307" s="47">
        <v>4.4000000000000002E-4</v>
      </c>
      <c r="AL307" s="47">
        <v>5.1799999999999997E-3</v>
      </c>
      <c r="AM307" s="47">
        <v>2.0100000000000001E-3</v>
      </c>
      <c r="AN307" s="43">
        <v>175</v>
      </c>
      <c r="AO307" s="43">
        <v>5</v>
      </c>
      <c r="AP307" s="43">
        <v>5</v>
      </c>
      <c r="AQ307" s="43">
        <v>98</v>
      </c>
      <c r="AR307" s="43">
        <v>67</v>
      </c>
      <c r="AS307" s="41">
        <v>0.48</v>
      </c>
      <c r="AT307" s="43">
        <v>2640035</v>
      </c>
      <c r="AU307" s="43">
        <v>403289</v>
      </c>
      <c r="AV307" s="47">
        <v>0.18029999999999999</v>
      </c>
      <c r="AW307" s="48" t="s">
        <v>3694</v>
      </c>
      <c r="AX307" s="39">
        <v>0</v>
      </c>
      <c r="AY307" s="39">
        <v>0</v>
      </c>
      <c r="AZ307" s="39" t="s">
        <v>85</v>
      </c>
      <c r="BA307" s="39"/>
      <c r="BB307" s="48" t="s">
        <v>3695</v>
      </c>
      <c r="BC307" s="39">
        <v>0</v>
      </c>
      <c r="BD307" s="41" t="s">
        <v>3688</v>
      </c>
      <c r="BE307" s="50">
        <v>0</v>
      </c>
      <c r="BF307" s="50">
        <v>9</v>
      </c>
      <c r="BG307" s="50">
        <v>3</v>
      </c>
      <c r="BH307" s="50">
        <v>12</v>
      </c>
      <c r="BI307" s="50"/>
      <c r="BJ307" s="50" t="s">
        <v>3696</v>
      </c>
      <c r="BK307" s="50" t="s">
        <v>3697</v>
      </c>
      <c r="BL307" s="51" t="s">
        <v>3698</v>
      </c>
      <c r="BM307" s="52" t="s">
        <v>90</v>
      </c>
      <c r="BN307" s="57"/>
      <c r="BO307" s="57"/>
      <c r="BP307" s="57"/>
      <c r="BQ307" s="58"/>
    </row>
    <row r="308" spans="1:69" ht="15.75" x14ac:dyDescent="0.25">
      <c r="A308" s="38" t="s">
        <v>2625</v>
      </c>
      <c r="B308" s="39" t="s">
        <v>3651</v>
      </c>
      <c r="C308" s="39" t="s">
        <v>211</v>
      </c>
      <c r="D308" s="39" t="s">
        <v>71</v>
      </c>
      <c r="E308" s="39" t="s">
        <v>211</v>
      </c>
      <c r="F308" s="66" t="str">
        <f t="shared" si="15"/>
        <v>http://twiplomacy.com/info/asia/japan/</v>
      </c>
      <c r="G308" s="41" t="s">
        <v>3699</v>
      </c>
      <c r="H308" s="48" t="s">
        <v>3700</v>
      </c>
      <c r="I308" s="41" t="s">
        <v>3699</v>
      </c>
      <c r="J308" s="43">
        <v>121993</v>
      </c>
      <c r="K308" s="43">
        <v>90</v>
      </c>
      <c r="L308" s="41" t="s">
        <v>3701</v>
      </c>
      <c r="M308" s="41" t="s">
        <v>3702</v>
      </c>
      <c r="N308" s="41"/>
      <c r="O308" s="43">
        <v>220</v>
      </c>
      <c r="P308" s="43">
        <v>2856</v>
      </c>
      <c r="Q308" s="41" t="s">
        <v>3658</v>
      </c>
      <c r="R308" s="41" t="s">
        <v>124</v>
      </c>
      <c r="S308" s="43">
        <v>1115</v>
      </c>
      <c r="T308" s="39" t="s">
        <v>97</v>
      </c>
      <c r="U308" s="43">
        <v>1.1252059308072491</v>
      </c>
      <c r="V308" s="43">
        <v>23.30586080586081</v>
      </c>
      <c r="W308" s="43">
        <v>46.779304029304029</v>
      </c>
      <c r="X308" s="45">
        <v>13</v>
      </c>
      <c r="Y308" s="45">
        <v>2732</v>
      </c>
      <c r="Z308" s="46">
        <v>4.7584187408491897E-3</v>
      </c>
      <c r="AA308" s="41" t="s">
        <v>3699</v>
      </c>
      <c r="AB308" s="41" t="s">
        <v>3699</v>
      </c>
      <c r="AC308" s="41" t="s">
        <v>3703</v>
      </c>
      <c r="AD308" s="41" t="s">
        <v>3700</v>
      </c>
      <c r="AE308" s="43">
        <v>31151</v>
      </c>
      <c r="AF308" s="43">
        <v>15.70949720670391</v>
      </c>
      <c r="AG308" s="43">
        <v>8436</v>
      </c>
      <c r="AH308" s="43">
        <v>22715</v>
      </c>
      <c r="AI308" s="47">
        <v>5.5000000000000003E-4</v>
      </c>
      <c r="AJ308" s="47">
        <v>6.7000000000000002E-4</v>
      </c>
      <c r="AK308" s="47">
        <v>5.4000000000000001E-4</v>
      </c>
      <c r="AL308" s="47">
        <v>5.5999999999999995E-4</v>
      </c>
      <c r="AM308" s="47">
        <v>1.6199999999999999E-3</v>
      </c>
      <c r="AN308" s="43">
        <v>537</v>
      </c>
      <c r="AO308" s="43">
        <v>60</v>
      </c>
      <c r="AP308" s="43">
        <v>89</v>
      </c>
      <c r="AQ308" s="43">
        <v>306</v>
      </c>
      <c r="AR308" s="43">
        <v>5</v>
      </c>
      <c r="AS308" s="41">
        <v>1.47</v>
      </c>
      <c r="AT308" s="43">
        <v>121952</v>
      </c>
      <c r="AU308" s="43">
        <v>29652</v>
      </c>
      <c r="AV308" s="47">
        <v>0.32129999999999997</v>
      </c>
      <c r="AW308" s="48" t="str">
        <f>HYPERLINK("https://twitter.com/japan/lists","https://twitter.com/japan/lists")</f>
        <v>https://twitter.com/japan/lists</v>
      </c>
      <c r="AX308" s="39">
        <v>0</v>
      </c>
      <c r="AY308" s="39">
        <v>0</v>
      </c>
      <c r="AZ308" s="39" t="s">
        <v>85</v>
      </c>
      <c r="BA308" s="39"/>
      <c r="BB308" s="48" t="s">
        <v>3704</v>
      </c>
      <c r="BC308" s="39">
        <v>0</v>
      </c>
      <c r="BD308" s="41" t="s">
        <v>3699</v>
      </c>
      <c r="BE308" s="50">
        <v>2</v>
      </c>
      <c r="BF308" s="50">
        <v>7</v>
      </c>
      <c r="BG308" s="50">
        <v>11</v>
      </c>
      <c r="BH308" s="50">
        <v>20</v>
      </c>
      <c r="BI308" s="50" t="s">
        <v>3705</v>
      </c>
      <c r="BJ308" s="50" t="s">
        <v>3706</v>
      </c>
      <c r="BK308" s="50" t="s">
        <v>3707</v>
      </c>
      <c r="BL308" s="51" t="s">
        <v>3708</v>
      </c>
      <c r="BM308" s="52" t="s">
        <v>90</v>
      </c>
      <c r="BN308" s="57"/>
      <c r="BO308" s="57"/>
      <c r="BP308" s="57"/>
      <c r="BQ308" s="58"/>
    </row>
    <row r="309" spans="1:69" ht="15.75" x14ac:dyDescent="0.25">
      <c r="A309" s="38" t="s">
        <v>2625</v>
      </c>
      <c r="B309" s="39" t="s">
        <v>3651</v>
      </c>
      <c r="C309" s="39" t="s">
        <v>211</v>
      </c>
      <c r="D309" s="39" t="s">
        <v>71</v>
      </c>
      <c r="E309" s="39" t="s">
        <v>211</v>
      </c>
      <c r="F309" s="66" t="str">
        <f t="shared" si="15"/>
        <v>http://twiplomacy.com/info/asia/japan/</v>
      </c>
      <c r="G309" s="41" t="s">
        <v>3709</v>
      </c>
      <c r="H309" s="48" t="s">
        <v>3710</v>
      </c>
      <c r="I309" s="41" t="s">
        <v>3711</v>
      </c>
      <c r="J309" s="43">
        <v>206894</v>
      </c>
      <c r="K309" s="43">
        <v>189</v>
      </c>
      <c r="L309" s="41" t="s">
        <v>3712</v>
      </c>
      <c r="M309" s="41" t="s">
        <v>3713</v>
      </c>
      <c r="N309" s="41" t="s">
        <v>3714</v>
      </c>
      <c r="O309" s="43">
        <v>0</v>
      </c>
      <c r="P309" s="43">
        <v>4879</v>
      </c>
      <c r="Q309" s="41" t="s">
        <v>3658</v>
      </c>
      <c r="R309" s="41" t="s">
        <v>124</v>
      </c>
      <c r="S309" s="43">
        <v>3510</v>
      </c>
      <c r="T309" s="44" t="s">
        <v>97</v>
      </c>
      <c r="U309" s="43">
        <v>1.6770186335403729</v>
      </c>
      <c r="V309" s="43">
        <v>9.8363883231500342</v>
      </c>
      <c r="W309" s="43">
        <v>11.74541751527495</v>
      </c>
      <c r="X309" s="45">
        <v>0</v>
      </c>
      <c r="Y309" s="45">
        <v>3240</v>
      </c>
      <c r="Z309" s="46">
        <v>0</v>
      </c>
      <c r="AA309" s="41" t="s">
        <v>3709</v>
      </c>
      <c r="AB309" s="41" t="s">
        <v>3711</v>
      </c>
      <c r="AC309" s="41" t="s">
        <v>3715</v>
      </c>
      <c r="AD309" s="41" t="s">
        <v>3710</v>
      </c>
      <c r="AE309" s="43">
        <v>33887</v>
      </c>
      <c r="AF309" s="43">
        <v>17.288203753351205</v>
      </c>
      <c r="AG309" s="43">
        <v>12897</v>
      </c>
      <c r="AH309" s="43">
        <v>20990</v>
      </c>
      <c r="AI309" s="47">
        <v>2.2000000000000001E-4</v>
      </c>
      <c r="AJ309" s="47">
        <v>9.3999999999999997E-4</v>
      </c>
      <c r="AK309" s="47">
        <v>1.9000000000000001E-4</v>
      </c>
      <c r="AL309" s="47">
        <v>5.5999999999999995E-4</v>
      </c>
      <c r="AM309" s="41" t="s">
        <v>82</v>
      </c>
      <c r="AN309" s="43">
        <v>746</v>
      </c>
      <c r="AO309" s="43">
        <v>24</v>
      </c>
      <c r="AP309" s="43">
        <v>8</v>
      </c>
      <c r="AQ309" s="43">
        <v>709</v>
      </c>
      <c r="AR309" s="43">
        <v>0</v>
      </c>
      <c r="AS309" s="41">
        <v>2.04</v>
      </c>
      <c r="AT309" s="43">
        <v>206926</v>
      </c>
      <c r="AU309" s="43">
        <v>12003</v>
      </c>
      <c r="AV309" s="47">
        <v>6.1600000000000002E-2</v>
      </c>
      <c r="AW309" s="48" t="s">
        <v>3716</v>
      </c>
      <c r="AX309" s="39">
        <v>0</v>
      </c>
      <c r="AY309" s="39">
        <v>0</v>
      </c>
      <c r="AZ309" s="39" t="s">
        <v>85</v>
      </c>
      <c r="BA309" s="96"/>
      <c r="BB309" s="48" t="s">
        <v>3717</v>
      </c>
      <c r="BC309" s="39">
        <v>0</v>
      </c>
      <c r="BD309" s="41" t="s">
        <v>3709</v>
      </c>
      <c r="BE309" s="50">
        <v>22</v>
      </c>
      <c r="BF309" s="50">
        <v>43</v>
      </c>
      <c r="BG309" s="50">
        <v>27</v>
      </c>
      <c r="BH309" s="50">
        <v>92</v>
      </c>
      <c r="BI309" s="50" t="s">
        <v>3718</v>
      </c>
      <c r="BJ309" s="50" t="s">
        <v>3719</v>
      </c>
      <c r="BK309" s="50" t="s">
        <v>3720</v>
      </c>
      <c r="BL309" s="51" t="s">
        <v>3721</v>
      </c>
      <c r="BM309" s="52" t="s">
        <v>90</v>
      </c>
      <c r="BN309" s="57"/>
      <c r="BO309" s="57"/>
      <c r="BP309" s="57"/>
      <c r="BQ309" s="58"/>
    </row>
    <row r="310" spans="1:69" ht="15.75" x14ac:dyDescent="0.25">
      <c r="A310" s="38" t="s">
        <v>2625</v>
      </c>
      <c r="B310" s="39" t="s">
        <v>3651</v>
      </c>
      <c r="C310" s="68" t="s">
        <v>117</v>
      </c>
      <c r="D310" s="68" t="s">
        <v>118</v>
      </c>
      <c r="E310" s="39" t="s">
        <v>3722</v>
      </c>
      <c r="F310" s="66" t="str">
        <f t="shared" si="15"/>
        <v>http://twiplomacy.com/info/asia/japan/</v>
      </c>
      <c r="G310" s="41" t="s">
        <v>3723</v>
      </c>
      <c r="H310" s="48" t="s">
        <v>3724</v>
      </c>
      <c r="I310" s="41" t="s">
        <v>3725</v>
      </c>
      <c r="J310" s="43">
        <v>444741</v>
      </c>
      <c r="K310" s="43">
        <v>469</v>
      </c>
      <c r="L310" s="41" t="s">
        <v>3726</v>
      </c>
      <c r="M310" s="41" t="s">
        <v>3727</v>
      </c>
      <c r="N310" s="41" t="s">
        <v>3728</v>
      </c>
      <c r="O310" s="43">
        <v>127</v>
      </c>
      <c r="P310" s="43">
        <v>13668</v>
      </c>
      <c r="Q310" s="41" t="s">
        <v>3658</v>
      </c>
      <c r="R310" s="41" t="s">
        <v>124</v>
      </c>
      <c r="S310" s="43">
        <v>16505</v>
      </c>
      <c r="T310" s="44" t="s">
        <v>97</v>
      </c>
      <c r="U310" s="43">
        <v>4.2543275632490012</v>
      </c>
      <c r="V310" s="43">
        <v>254.05408112168249</v>
      </c>
      <c r="W310" s="43">
        <v>436.04306459689542</v>
      </c>
      <c r="X310" s="45">
        <v>6</v>
      </c>
      <c r="Y310" s="45">
        <v>3195</v>
      </c>
      <c r="Z310" s="46">
        <v>1.8779342723004703E-3</v>
      </c>
      <c r="AA310" s="41" t="s">
        <v>3723</v>
      </c>
      <c r="AB310" s="41" t="s">
        <v>3725</v>
      </c>
      <c r="AC310" s="41" t="s">
        <v>3729</v>
      </c>
      <c r="AD310" s="41" t="s">
        <v>3724</v>
      </c>
      <c r="AE310" s="43">
        <v>1177523</v>
      </c>
      <c r="AF310" s="43">
        <v>402.30852211434734</v>
      </c>
      <c r="AG310" s="43">
        <v>372940</v>
      </c>
      <c r="AH310" s="43">
        <v>804583</v>
      </c>
      <c r="AI310" s="47">
        <v>3.81E-3</v>
      </c>
      <c r="AJ310" s="47">
        <v>2.9399999999999999E-3</v>
      </c>
      <c r="AK310" s="47">
        <v>3.2399999999999998E-3</v>
      </c>
      <c r="AL310" s="47">
        <v>1.806E-2</v>
      </c>
      <c r="AM310" s="47">
        <v>5.3600000000000002E-3</v>
      </c>
      <c r="AN310" s="43">
        <v>927</v>
      </c>
      <c r="AO310" s="43">
        <v>360</v>
      </c>
      <c r="AP310" s="43">
        <v>10</v>
      </c>
      <c r="AQ310" s="43">
        <v>390</v>
      </c>
      <c r="AR310" s="43">
        <v>166</v>
      </c>
      <c r="AS310" s="41">
        <v>2.54</v>
      </c>
      <c r="AT310" s="43">
        <v>444418</v>
      </c>
      <c r="AU310" s="43">
        <v>190191</v>
      </c>
      <c r="AV310" s="47">
        <v>0.74809999999999999</v>
      </c>
      <c r="AW310" s="48" t="s">
        <v>3730</v>
      </c>
      <c r="AX310" s="39">
        <v>1</v>
      </c>
      <c r="AY310" s="39">
        <v>0</v>
      </c>
      <c r="AZ310" s="39" t="s">
        <v>85</v>
      </c>
      <c r="BA310" s="96"/>
      <c r="BB310" s="48" t="s">
        <v>3731</v>
      </c>
      <c r="BC310" s="39">
        <v>0</v>
      </c>
      <c r="BD310" s="41" t="s">
        <v>3723</v>
      </c>
      <c r="BE310" s="50">
        <v>11</v>
      </c>
      <c r="BF310" s="50">
        <v>3</v>
      </c>
      <c r="BG310" s="50">
        <v>3</v>
      </c>
      <c r="BH310" s="50">
        <v>17</v>
      </c>
      <c r="BI310" s="50" t="s">
        <v>3732</v>
      </c>
      <c r="BJ310" s="50" t="s">
        <v>3733</v>
      </c>
      <c r="BK310" s="50" t="s">
        <v>3734</v>
      </c>
      <c r="BL310" s="51" t="s">
        <v>3735</v>
      </c>
      <c r="BM310" s="52" t="s">
        <v>90</v>
      </c>
      <c r="BN310" s="57"/>
      <c r="BO310" s="57"/>
      <c r="BP310" s="57"/>
      <c r="BQ310" s="58"/>
    </row>
    <row r="311" spans="1:69" ht="15.75" x14ac:dyDescent="0.25">
      <c r="A311" s="38" t="s">
        <v>2625</v>
      </c>
      <c r="B311" s="39" t="s">
        <v>3651</v>
      </c>
      <c r="C311" s="68" t="s">
        <v>117</v>
      </c>
      <c r="D311" s="68" t="s">
        <v>118</v>
      </c>
      <c r="E311" s="39" t="s">
        <v>3722</v>
      </c>
      <c r="F311" s="66" t="str">
        <f t="shared" si="15"/>
        <v>http://twiplomacy.com/info/asia/japan/</v>
      </c>
      <c r="G311" s="41" t="s">
        <v>3736</v>
      </c>
      <c r="H311" s="48" t="s">
        <v>3737</v>
      </c>
      <c r="I311" s="41" t="s">
        <v>3738</v>
      </c>
      <c r="J311" s="43">
        <v>11581</v>
      </c>
      <c r="K311" s="43">
        <v>43</v>
      </c>
      <c r="L311" s="41" t="s">
        <v>3739</v>
      </c>
      <c r="M311" s="41" t="s">
        <v>3740</v>
      </c>
      <c r="N311" s="41" t="s">
        <v>3714</v>
      </c>
      <c r="O311" s="43">
        <v>0</v>
      </c>
      <c r="P311" s="43">
        <v>570</v>
      </c>
      <c r="Q311" s="41" t="s">
        <v>164</v>
      </c>
      <c r="R311" s="41" t="s">
        <v>124</v>
      </c>
      <c r="S311" s="43">
        <v>778</v>
      </c>
      <c r="T311" s="44" t="s">
        <v>97</v>
      </c>
      <c r="U311" s="43">
        <v>0.18041406506736771</v>
      </c>
      <c r="V311" s="43">
        <v>262.12857142857138</v>
      </c>
      <c r="W311" s="43">
        <v>584.25238095238092</v>
      </c>
      <c r="X311" s="45">
        <v>2</v>
      </c>
      <c r="Y311" s="45">
        <v>549</v>
      </c>
      <c r="Z311" s="46">
        <v>3.6429872495446301E-3</v>
      </c>
      <c r="AA311" s="41" t="s">
        <v>3736</v>
      </c>
      <c r="AB311" s="41" t="s">
        <v>3738</v>
      </c>
      <c r="AC311" s="41" t="s">
        <v>3741</v>
      </c>
      <c r="AD311" s="41" t="s">
        <v>3737</v>
      </c>
      <c r="AE311" s="43">
        <v>178692</v>
      </c>
      <c r="AF311" s="43">
        <v>553.09</v>
      </c>
      <c r="AG311" s="43">
        <v>55309</v>
      </c>
      <c r="AH311" s="43">
        <v>123383</v>
      </c>
      <c r="AI311" s="47">
        <v>0.17108000000000001</v>
      </c>
      <c r="AJ311" s="47">
        <v>0.31008000000000002</v>
      </c>
      <c r="AK311" s="47">
        <v>6.3130000000000006E-2</v>
      </c>
      <c r="AL311" s="47">
        <v>4.8280000000000003E-2</v>
      </c>
      <c r="AM311" s="47">
        <v>0</v>
      </c>
      <c r="AN311" s="43">
        <v>100</v>
      </c>
      <c r="AO311" s="43">
        <v>50</v>
      </c>
      <c r="AP311" s="43">
        <v>3</v>
      </c>
      <c r="AQ311" s="43">
        <v>41</v>
      </c>
      <c r="AR311" s="43">
        <v>5</v>
      </c>
      <c r="AS311" s="41">
        <v>0.27</v>
      </c>
      <c r="AT311" s="43">
        <v>11583</v>
      </c>
      <c r="AU311" s="43">
        <v>0</v>
      </c>
      <c r="AV311" s="55">
        <v>0</v>
      </c>
      <c r="AW311" s="48" t="s">
        <v>3742</v>
      </c>
      <c r="AX311" s="39">
        <v>0</v>
      </c>
      <c r="AY311" s="39">
        <v>0</v>
      </c>
      <c r="AZ311" s="39" t="s">
        <v>85</v>
      </c>
      <c r="BA311" s="96"/>
      <c r="BB311" s="48" t="s">
        <v>3743</v>
      </c>
      <c r="BC311" s="39">
        <v>0</v>
      </c>
      <c r="BD311" s="41" t="s">
        <v>3736</v>
      </c>
      <c r="BE311" s="50">
        <v>4</v>
      </c>
      <c r="BF311" s="50">
        <v>26</v>
      </c>
      <c r="BG311" s="50">
        <v>1</v>
      </c>
      <c r="BH311" s="50">
        <v>31</v>
      </c>
      <c r="BI311" s="50" t="s">
        <v>3744</v>
      </c>
      <c r="BJ311" s="50" t="s">
        <v>3745</v>
      </c>
      <c r="BK311" s="50" t="s">
        <v>3723</v>
      </c>
      <c r="BL311" s="51" t="s">
        <v>3746</v>
      </c>
      <c r="BM311" s="52" t="s">
        <v>90</v>
      </c>
      <c r="BN311" s="57"/>
      <c r="BO311" s="57"/>
      <c r="BP311" s="57"/>
      <c r="BQ311" s="58"/>
    </row>
    <row r="312" spans="1:69" ht="15.75" x14ac:dyDescent="0.25">
      <c r="A312" s="38" t="s">
        <v>2625</v>
      </c>
      <c r="B312" s="39" t="s">
        <v>3651</v>
      </c>
      <c r="C312" s="39" t="s">
        <v>132</v>
      </c>
      <c r="D312" s="39" t="s">
        <v>71</v>
      </c>
      <c r="E312" s="39" t="s">
        <v>132</v>
      </c>
      <c r="F312" s="66" t="str">
        <f t="shared" si="15"/>
        <v>http://twiplomacy.com/info/asia/japan/</v>
      </c>
      <c r="G312" s="41" t="s">
        <v>3747</v>
      </c>
      <c r="H312" s="48" t="s">
        <v>3748</v>
      </c>
      <c r="I312" s="41" t="s">
        <v>3749</v>
      </c>
      <c r="J312" s="43">
        <v>279020</v>
      </c>
      <c r="K312" s="43">
        <v>52</v>
      </c>
      <c r="L312" s="41" t="s">
        <v>3750</v>
      </c>
      <c r="M312" s="41" t="s">
        <v>3751</v>
      </c>
      <c r="N312" s="41" t="s">
        <v>3752</v>
      </c>
      <c r="O312" s="43">
        <v>3</v>
      </c>
      <c r="P312" s="43">
        <v>25943</v>
      </c>
      <c r="Q312" s="41" t="s">
        <v>3658</v>
      </c>
      <c r="R312" s="41" t="s">
        <v>124</v>
      </c>
      <c r="S312" s="43">
        <v>4668</v>
      </c>
      <c r="T312" s="44" t="s">
        <v>97</v>
      </c>
      <c r="U312" s="43">
        <v>13.18367346938776</v>
      </c>
      <c r="V312" s="43">
        <v>26.153138871274571</v>
      </c>
      <c r="W312" s="43">
        <v>53.941344324667092</v>
      </c>
      <c r="X312" s="45">
        <v>0</v>
      </c>
      <c r="Y312" s="45">
        <v>3230</v>
      </c>
      <c r="Z312" s="46">
        <v>0</v>
      </c>
      <c r="AA312" s="41" t="s">
        <v>3747</v>
      </c>
      <c r="AB312" s="41" t="s">
        <v>3749</v>
      </c>
      <c r="AC312" s="41" t="s">
        <v>3753</v>
      </c>
      <c r="AD312" s="41" t="s">
        <v>3748</v>
      </c>
      <c r="AE312" s="43">
        <v>344919</v>
      </c>
      <c r="AF312" s="43">
        <v>25.377269814142277</v>
      </c>
      <c r="AG312" s="43">
        <v>118791</v>
      </c>
      <c r="AH312" s="43">
        <v>226128</v>
      </c>
      <c r="AI312" s="47">
        <v>2.7999999999999998E-4</v>
      </c>
      <c r="AJ312" s="47">
        <v>5.5000000000000003E-4</v>
      </c>
      <c r="AK312" s="47">
        <v>2.5999999999999998E-4</v>
      </c>
      <c r="AL312" s="47">
        <v>1.1900000000000001E-3</v>
      </c>
      <c r="AM312" s="47">
        <v>3.8999999999999999E-4</v>
      </c>
      <c r="AN312" s="43">
        <v>4681</v>
      </c>
      <c r="AO312" s="43">
        <v>45</v>
      </c>
      <c r="AP312" s="43">
        <v>47</v>
      </c>
      <c r="AQ312" s="43">
        <v>4480</v>
      </c>
      <c r="AR312" s="43">
        <v>7</v>
      </c>
      <c r="AS312" s="41">
        <v>12.82</v>
      </c>
      <c r="AT312" s="43">
        <v>279060</v>
      </c>
      <c r="AU312" s="43">
        <v>35764</v>
      </c>
      <c r="AV312" s="47">
        <v>0.14699999999999999</v>
      </c>
      <c r="AW312" s="48" t="s">
        <v>3754</v>
      </c>
      <c r="AX312" s="39">
        <v>0</v>
      </c>
      <c r="AY312" s="39">
        <v>0</v>
      </c>
      <c r="AZ312" s="39" t="s">
        <v>85</v>
      </c>
      <c r="BA312" s="39"/>
      <c r="BB312" s="48" t="s">
        <v>3755</v>
      </c>
      <c r="BC312" s="39">
        <v>1</v>
      </c>
      <c r="BD312" s="41" t="s">
        <v>3747</v>
      </c>
      <c r="BE312" s="50">
        <v>0</v>
      </c>
      <c r="BF312" s="50">
        <v>15</v>
      </c>
      <c r="BG312" s="50">
        <v>7</v>
      </c>
      <c r="BH312" s="50">
        <v>22</v>
      </c>
      <c r="BI312" s="50"/>
      <c r="BJ312" s="50" t="s">
        <v>3756</v>
      </c>
      <c r="BK312" s="50" t="s">
        <v>3757</v>
      </c>
      <c r="BL312" s="51" t="s">
        <v>3758</v>
      </c>
      <c r="BM312" s="52" t="s">
        <v>90</v>
      </c>
      <c r="BN312" s="57"/>
      <c r="BO312" s="57"/>
      <c r="BP312" s="57"/>
      <c r="BQ312" s="58"/>
    </row>
    <row r="313" spans="1:69" ht="15.75" x14ac:dyDescent="0.25">
      <c r="A313" s="38" t="s">
        <v>2625</v>
      </c>
      <c r="B313" s="39" t="s">
        <v>3651</v>
      </c>
      <c r="C313" s="39" t="s">
        <v>132</v>
      </c>
      <c r="D313" s="39" t="s">
        <v>71</v>
      </c>
      <c r="E313" s="39" t="s">
        <v>132</v>
      </c>
      <c r="F313" s="66" t="str">
        <f t="shared" si="15"/>
        <v>http://twiplomacy.com/info/asia/japan/</v>
      </c>
      <c r="G313" s="41" t="s">
        <v>3759</v>
      </c>
      <c r="H313" s="48" t="s">
        <v>3760</v>
      </c>
      <c r="I313" s="41" t="s">
        <v>3761</v>
      </c>
      <c r="J313" s="43">
        <v>50251</v>
      </c>
      <c r="K313" s="43">
        <v>52</v>
      </c>
      <c r="L313" s="41" t="s">
        <v>3762</v>
      </c>
      <c r="M313" s="41" t="s">
        <v>3763</v>
      </c>
      <c r="N313" s="41" t="s">
        <v>3764</v>
      </c>
      <c r="O313" s="43">
        <v>25</v>
      </c>
      <c r="P313" s="43">
        <v>8130</v>
      </c>
      <c r="Q313" s="41" t="s">
        <v>164</v>
      </c>
      <c r="R313" s="41" t="s">
        <v>124</v>
      </c>
      <c r="S313" s="43">
        <v>1087</v>
      </c>
      <c r="T313" s="44" t="s">
        <v>97</v>
      </c>
      <c r="U313" s="43">
        <v>4.5254237288135597</v>
      </c>
      <c r="V313" s="43">
        <v>8.6949013157894743</v>
      </c>
      <c r="W313" s="43">
        <v>10.916529605263159</v>
      </c>
      <c r="X313" s="45">
        <v>1</v>
      </c>
      <c r="Y313" s="45">
        <v>3204</v>
      </c>
      <c r="Z313" s="46">
        <v>3.1210986267165999E-4</v>
      </c>
      <c r="AA313" s="41" t="s">
        <v>3759</v>
      </c>
      <c r="AB313" s="41" t="s">
        <v>3761</v>
      </c>
      <c r="AC313" s="41" t="s">
        <v>3765</v>
      </c>
      <c r="AD313" s="41" t="s">
        <v>3760</v>
      </c>
      <c r="AE313" s="43">
        <v>24984</v>
      </c>
      <c r="AF313" s="43">
        <v>7.4708994708994707</v>
      </c>
      <c r="AG313" s="43">
        <v>9884</v>
      </c>
      <c r="AH313" s="43">
        <v>15100</v>
      </c>
      <c r="AI313" s="47">
        <v>3.8999999999999999E-4</v>
      </c>
      <c r="AJ313" s="47">
        <v>7.5000000000000002E-4</v>
      </c>
      <c r="AK313" s="47">
        <v>2.7999999999999998E-4</v>
      </c>
      <c r="AL313" s="47">
        <v>1.5900000000000001E-3</v>
      </c>
      <c r="AM313" s="41" t="s">
        <v>82</v>
      </c>
      <c r="AN313" s="43">
        <v>1323</v>
      </c>
      <c r="AO313" s="43">
        <v>143</v>
      </c>
      <c r="AP313" s="43">
        <v>61</v>
      </c>
      <c r="AQ313" s="43">
        <v>1116</v>
      </c>
      <c r="AR313" s="43">
        <v>0</v>
      </c>
      <c r="AS313" s="41">
        <v>3.62</v>
      </c>
      <c r="AT313" s="43">
        <v>50237</v>
      </c>
      <c r="AU313" s="43">
        <v>7835</v>
      </c>
      <c r="AV313" s="47">
        <v>0.18479999999999999</v>
      </c>
      <c r="AW313" s="48" t="s">
        <v>3766</v>
      </c>
      <c r="AX313" s="39">
        <v>0</v>
      </c>
      <c r="AY313" s="39">
        <v>0</v>
      </c>
      <c r="AZ313" s="39" t="s">
        <v>85</v>
      </c>
      <c r="BA313" s="39"/>
      <c r="BB313" s="48" t="s">
        <v>3767</v>
      </c>
      <c r="BC313" s="39">
        <v>0</v>
      </c>
      <c r="BD313" s="41" t="s">
        <v>3759</v>
      </c>
      <c r="BE313" s="50">
        <v>0</v>
      </c>
      <c r="BF313" s="50">
        <v>106</v>
      </c>
      <c r="BG313" s="50">
        <v>7</v>
      </c>
      <c r="BH313" s="50">
        <v>113</v>
      </c>
      <c r="BI313" s="50"/>
      <c r="BJ313" s="50" t="s">
        <v>3768</v>
      </c>
      <c r="BK313" s="50" t="s">
        <v>3769</v>
      </c>
      <c r="BL313" s="51" t="s">
        <v>3770</v>
      </c>
      <c r="BM313" s="52" t="s">
        <v>90</v>
      </c>
      <c r="BN313" s="57"/>
      <c r="BO313" s="57"/>
      <c r="BP313" s="57"/>
      <c r="BQ313" s="58"/>
    </row>
    <row r="314" spans="1:69" ht="15.75" x14ac:dyDescent="0.25">
      <c r="A314" s="38" t="s">
        <v>2625</v>
      </c>
      <c r="B314" s="39" t="s">
        <v>3651</v>
      </c>
      <c r="C314" s="39" t="s">
        <v>132</v>
      </c>
      <c r="D314" s="39" t="s">
        <v>71</v>
      </c>
      <c r="E314" s="39" t="s">
        <v>132</v>
      </c>
      <c r="F314" s="66" t="str">
        <f t="shared" si="15"/>
        <v>http://twiplomacy.com/info/asia/japan/</v>
      </c>
      <c r="G314" s="41" t="s">
        <v>3771</v>
      </c>
      <c r="H314" s="48" t="s">
        <v>3772</v>
      </c>
      <c r="I314" s="41" t="s">
        <v>3773</v>
      </c>
      <c r="J314" s="43">
        <v>4435</v>
      </c>
      <c r="K314" s="43">
        <v>117</v>
      </c>
      <c r="L314" s="41" t="s">
        <v>3774</v>
      </c>
      <c r="M314" s="41" t="s">
        <v>3775</v>
      </c>
      <c r="N314" s="41" t="s">
        <v>3714</v>
      </c>
      <c r="O314" s="43">
        <v>98</v>
      </c>
      <c r="P314" s="43">
        <v>7446</v>
      </c>
      <c r="Q314" s="41" t="s">
        <v>3658</v>
      </c>
      <c r="R314" s="41" t="s">
        <v>124</v>
      </c>
      <c r="S314" s="43">
        <v>241</v>
      </c>
      <c r="T314" s="44" t="s">
        <v>97</v>
      </c>
      <c r="U314" s="43">
        <v>10.449838187702269</v>
      </c>
      <c r="V314" s="43">
        <v>3.696120689655173</v>
      </c>
      <c r="W314" s="43">
        <v>4.6709770114942533</v>
      </c>
      <c r="X314" s="45">
        <v>23</v>
      </c>
      <c r="Y314" s="45">
        <v>3229</v>
      </c>
      <c r="Z314" s="46">
        <v>7.1229482812016102E-3</v>
      </c>
      <c r="AA314" s="41" t="s">
        <v>3771</v>
      </c>
      <c r="AB314" s="41" t="s">
        <v>3773</v>
      </c>
      <c r="AC314" s="41" t="s">
        <v>3776</v>
      </c>
      <c r="AD314" s="41" t="s">
        <v>3772</v>
      </c>
      <c r="AE314" s="43">
        <v>13616</v>
      </c>
      <c r="AF314" s="43">
        <v>3.6217044757817289</v>
      </c>
      <c r="AG314" s="43">
        <v>5907</v>
      </c>
      <c r="AH314" s="43">
        <v>7709</v>
      </c>
      <c r="AI314" s="47">
        <v>2.2000000000000001E-3</v>
      </c>
      <c r="AJ314" s="47">
        <v>1.92E-3</v>
      </c>
      <c r="AK314" s="47">
        <v>2.1900000000000001E-3</v>
      </c>
      <c r="AL314" s="47">
        <v>2.06E-2</v>
      </c>
      <c r="AM314" s="47">
        <v>1.97E-3</v>
      </c>
      <c r="AN314" s="43">
        <v>1631</v>
      </c>
      <c r="AO314" s="43">
        <v>574</v>
      </c>
      <c r="AP314" s="43">
        <v>2</v>
      </c>
      <c r="AQ314" s="43">
        <v>1009</v>
      </c>
      <c r="AR314" s="43">
        <v>12</v>
      </c>
      <c r="AS314" s="41">
        <v>4.47</v>
      </c>
      <c r="AT314" s="43">
        <v>4415</v>
      </c>
      <c r="AU314" s="43">
        <v>1526</v>
      </c>
      <c r="AV314" s="47">
        <v>0.5282</v>
      </c>
      <c r="AW314" s="48" t="s">
        <v>3777</v>
      </c>
      <c r="AX314" s="39">
        <v>0</v>
      </c>
      <c r="AY314" s="39">
        <v>0</v>
      </c>
      <c r="AZ314" s="39" t="s">
        <v>85</v>
      </c>
      <c r="BA314" s="39"/>
      <c r="BB314" s="48" t="s">
        <v>3778</v>
      </c>
      <c r="BC314" s="39">
        <v>0</v>
      </c>
      <c r="BD314" s="41" t="s">
        <v>3771</v>
      </c>
      <c r="BE314" s="50">
        <v>1</v>
      </c>
      <c r="BF314" s="50">
        <v>1</v>
      </c>
      <c r="BG314" s="50">
        <v>6</v>
      </c>
      <c r="BH314" s="50">
        <v>8</v>
      </c>
      <c r="BI314" s="50" t="s">
        <v>3677</v>
      </c>
      <c r="BJ314" s="50" t="s">
        <v>3723</v>
      </c>
      <c r="BK314" s="50" t="s">
        <v>3779</v>
      </c>
      <c r="BL314" s="51" t="s">
        <v>3780</v>
      </c>
      <c r="BM314" s="52" t="s">
        <v>90</v>
      </c>
      <c r="BN314" s="57"/>
      <c r="BO314" s="57"/>
      <c r="BP314" s="57"/>
      <c r="BQ314" s="58"/>
    </row>
    <row r="315" spans="1:69" ht="15.75" x14ac:dyDescent="0.25">
      <c r="A315" s="38" t="s">
        <v>2625</v>
      </c>
      <c r="B315" s="39" t="s">
        <v>3651</v>
      </c>
      <c r="C315" s="39" t="s">
        <v>132</v>
      </c>
      <c r="D315" s="39" t="s">
        <v>71</v>
      </c>
      <c r="E315" s="39" t="s">
        <v>132</v>
      </c>
      <c r="F315" s="66" t="str">
        <f t="shared" si="15"/>
        <v>http://twiplomacy.com/info/asia/japan/</v>
      </c>
      <c r="G315" s="41" t="s">
        <v>3781</v>
      </c>
      <c r="H315" s="48" t="s">
        <v>3782</v>
      </c>
      <c r="I315" s="41" t="s">
        <v>3783</v>
      </c>
      <c r="J315" s="43">
        <v>332978</v>
      </c>
      <c r="K315" s="43">
        <v>306</v>
      </c>
      <c r="L315" s="41" t="s">
        <v>3784</v>
      </c>
      <c r="M315" s="41" t="s">
        <v>3785</v>
      </c>
      <c r="N315" s="41" t="s">
        <v>3752</v>
      </c>
      <c r="O315" s="43">
        <v>163</v>
      </c>
      <c r="P315" s="43">
        <v>10988</v>
      </c>
      <c r="Q315" s="41" t="s">
        <v>3658</v>
      </c>
      <c r="R315" s="41" t="s">
        <v>124</v>
      </c>
      <c r="S315" s="43">
        <v>3096</v>
      </c>
      <c r="T315" s="44" t="s">
        <v>97</v>
      </c>
      <c r="U315" s="43">
        <v>4.9156441717791406</v>
      </c>
      <c r="V315" s="43">
        <v>153.59687786960521</v>
      </c>
      <c r="W315" s="43">
        <v>185.4224058769513</v>
      </c>
      <c r="X315" s="45">
        <v>13</v>
      </c>
      <c r="Y315" s="45">
        <v>3205</v>
      </c>
      <c r="Z315" s="46">
        <v>4.0561622464898601E-3</v>
      </c>
      <c r="AA315" s="41" t="s">
        <v>3781</v>
      </c>
      <c r="AB315" s="41" t="s">
        <v>3783</v>
      </c>
      <c r="AC315" s="41" t="s">
        <v>3786</v>
      </c>
      <c r="AD315" s="41" t="s">
        <v>3782</v>
      </c>
      <c r="AE315" s="43">
        <v>117368</v>
      </c>
      <c r="AF315" s="43">
        <v>115.92307692307692</v>
      </c>
      <c r="AG315" s="43">
        <v>42196</v>
      </c>
      <c r="AH315" s="43">
        <v>75172</v>
      </c>
      <c r="AI315" s="47">
        <v>1.0399999999999999E-3</v>
      </c>
      <c r="AJ315" s="47">
        <v>1.1100000000000001E-3</v>
      </c>
      <c r="AK315" s="47">
        <v>9.6000000000000002E-4</v>
      </c>
      <c r="AL315" s="47">
        <v>1.14E-3</v>
      </c>
      <c r="AM315" s="47">
        <v>9.6000000000000002E-4</v>
      </c>
      <c r="AN315" s="43">
        <v>364</v>
      </c>
      <c r="AO315" s="43">
        <v>251</v>
      </c>
      <c r="AP315" s="43">
        <v>17</v>
      </c>
      <c r="AQ315" s="43">
        <v>77</v>
      </c>
      <c r="AR315" s="43">
        <v>18</v>
      </c>
      <c r="AS315" s="41">
        <v>1</v>
      </c>
      <c r="AT315" s="43">
        <v>333118</v>
      </c>
      <c r="AU315" s="43">
        <v>69255</v>
      </c>
      <c r="AV315" s="47">
        <v>0.26250000000000001</v>
      </c>
      <c r="AW315" s="48" t="s">
        <v>3787</v>
      </c>
      <c r="AX315" s="39">
        <v>3</v>
      </c>
      <c r="AY315" s="39">
        <v>0</v>
      </c>
      <c r="AZ315" s="72" t="s">
        <v>3788</v>
      </c>
      <c r="BA315" s="39">
        <v>13</v>
      </c>
      <c r="BB315" s="48" t="s">
        <v>3789</v>
      </c>
      <c r="BC315" s="39">
        <v>5</v>
      </c>
      <c r="BD315" s="41" t="s">
        <v>3781</v>
      </c>
      <c r="BE315" s="50">
        <v>2</v>
      </c>
      <c r="BF315" s="50">
        <v>2</v>
      </c>
      <c r="BG315" s="50">
        <v>8</v>
      </c>
      <c r="BH315" s="50">
        <v>12</v>
      </c>
      <c r="BI315" s="50" t="s">
        <v>3790</v>
      </c>
      <c r="BJ315" s="50" t="s">
        <v>3791</v>
      </c>
      <c r="BK315" s="50" t="s">
        <v>3792</v>
      </c>
      <c r="BL315" s="51" t="s">
        <v>3793</v>
      </c>
      <c r="BM315" s="52" t="s">
        <v>90</v>
      </c>
      <c r="BN315" s="57"/>
      <c r="BO315" s="57"/>
      <c r="BP315" s="57"/>
      <c r="BQ315" s="58"/>
    </row>
    <row r="316" spans="1:69" ht="15.75" x14ac:dyDescent="0.25">
      <c r="A316" s="38" t="s">
        <v>2625</v>
      </c>
      <c r="B316" s="39" t="s">
        <v>3651</v>
      </c>
      <c r="C316" s="39" t="s">
        <v>132</v>
      </c>
      <c r="D316" s="39" t="s">
        <v>71</v>
      </c>
      <c r="E316" s="39" t="s">
        <v>132</v>
      </c>
      <c r="F316" s="66" t="str">
        <f t="shared" si="15"/>
        <v>http://twiplomacy.com/info/asia/japan/</v>
      </c>
      <c r="G316" s="41" t="s">
        <v>3794</v>
      </c>
      <c r="H316" s="48" t="s">
        <v>3795</v>
      </c>
      <c r="I316" s="41" t="s">
        <v>3796</v>
      </c>
      <c r="J316" s="43">
        <v>2983</v>
      </c>
      <c r="K316" s="43">
        <v>40</v>
      </c>
      <c r="L316" s="41" t="s">
        <v>3797</v>
      </c>
      <c r="M316" s="41" t="s">
        <v>3798</v>
      </c>
      <c r="N316" s="41" t="s">
        <v>3799</v>
      </c>
      <c r="O316" s="43">
        <v>1261</v>
      </c>
      <c r="P316" s="43">
        <v>1112</v>
      </c>
      <c r="Q316" s="41" t="s">
        <v>3658</v>
      </c>
      <c r="R316" s="41" t="s">
        <v>79</v>
      </c>
      <c r="S316" s="43">
        <v>170</v>
      </c>
      <c r="T316" s="44" t="s">
        <v>97</v>
      </c>
      <c r="U316" s="43">
        <v>0.47442680776014112</v>
      </c>
      <c r="V316" s="43">
        <v>6.6928020565552702</v>
      </c>
      <c r="W316" s="43">
        <v>9.2352185089974288</v>
      </c>
      <c r="X316" s="45">
        <v>3</v>
      </c>
      <c r="Y316" s="45">
        <v>1076</v>
      </c>
      <c r="Z316" s="46">
        <v>2.7881040892193299E-3</v>
      </c>
      <c r="AA316" s="41" t="s">
        <v>3794</v>
      </c>
      <c r="AB316" s="41" t="s">
        <v>3796</v>
      </c>
      <c r="AC316" s="41" t="s">
        <v>3800</v>
      </c>
      <c r="AD316" s="41" t="s">
        <v>3795</v>
      </c>
      <c r="AE316" s="43">
        <v>13536</v>
      </c>
      <c r="AF316" s="43">
        <v>6.8925925925925924</v>
      </c>
      <c r="AG316" s="43">
        <v>5583</v>
      </c>
      <c r="AH316" s="43">
        <v>7953</v>
      </c>
      <c r="AI316" s="47">
        <v>7.1399999999999996E-3</v>
      </c>
      <c r="AJ316" s="47">
        <v>7.7200000000000003E-3</v>
      </c>
      <c r="AK316" s="47">
        <v>7.2899999999999996E-3</v>
      </c>
      <c r="AL316" s="47">
        <v>5.3600000000000002E-3</v>
      </c>
      <c r="AM316" s="47">
        <v>3.16E-3</v>
      </c>
      <c r="AN316" s="43">
        <v>810</v>
      </c>
      <c r="AO316" s="43">
        <v>267</v>
      </c>
      <c r="AP316" s="43">
        <v>2</v>
      </c>
      <c r="AQ316" s="43">
        <v>479</v>
      </c>
      <c r="AR316" s="43">
        <v>60</v>
      </c>
      <c r="AS316" s="41">
        <v>2.2200000000000002</v>
      </c>
      <c r="AT316" s="43">
        <v>2976</v>
      </c>
      <c r="AU316" s="43">
        <v>0</v>
      </c>
      <c r="AV316" s="55">
        <v>0</v>
      </c>
      <c r="AW316" s="72" t="s">
        <v>3801</v>
      </c>
      <c r="AX316" s="39">
        <v>0</v>
      </c>
      <c r="AY316" s="39">
        <v>1</v>
      </c>
      <c r="AZ316" s="87" t="s">
        <v>85</v>
      </c>
      <c r="BA316" s="39"/>
      <c r="BB316" s="48" t="s">
        <v>3802</v>
      </c>
      <c r="BC316" s="39">
        <v>0</v>
      </c>
      <c r="BD316" s="41" t="s">
        <v>3794</v>
      </c>
      <c r="BE316" s="50">
        <v>1</v>
      </c>
      <c r="BF316" s="50">
        <v>1</v>
      </c>
      <c r="BG316" s="50">
        <v>5</v>
      </c>
      <c r="BH316" s="50">
        <v>7</v>
      </c>
      <c r="BI316" s="50" t="s">
        <v>3736</v>
      </c>
      <c r="BJ316" s="50" t="s">
        <v>3666</v>
      </c>
      <c r="BK316" s="50" t="s">
        <v>3803</v>
      </c>
      <c r="BL316" s="51" t="s">
        <v>3804</v>
      </c>
      <c r="BM316" s="52" t="s">
        <v>90</v>
      </c>
      <c r="BN316" s="57"/>
      <c r="BO316" s="57"/>
      <c r="BP316" s="57"/>
      <c r="BQ316" s="58"/>
    </row>
    <row r="317" spans="1:69" ht="15.75" x14ac:dyDescent="0.25">
      <c r="A317" s="38" t="s">
        <v>2625</v>
      </c>
      <c r="B317" s="39" t="s">
        <v>3805</v>
      </c>
      <c r="C317" s="39" t="s">
        <v>3806</v>
      </c>
      <c r="D317" s="39" t="s">
        <v>118</v>
      </c>
      <c r="E317" s="39" t="s">
        <v>3807</v>
      </c>
      <c r="F317" s="72" t="s">
        <v>3808</v>
      </c>
      <c r="G317" s="41" t="s">
        <v>3809</v>
      </c>
      <c r="H317" s="48" t="s">
        <v>3810</v>
      </c>
      <c r="I317" s="41" t="s">
        <v>3811</v>
      </c>
      <c r="J317" s="43">
        <v>1086260</v>
      </c>
      <c r="K317" s="43">
        <v>0</v>
      </c>
      <c r="L317" s="41" t="s">
        <v>3812</v>
      </c>
      <c r="M317" s="41" t="s">
        <v>3813</v>
      </c>
      <c r="N317" s="41" t="s">
        <v>3814</v>
      </c>
      <c r="O317" s="43">
        <v>0</v>
      </c>
      <c r="P317" s="43">
        <v>78</v>
      </c>
      <c r="Q317" s="41" t="s">
        <v>164</v>
      </c>
      <c r="R317" s="41" t="s">
        <v>124</v>
      </c>
      <c r="S317" s="43">
        <v>588</v>
      </c>
      <c r="T317" s="44" t="s">
        <v>97</v>
      </c>
      <c r="U317" s="43">
        <v>0.19201995012468831</v>
      </c>
      <c r="V317" s="43">
        <v>2604.1688311688308</v>
      </c>
      <c r="W317" s="43">
        <v>12007.805194805191</v>
      </c>
      <c r="X317" s="45">
        <v>0</v>
      </c>
      <c r="Y317" s="45">
        <v>77</v>
      </c>
      <c r="Z317" s="46">
        <v>0</v>
      </c>
      <c r="AA317" s="41" t="s">
        <v>3809</v>
      </c>
      <c r="AB317" s="41" t="s">
        <v>3811</v>
      </c>
      <c r="AC317" s="41" t="s">
        <v>3815</v>
      </c>
      <c r="AD317" s="41" t="s">
        <v>3810</v>
      </c>
      <c r="AE317" s="43">
        <v>762279</v>
      </c>
      <c r="AF317" s="43">
        <v>2344.0833333333335</v>
      </c>
      <c r="AG317" s="43">
        <v>140645</v>
      </c>
      <c r="AH317" s="43">
        <v>621634</v>
      </c>
      <c r="AI317" s="47">
        <v>1.5640000000000001E-2</v>
      </c>
      <c r="AJ317" s="47">
        <v>1.255E-2</v>
      </c>
      <c r="AK317" s="41" t="s">
        <v>82</v>
      </c>
      <c r="AL317" s="47">
        <v>1.5959999999999998E-2</v>
      </c>
      <c r="AM317" s="47">
        <v>2.0920000000000001E-2</v>
      </c>
      <c r="AN317" s="43">
        <v>60</v>
      </c>
      <c r="AO317" s="43">
        <v>20</v>
      </c>
      <c r="AP317" s="43">
        <v>1</v>
      </c>
      <c r="AQ317" s="43">
        <v>0</v>
      </c>
      <c r="AR317" s="43">
        <v>39</v>
      </c>
      <c r="AS317" s="41">
        <v>0.16</v>
      </c>
      <c r="AT317" s="43">
        <v>1085501</v>
      </c>
      <c r="AU317" s="43">
        <v>761299</v>
      </c>
      <c r="AV317" s="47">
        <v>2.3481999999999998</v>
      </c>
      <c r="AW317" s="48" t="s">
        <v>3816</v>
      </c>
      <c r="AX317" s="39">
        <v>0</v>
      </c>
      <c r="AY317" s="39">
        <v>0</v>
      </c>
      <c r="AZ317" s="39" t="s">
        <v>85</v>
      </c>
      <c r="BA317" s="39"/>
      <c r="BB317" s="48" t="s">
        <v>3817</v>
      </c>
      <c r="BC317" s="39">
        <v>0</v>
      </c>
      <c r="BD317" s="41" t="s">
        <v>3809</v>
      </c>
      <c r="BE317" s="50">
        <v>0</v>
      </c>
      <c r="BF317" s="50">
        <v>22</v>
      </c>
      <c r="BG317" s="50">
        <v>0</v>
      </c>
      <c r="BH317" s="50">
        <v>22</v>
      </c>
      <c r="BI317" s="50"/>
      <c r="BJ317" s="50" t="s">
        <v>3818</v>
      </c>
      <c r="BK317" s="50"/>
      <c r="BL317" s="51" t="s">
        <v>3819</v>
      </c>
      <c r="BM317" s="52" t="s">
        <v>90</v>
      </c>
      <c r="BN317" s="57"/>
      <c r="BO317" s="57"/>
      <c r="BP317" s="57"/>
      <c r="BQ317" s="58"/>
    </row>
    <row r="318" spans="1:69" ht="15.75" x14ac:dyDescent="0.25">
      <c r="A318" s="38" t="s">
        <v>2625</v>
      </c>
      <c r="B318" s="39" t="s">
        <v>3805</v>
      </c>
      <c r="C318" s="39" t="s">
        <v>3820</v>
      </c>
      <c r="D318" s="39" t="s">
        <v>118</v>
      </c>
      <c r="E318" s="39" t="s">
        <v>3821</v>
      </c>
      <c r="F318" s="72" t="s">
        <v>3808</v>
      </c>
      <c r="G318" s="41" t="s">
        <v>3822</v>
      </c>
      <c r="H318" s="48" t="s">
        <v>3823</v>
      </c>
      <c r="I318" s="41" t="s">
        <v>3824</v>
      </c>
      <c r="J318" s="43">
        <v>10684335</v>
      </c>
      <c r="K318" s="43">
        <v>40</v>
      </c>
      <c r="L318" s="41" t="s">
        <v>3825</v>
      </c>
      <c r="M318" s="41" t="s">
        <v>3826</v>
      </c>
      <c r="N318" s="41" t="s">
        <v>3827</v>
      </c>
      <c r="O318" s="43">
        <v>0</v>
      </c>
      <c r="P318" s="43">
        <v>1939</v>
      </c>
      <c r="Q318" s="41" t="s">
        <v>164</v>
      </c>
      <c r="R318" s="41" t="s">
        <v>124</v>
      </c>
      <c r="S318" s="43">
        <v>19944</v>
      </c>
      <c r="T318" s="44" t="s">
        <v>97</v>
      </c>
      <c r="U318" s="43">
        <v>0.5846013390139988</v>
      </c>
      <c r="V318" s="43">
        <v>243.25500285877641</v>
      </c>
      <c r="W318" s="43">
        <v>734.98227558604913</v>
      </c>
      <c r="X318" s="45">
        <v>69</v>
      </c>
      <c r="Y318" s="45">
        <v>1921</v>
      </c>
      <c r="Z318" s="46">
        <v>3.5918792295679298E-2</v>
      </c>
      <c r="AA318" s="41" t="s">
        <v>3822</v>
      </c>
      <c r="AB318" s="41" t="s">
        <v>3824</v>
      </c>
      <c r="AC318" s="41" t="s">
        <v>3828</v>
      </c>
      <c r="AD318" s="41" t="s">
        <v>3823</v>
      </c>
      <c r="AE318" s="43">
        <v>473973</v>
      </c>
      <c r="AF318" s="43">
        <v>455.38888888888891</v>
      </c>
      <c r="AG318" s="43">
        <v>65576</v>
      </c>
      <c r="AH318" s="43">
        <v>408397</v>
      </c>
      <c r="AI318" s="47">
        <v>3.8000000000000002E-4</v>
      </c>
      <c r="AJ318" s="47">
        <v>4.0999999999999999E-4</v>
      </c>
      <c r="AK318" s="47">
        <v>1.9000000000000001E-4</v>
      </c>
      <c r="AL318" s="47">
        <v>4.8999999999999998E-4</v>
      </c>
      <c r="AM318" s="47">
        <v>3.3E-4</v>
      </c>
      <c r="AN318" s="43">
        <v>144</v>
      </c>
      <c r="AO318" s="43">
        <v>69</v>
      </c>
      <c r="AP318" s="43">
        <v>14</v>
      </c>
      <c r="AQ318" s="43">
        <v>4</v>
      </c>
      <c r="AR318" s="43">
        <v>56</v>
      </c>
      <c r="AS318" s="41">
        <v>0.39</v>
      </c>
      <c r="AT318" s="43">
        <v>10681064</v>
      </c>
      <c r="AU318" s="43">
        <v>4139885</v>
      </c>
      <c r="AV318" s="47">
        <v>0.63290000000000002</v>
      </c>
      <c r="AW318" s="66" t="str">
        <f>HYPERLINK("https://twitter.com/QueenRania/lists","https://twitter.com/QueenRania/lists")</f>
        <v>https://twitter.com/QueenRania/lists</v>
      </c>
      <c r="AX318" s="39">
        <v>1</v>
      </c>
      <c r="AY318" s="39">
        <v>3</v>
      </c>
      <c r="AZ318" s="39" t="s">
        <v>85</v>
      </c>
      <c r="BA318" s="39"/>
      <c r="BB318" s="48" t="s">
        <v>3829</v>
      </c>
      <c r="BC318" s="39">
        <v>0</v>
      </c>
      <c r="BD318" s="41" t="s">
        <v>3822</v>
      </c>
      <c r="BE318" s="50">
        <v>2</v>
      </c>
      <c r="BF318" s="50">
        <v>48</v>
      </c>
      <c r="BG318" s="50">
        <v>0</v>
      </c>
      <c r="BH318" s="50">
        <v>50</v>
      </c>
      <c r="BI318" s="50" t="s">
        <v>3830</v>
      </c>
      <c r="BJ318" s="50" t="s">
        <v>3831</v>
      </c>
      <c r="BK318" s="50"/>
      <c r="BL318" s="56" t="s">
        <v>3832</v>
      </c>
      <c r="BM318" s="52">
        <v>1</v>
      </c>
      <c r="BN318" s="57">
        <v>0</v>
      </c>
      <c r="BO318" s="57">
        <v>48369</v>
      </c>
      <c r="BP318" s="57">
        <v>0</v>
      </c>
      <c r="BQ318" s="58" t="e">
        <f>SUM(BM318)/BN318/BO318</f>
        <v>#DIV/0!</v>
      </c>
    </row>
    <row r="319" spans="1:69" ht="15.75" x14ac:dyDescent="0.25">
      <c r="A319" s="38" t="s">
        <v>2625</v>
      </c>
      <c r="B319" s="39" t="s">
        <v>3805</v>
      </c>
      <c r="C319" s="39" t="s">
        <v>2842</v>
      </c>
      <c r="D319" s="39" t="s">
        <v>71</v>
      </c>
      <c r="E319" s="39" t="s">
        <v>2842</v>
      </c>
      <c r="F319" s="66" t="str">
        <f>HYPERLINK("http://twiplomacy.com/info/asia/Jordan","http://twiplomacy.com/info/asia/Jordan")</f>
        <v>http://twiplomacy.com/info/asia/Jordan</v>
      </c>
      <c r="G319" s="41" t="s">
        <v>3833</v>
      </c>
      <c r="H319" s="48" t="s">
        <v>3834</v>
      </c>
      <c r="I319" s="41" t="s">
        <v>3835</v>
      </c>
      <c r="J319" s="43">
        <v>822693</v>
      </c>
      <c r="K319" s="43">
        <v>1</v>
      </c>
      <c r="L319" s="41" t="s">
        <v>3836</v>
      </c>
      <c r="M319" s="41" t="s">
        <v>3837</v>
      </c>
      <c r="N319" s="41" t="s">
        <v>3838</v>
      </c>
      <c r="O319" s="43">
        <v>2</v>
      </c>
      <c r="P319" s="43">
        <v>11285</v>
      </c>
      <c r="Q319" s="41" t="s">
        <v>164</v>
      </c>
      <c r="R319" s="41" t="s">
        <v>124</v>
      </c>
      <c r="S319" s="43">
        <v>578</v>
      </c>
      <c r="T319" s="44" t="s">
        <v>97</v>
      </c>
      <c r="U319" s="43">
        <v>4.1483375959079281</v>
      </c>
      <c r="V319" s="43">
        <v>67.021417322834651</v>
      </c>
      <c r="W319" s="43">
        <v>220.3168503937008</v>
      </c>
      <c r="X319" s="45">
        <v>0</v>
      </c>
      <c r="Y319" s="45">
        <v>3244</v>
      </c>
      <c r="Z319" s="46">
        <v>0</v>
      </c>
      <c r="AA319" s="41" t="s">
        <v>3833</v>
      </c>
      <c r="AB319" s="41" t="s">
        <v>3835</v>
      </c>
      <c r="AC319" s="41" t="s">
        <v>3839</v>
      </c>
      <c r="AD319" s="41" t="s">
        <v>3834</v>
      </c>
      <c r="AE319" s="43">
        <v>485026</v>
      </c>
      <c r="AF319" s="43">
        <v>76.649847094801217</v>
      </c>
      <c r="AG319" s="43">
        <v>100258</v>
      </c>
      <c r="AH319" s="43">
        <v>384768</v>
      </c>
      <c r="AI319" s="47">
        <v>5.4000000000000001E-4</v>
      </c>
      <c r="AJ319" s="47">
        <v>4.8999999999999998E-4</v>
      </c>
      <c r="AK319" s="47">
        <v>5.5000000000000003E-4</v>
      </c>
      <c r="AL319" s="47">
        <v>1.1900000000000001E-3</v>
      </c>
      <c r="AM319" s="47">
        <v>4.6000000000000001E-4</v>
      </c>
      <c r="AN319" s="43">
        <v>1308</v>
      </c>
      <c r="AO319" s="43">
        <v>697</v>
      </c>
      <c r="AP319" s="43">
        <v>126</v>
      </c>
      <c r="AQ319" s="43">
        <v>86</v>
      </c>
      <c r="AR319" s="43">
        <v>393</v>
      </c>
      <c r="AS319" s="41">
        <v>3.58</v>
      </c>
      <c r="AT319" s="43">
        <v>824152</v>
      </c>
      <c r="AU319" s="43">
        <v>335210</v>
      </c>
      <c r="AV319" s="47">
        <v>0.68559999999999999</v>
      </c>
      <c r="AW319" s="48" t="s">
        <v>3840</v>
      </c>
      <c r="AX319" s="39">
        <v>0</v>
      </c>
      <c r="AY319" s="39">
        <v>0</v>
      </c>
      <c r="AZ319" s="39" t="s">
        <v>85</v>
      </c>
      <c r="BA319" s="39"/>
      <c r="BB319" s="48" t="s">
        <v>3841</v>
      </c>
      <c r="BC319" s="39">
        <v>3</v>
      </c>
      <c r="BD319" s="41" t="s">
        <v>3833</v>
      </c>
      <c r="BE319" s="50">
        <v>1</v>
      </c>
      <c r="BF319" s="50">
        <v>27</v>
      </c>
      <c r="BG319" s="50">
        <v>0</v>
      </c>
      <c r="BH319" s="50">
        <v>28</v>
      </c>
      <c r="BI319" s="50" t="s">
        <v>3809</v>
      </c>
      <c r="BJ319" s="50" t="s">
        <v>3842</v>
      </c>
      <c r="BK319" s="50"/>
      <c r="BL319" s="56" t="s">
        <v>3843</v>
      </c>
      <c r="BM319" s="52" t="s">
        <v>276</v>
      </c>
      <c r="BN319" s="57"/>
      <c r="BO319" s="57"/>
      <c r="BP319" s="57"/>
      <c r="BQ319" s="58"/>
    </row>
    <row r="320" spans="1:69" ht="15.75" x14ac:dyDescent="0.25">
      <c r="A320" s="38" t="s">
        <v>2625</v>
      </c>
      <c r="B320" s="39" t="s">
        <v>3805</v>
      </c>
      <c r="C320" s="39" t="s">
        <v>104</v>
      </c>
      <c r="D320" s="39" t="s">
        <v>118</v>
      </c>
      <c r="E320" s="39" t="s">
        <v>3844</v>
      </c>
      <c r="F320" s="66" t="str">
        <f>HYPERLINK("http://twiplomacy.com/info/asia/Jordan","http://twiplomacy.com/info/asia/Jordan")</f>
        <v>http://twiplomacy.com/info/asia/Jordan</v>
      </c>
      <c r="G320" s="41" t="s">
        <v>3845</v>
      </c>
      <c r="H320" s="48" t="s">
        <v>3846</v>
      </c>
      <c r="I320" s="41" t="s">
        <v>3847</v>
      </c>
      <c r="J320" s="43">
        <v>8639</v>
      </c>
      <c r="K320" s="43">
        <v>23</v>
      </c>
      <c r="L320" s="41" t="s">
        <v>3848</v>
      </c>
      <c r="M320" s="41" t="s">
        <v>3849</v>
      </c>
      <c r="N320" s="41" t="s">
        <v>3805</v>
      </c>
      <c r="O320" s="43">
        <v>11</v>
      </c>
      <c r="P320" s="43">
        <v>3898</v>
      </c>
      <c r="Q320" s="41" t="s">
        <v>164</v>
      </c>
      <c r="R320" s="41" t="s">
        <v>124</v>
      </c>
      <c r="S320" s="43">
        <v>76</v>
      </c>
      <c r="T320" s="44" t="s">
        <v>97</v>
      </c>
      <c r="U320" s="43">
        <v>1.8369318181818179</v>
      </c>
      <c r="V320" s="43">
        <v>0.72256664600123988</v>
      </c>
      <c r="W320" s="43">
        <v>1.913515189088655</v>
      </c>
      <c r="X320" s="45">
        <v>0</v>
      </c>
      <c r="Y320" s="45">
        <v>3233</v>
      </c>
      <c r="Z320" s="46">
        <v>0</v>
      </c>
      <c r="AA320" s="41" t="s">
        <v>3845</v>
      </c>
      <c r="AB320" s="41" t="s">
        <v>3847</v>
      </c>
      <c r="AC320" s="41" t="s">
        <v>3850</v>
      </c>
      <c r="AD320" s="41" t="s">
        <v>3846</v>
      </c>
      <c r="AE320" s="43">
        <v>1063</v>
      </c>
      <c r="AF320" s="43">
        <v>3.5952380952380953</v>
      </c>
      <c r="AG320" s="43">
        <v>151</v>
      </c>
      <c r="AH320" s="43">
        <v>912</v>
      </c>
      <c r="AI320" s="47">
        <v>3.0400000000000002E-3</v>
      </c>
      <c r="AJ320" s="47">
        <v>3.14E-3</v>
      </c>
      <c r="AK320" s="47">
        <v>2.0500000000000002E-3</v>
      </c>
      <c r="AL320" s="47">
        <v>5.3400000000000001E-3</v>
      </c>
      <c r="AM320" s="47">
        <v>6.1900000000000002E-3</v>
      </c>
      <c r="AN320" s="43">
        <v>42</v>
      </c>
      <c r="AO320" s="43">
        <v>4</v>
      </c>
      <c r="AP320" s="43">
        <v>1</v>
      </c>
      <c r="AQ320" s="43">
        <v>27</v>
      </c>
      <c r="AR320" s="43">
        <v>8</v>
      </c>
      <c r="AS320" s="41">
        <v>0.12</v>
      </c>
      <c r="AT320" s="43">
        <v>8638</v>
      </c>
      <c r="AU320" s="43">
        <v>676</v>
      </c>
      <c r="AV320" s="47">
        <v>8.4900000000000003E-2</v>
      </c>
      <c r="AW320" s="48" t="s">
        <v>3851</v>
      </c>
      <c r="AX320" s="39">
        <v>0</v>
      </c>
      <c r="AY320" s="39">
        <v>0</v>
      </c>
      <c r="AZ320" s="39" t="s">
        <v>85</v>
      </c>
      <c r="BA320" s="39"/>
      <c r="BB320" s="48" t="s">
        <v>3852</v>
      </c>
      <c r="BC320" s="39">
        <v>0</v>
      </c>
      <c r="BD320" s="41" t="s">
        <v>3845</v>
      </c>
      <c r="BE320" s="50">
        <v>8</v>
      </c>
      <c r="BF320" s="50">
        <v>2</v>
      </c>
      <c r="BG320" s="50">
        <v>0</v>
      </c>
      <c r="BH320" s="50">
        <v>10</v>
      </c>
      <c r="BI320" s="50" t="s">
        <v>3853</v>
      </c>
      <c r="BJ320" s="50" t="s">
        <v>3854</v>
      </c>
      <c r="BK320" s="50"/>
      <c r="BL320" s="51" t="s">
        <v>3855</v>
      </c>
      <c r="BM320" s="52" t="s">
        <v>90</v>
      </c>
      <c r="BN320" s="57"/>
      <c r="BO320" s="57"/>
      <c r="BP320" s="57"/>
      <c r="BQ320" s="58"/>
    </row>
    <row r="321" spans="1:69" ht="15.75" x14ac:dyDescent="0.25">
      <c r="A321" s="38" t="s">
        <v>2625</v>
      </c>
      <c r="B321" s="39" t="s">
        <v>3805</v>
      </c>
      <c r="C321" s="39" t="s">
        <v>211</v>
      </c>
      <c r="D321" s="39" t="s">
        <v>71</v>
      </c>
      <c r="E321" s="39" t="s">
        <v>211</v>
      </c>
      <c r="F321" s="66" t="str">
        <f>HYPERLINK("http://twiplomacy.com/info/asia/Jordan","http://twiplomacy.com/info/asia/Jordan")</f>
        <v>http://twiplomacy.com/info/asia/Jordan</v>
      </c>
      <c r="G321" s="41" t="s">
        <v>3856</v>
      </c>
      <c r="H321" s="48" t="s">
        <v>3857</v>
      </c>
      <c r="I321" s="41" t="s">
        <v>3858</v>
      </c>
      <c r="J321" s="43">
        <v>239265</v>
      </c>
      <c r="K321" s="43">
        <v>41</v>
      </c>
      <c r="L321" s="41" t="s">
        <v>3859</v>
      </c>
      <c r="M321" s="41" t="s">
        <v>3860</v>
      </c>
      <c r="N321" s="41" t="s">
        <v>3827</v>
      </c>
      <c r="O321" s="43">
        <v>59</v>
      </c>
      <c r="P321" s="43">
        <v>6575</v>
      </c>
      <c r="Q321" s="41" t="s">
        <v>164</v>
      </c>
      <c r="R321" s="41" t="s">
        <v>124</v>
      </c>
      <c r="S321" s="43">
        <v>438</v>
      </c>
      <c r="T321" s="44" t="s">
        <v>97</v>
      </c>
      <c r="U321" s="43">
        <v>6.1001890359168236</v>
      </c>
      <c r="V321" s="43">
        <v>3.8077994428969362</v>
      </c>
      <c r="W321" s="43">
        <v>12.633704735376041</v>
      </c>
      <c r="X321" s="45">
        <v>16</v>
      </c>
      <c r="Y321" s="45">
        <v>3227</v>
      </c>
      <c r="Z321" s="46">
        <v>4.95816547877285E-3</v>
      </c>
      <c r="AA321" s="41" t="s">
        <v>3856</v>
      </c>
      <c r="AB321" s="41" t="s">
        <v>3858</v>
      </c>
      <c r="AC321" s="41" t="s">
        <v>3861</v>
      </c>
      <c r="AD321" s="41" t="s">
        <v>3857</v>
      </c>
      <c r="AE321" s="43">
        <v>37304</v>
      </c>
      <c r="AF321" s="43">
        <v>3.5813758389261743</v>
      </c>
      <c r="AG321" s="43">
        <v>8538</v>
      </c>
      <c r="AH321" s="43">
        <v>28766</v>
      </c>
      <c r="AI321" s="47">
        <v>6.9999999999999994E-5</v>
      </c>
      <c r="AJ321" s="47">
        <v>9.0000000000000006E-5</v>
      </c>
      <c r="AK321" s="47">
        <v>6.0000000000000002E-5</v>
      </c>
      <c r="AL321" s="47">
        <v>2.0000000000000001E-4</v>
      </c>
      <c r="AM321" s="47">
        <v>6.0000000000000002E-5</v>
      </c>
      <c r="AN321" s="43">
        <v>2384</v>
      </c>
      <c r="AO321" s="43">
        <v>392</v>
      </c>
      <c r="AP321" s="43">
        <v>52</v>
      </c>
      <c r="AQ321" s="43">
        <v>1036</v>
      </c>
      <c r="AR321" s="43">
        <v>810</v>
      </c>
      <c r="AS321" s="41">
        <v>6.53</v>
      </c>
      <c r="AT321" s="43">
        <v>239294</v>
      </c>
      <c r="AU321" s="43">
        <v>44428</v>
      </c>
      <c r="AV321" s="47">
        <v>0.22800000000000001</v>
      </c>
      <c r="AW321" s="66" t="str">
        <f>HYPERLINK("https://twitter.com/PrimeMinistry/lists","https://twitter.com/PrimeMinistry/lists")</f>
        <v>https://twitter.com/PrimeMinistry/lists</v>
      </c>
      <c r="AX321" s="39">
        <v>1</v>
      </c>
      <c r="AY321" s="39">
        <v>0</v>
      </c>
      <c r="AZ321" s="39" t="s">
        <v>85</v>
      </c>
      <c r="BA321" s="39"/>
      <c r="BB321" s="48" t="s">
        <v>3862</v>
      </c>
      <c r="BC321" s="39">
        <v>0</v>
      </c>
      <c r="BD321" s="41" t="s">
        <v>3856</v>
      </c>
      <c r="BE321" s="50">
        <v>5</v>
      </c>
      <c r="BF321" s="50">
        <v>23</v>
      </c>
      <c r="BG321" s="50">
        <v>0</v>
      </c>
      <c r="BH321" s="50">
        <v>28</v>
      </c>
      <c r="BI321" s="50" t="s">
        <v>3863</v>
      </c>
      <c r="BJ321" s="50" t="s">
        <v>3864</v>
      </c>
      <c r="BK321" s="50"/>
      <c r="BL321" s="56" t="s">
        <v>3865</v>
      </c>
      <c r="BM321" s="52" t="s">
        <v>276</v>
      </c>
      <c r="BN321" s="57"/>
      <c r="BO321" s="57"/>
      <c r="BP321" s="57"/>
      <c r="BQ321" s="58"/>
    </row>
    <row r="322" spans="1:69" ht="15.75" x14ac:dyDescent="0.25">
      <c r="A322" s="38" t="s">
        <v>2625</v>
      </c>
      <c r="B322" s="39" t="s">
        <v>3805</v>
      </c>
      <c r="C322" s="39" t="s">
        <v>117</v>
      </c>
      <c r="D322" s="39" t="s">
        <v>118</v>
      </c>
      <c r="E322" s="39" t="s">
        <v>3866</v>
      </c>
      <c r="F322" s="66" t="str">
        <f>HYPERLINK("http://twiplomacy.com/info/asia/Jordan","http://twiplomacy.com/info/asia/Jordan")</f>
        <v>http://twiplomacy.com/info/asia/Jordan</v>
      </c>
      <c r="G322" s="41" t="s">
        <v>3867</v>
      </c>
      <c r="H322" s="48" t="s">
        <v>3868</v>
      </c>
      <c r="I322" s="41" t="s">
        <v>3869</v>
      </c>
      <c r="J322" s="43">
        <v>161111</v>
      </c>
      <c r="K322" s="43">
        <v>367</v>
      </c>
      <c r="L322" s="41" t="s">
        <v>3870</v>
      </c>
      <c r="M322" s="41" t="s">
        <v>3871</v>
      </c>
      <c r="N322" s="41"/>
      <c r="O322" s="43">
        <v>9</v>
      </c>
      <c r="P322" s="43">
        <v>3545</v>
      </c>
      <c r="Q322" s="41" t="s">
        <v>164</v>
      </c>
      <c r="R322" s="41" t="s">
        <v>124</v>
      </c>
      <c r="S322" s="43">
        <v>141</v>
      </c>
      <c r="T322" s="44" t="s">
        <v>97</v>
      </c>
      <c r="U322" s="43">
        <v>1.2882991556091681</v>
      </c>
      <c r="V322" s="43">
        <v>8.9180695847362514</v>
      </c>
      <c r="W322" s="43">
        <v>20.552936775159001</v>
      </c>
      <c r="X322" s="45">
        <v>871</v>
      </c>
      <c r="Y322" s="45">
        <v>3204</v>
      </c>
      <c r="Z322" s="46">
        <v>0.27184769038701601</v>
      </c>
      <c r="AA322" s="41" t="s">
        <v>3867</v>
      </c>
      <c r="AB322" s="41" t="s">
        <v>3869</v>
      </c>
      <c r="AC322" s="41" t="s">
        <v>3872</v>
      </c>
      <c r="AD322" s="41" t="s">
        <v>3868</v>
      </c>
      <c r="AE322" s="43">
        <v>59640</v>
      </c>
      <c r="AF322" s="43">
        <v>29.540727902946273</v>
      </c>
      <c r="AG322" s="43">
        <v>17045</v>
      </c>
      <c r="AH322" s="43">
        <v>42595</v>
      </c>
      <c r="AI322" s="47">
        <v>1.06E-3</v>
      </c>
      <c r="AJ322" s="47">
        <v>9.1E-4</v>
      </c>
      <c r="AK322" s="47">
        <v>6.9999999999999999E-4</v>
      </c>
      <c r="AL322" s="47">
        <v>9.3999999999999997E-4</v>
      </c>
      <c r="AM322" s="47">
        <v>1.82E-3</v>
      </c>
      <c r="AN322" s="43">
        <v>577</v>
      </c>
      <c r="AO322" s="43">
        <v>341</v>
      </c>
      <c r="AP322" s="43">
        <v>1</v>
      </c>
      <c r="AQ322" s="43">
        <v>15</v>
      </c>
      <c r="AR322" s="43">
        <v>197</v>
      </c>
      <c r="AS322" s="41">
        <v>1.58</v>
      </c>
      <c r="AT322" s="43">
        <v>161330</v>
      </c>
      <c r="AU322" s="43">
        <v>153741</v>
      </c>
      <c r="AV322" s="47">
        <v>20.258400000000002</v>
      </c>
      <c r="AW322" s="48" t="s">
        <v>3873</v>
      </c>
      <c r="AX322" s="39">
        <v>0</v>
      </c>
      <c r="AY322" s="39">
        <v>1</v>
      </c>
      <c r="AZ322" s="39" t="s">
        <v>85</v>
      </c>
      <c r="BA322" s="39"/>
      <c r="BB322" s="48" t="s">
        <v>3874</v>
      </c>
      <c r="BC322" s="39">
        <v>0</v>
      </c>
      <c r="BD322" s="41" t="s">
        <v>3867</v>
      </c>
      <c r="BE322" s="50">
        <v>7</v>
      </c>
      <c r="BF322" s="50">
        <v>20</v>
      </c>
      <c r="BG322" s="50">
        <v>2</v>
      </c>
      <c r="BH322" s="50">
        <v>29</v>
      </c>
      <c r="BI322" s="50" t="s">
        <v>3875</v>
      </c>
      <c r="BJ322" s="50" t="s">
        <v>3876</v>
      </c>
      <c r="BK322" s="50" t="s">
        <v>3877</v>
      </c>
      <c r="BL322" s="56" t="s">
        <v>3878</v>
      </c>
      <c r="BM322" s="52" t="s">
        <v>276</v>
      </c>
      <c r="BN322" s="57"/>
      <c r="BO322" s="57"/>
      <c r="BP322" s="57"/>
      <c r="BQ322" s="58"/>
    </row>
    <row r="323" spans="1:69" ht="15.75" x14ac:dyDescent="0.25">
      <c r="A323" s="38" t="s">
        <v>2625</v>
      </c>
      <c r="B323" s="39" t="s">
        <v>3805</v>
      </c>
      <c r="C323" s="39" t="s">
        <v>132</v>
      </c>
      <c r="D323" s="39" t="s">
        <v>71</v>
      </c>
      <c r="E323" s="39" t="s">
        <v>132</v>
      </c>
      <c r="F323" s="66" t="str">
        <f>HYPERLINK("http://twiplomacy.com/info/asia/Jordan","http://twiplomacy.com/info/asia/Jordan")</f>
        <v>http://twiplomacy.com/info/asia/Jordan</v>
      </c>
      <c r="G323" s="41" t="s">
        <v>3879</v>
      </c>
      <c r="H323" s="48" t="s">
        <v>3880</v>
      </c>
      <c r="I323" s="41" t="s">
        <v>3881</v>
      </c>
      <c r="J323" s="43">
        <v>155396</v>
      </c>
      <c r="K323" s="43">
        <v>1</v>
      </c>
      <c r="L323" s="41" t="s">
        <v>3882</v>
      </c>
      <c r="M323" s="41" t="s">
        <v>3883</v>
      </c>
      <c r="N323" s="41" t="s">
        <v>3884</v>
      </c>
      <c r="O323" s="43">
        <v>0</v>
      </c>
      <c r="P323" s="43">
        <v>5617</v>
      </c>
      <c r="Q323" s="41" t="s">
        <v>164</v>
      </c>
      <c r="R323" s="41" t="s">
        <v>124</v>
      </c>
      <c r="S323" s="43">
        <v>424</v>
      </c>
      <c r="T323" s="44" t="s">
        <v>97</v>
      </c>
      <c r="U323" s="43">
        <v>6.8665254237288131</v>
      </c>
      <c r="V323" s="43">
        <v>14.632829373650109</v>
      </c>
      <c r="W323" s="43">
        <v>18.251619870410369</v>
      </c>
      <c r="X323" s="45">
        <v>33</v>
      </c>
      <c r="Y323" s="45">
        <v>3241</v>
      </c>
      <c r="Z323" s="46">
        <v>1.01820425794508E-2</v>
      </c>
      <c r="AA323" s="41" t="s">
        <v>3879</v>
      </c>
      <c r="AB323" s="41" t="s">
        <v>3881</v>
      </c>
      <c r="AC323" s="41" t="s">
        <v>3885</v>
      </c>
      <c r="AD323" s="41" t="s">
        <v>3880</v>
      </c>
      <c r="AE323" s="43">
        <v>21204</v>
      </c>
      <c r="AF323" s="43">
        <v>12.673883626522327</v>
      </c>
      <c r="AG323" s="43">
        <v>9366</v>
      </c>
      <c r="AH323" s="43">
        <v>11838</v>
      </c>
      <c r="AI323" s="47">
        <v>1.9000000000000001E-4</v>
      </c>
      <c r="AJ323" s="47">
        <v>2.7E-4</v>
      </c>
      <c r="AK323" s="47">
        <v>2.9E-4</v>
      </c>
      <c r="AL323" s="47">
        <v>1.23E-3</v>
      </c>
      <c r="AM323" s="47">
        <v>1.3999999999999999E-4</v>
      </c>
      <c r="AN323" s="43">
        <v>739</v>
      </c>
      <c r="AO323" s="43">
        <v>179</v>
      </c>
      <c r="AP323" s="43">
        <v>8</v>
      </c>
      <c r="AQ323" s="43">
        <v>42</v>
      </c>
      <c r="AR323" s="43">
        <v>478</v>
      </c>
      <c r="AS323" s="41">
        <v>2.02</v>
      </c>
      <c r="AT323" s="43">
        <v>155425</v>
      </c>
      <c r="AU323" s="43">
        <v>19766</v>
      </c>
      <c r="AV323" s="47">
        <v>0.1457</v>
      </c>
      <c r="AW323" s="48" t="s">
        <v>3886</v>
      </c>
      <c r="AX323" s="39">
        <v>0</v>
      </c>
      <c r="AY323" s="39">
        <v>0</v>
      </c>
      <c r="AZ323" s="39" t="s">
        <v>85</v>
      </c>
      <c r="BA323" s="39"/>
      <c r="BB323" s="48" t="s">
        <v>3887</v>
      </c>
      <c r="BC323" s="39">
        <v>0</v>
      </c>
      <c r="BD323" s="41" t="s">
        <v>3879</v>
      </c>
      <c r="BE323" s="50">
        <v>1</v>
      </c>
      <c r="BF323" s="50">
        <v>78</v>
      </c>
      <c r="BG323" s="50">
        <v>0</v>
      </c>
      <c r="BH323" s="50">
        <v>79</v>
      </c>
      <c r="BI323" s="50" t="s">
        <v>3809</v>
      </c>
      <c r="BJ323" s="50" t="s">
        <v>3888</v>
      </c>
      <c r="BK323" s="50"/>
      <c r="BL323" s="56" t="s">
        <v>3889</v>
      </c>
      <c r="BM323" s="52">
        <v>3710</v>
      </c>
      <c r="BN323" s="57">
        <v>2</v>
      </c>
      <c r="BO323" s="82">
        <v>841</v>
      </c>
      <c r="BP323" s="57">
        <v>0</v>
      </c>
      <c r="BQ323" s="58">
        <f>SUM(BM323)/BN323/BO323</f>
        <v>2.2057074910820451</v>
      </c>
    </row>
    <row r="324" spans="1:69" ht="15.75" x14ac:dyDescent="0.25">
      <c r="A324" s="38" t="s">
        <v>2625</v>
      </c>
      <c r="B324" s="39" t="s">
        <v>3890</v>
      </c>
      <c r="C324" s="39" t="s">
        <v>70</v>
      </c>
      <c r="D324" s="39" t="s">
        <v>71</v>
      </c>
      <c r="E324" s="39" t="s">
        <v>70</v>
      </c>
      <c r="F324" s="66" t="str">
        <f t="shared" ref="F324:F334" si="16">HYPERLINK("http://twiplomacy.com/info/asia/Kazakhstan","http://twiplomacy.com/info/asia/Kazakhstan")</f>
        <v>http://twiplomacy.com/info/asia/Kazakhstan</v>
      </c>
      <c r="G324" s="41" t="s">
        <v>3891</v>
      </c>
      <c r="H324" s="48" t="s">
        <v>3892</v>
      </c>
      <c r="I324" s="41" t="s">
        <v>3893</v>
      </c>
      <c r="J324" s="43">
        <v>257105</v>
      </c>
      <c r="K324" s="43">
        <v>0</v>
      </c>
      <c r="L324" s="41" t="s">
        <v>3894</v>
      </c>
      <c r="M324" s="41" t="s">
        <v>3895</v>
      </c>
      <c r="N324" s="41" t="s">
        <v>3896</v>
      </c>
      <c r="O324" s="43">
        <v>0</v>
      </c>
      <c r="P324" s="43">
        <v>4146</v>
      </c>
      <c r="Q324" s="41" t="s">
        <v>3897</v>
      </c>
      <c r="R324" s="41" t="s">
        <v>124</v>
      </c>
      <c r="S324" s="43">
        <v>208</v>
      </c>
      <c r="T324" s="44" t="s">
        <v>97</v>
      </c>
      <c r="U324" s="43">
        <v>1.904902539870053</v>
      </c>
      <c r="V324" s="43">
        <v>4.8675968992248064</v>
      </c>
      <c r="W324" s="43">
        <v>4.2409302325581404</v>
      </c>
      <c r="X324" s="45">
        <v>0</v>
      </c>
      <c r="Y324" s="45">
        <v>3225</v>
      </c>
      <c r="Z324" s="46">
        <v>0</v>
      </c>
      <c r="AA324" s="41" t="s">
        <v>3891</v>
      </c>
      <c r="AB324" s="41" t="s">
        <v>3893</v>
      </c>
      <c r="AC324" s="41" t="s">
        <v>3898</v>
      </c>
      <c r="AD324" s="41" t="s">
        <v>3892</v>
      </c>
      <c r="AE324" s="43">
        <v>2112</v>
      </c>
      <c r="AF324" s="43">
        <v>3.1354838709677417</v>
      </c>
      <c r="AG324" s="43">
        <v>486</v>
      </c>
      <c r="AH324" s="43">
        <v>1626</v>
      </c>
      <c r="AI324" s="47">
        <v>5.0000000000000002E-5</v>
      </c>
      <c r="AJ324" s="47">
        <v>1.7000000000000001E-4</v>
      </c>
      <c r="AK324" s="47">
        <v>5.0000000000000002E-5</v>
      </c>
      <c r="AL324" s="47">
        <v>3.1E-4</v>
      </c>
      <c r="AM324" s="47">
        <v>3.0000000000000001E-5</v>
      </c>
      <c r="AN324" s="43">
        <v>155</v>
      </c>
      <c r="AO324" s="43">
        <v>7</v>
      </c>
      <c r="AP324" s="43">
        <v>1</v>
      </c>
      <c r="AQ324" s="43">
        <v>65</v>
      </c>
      <c r="AR324" s="43">
        <v>79</v>
      </c>
      <c r="AS324" s="41">
        <v>0.42</v>
      </c>
      <c r="AT324" s="43">
        <v>260970</v>
      </c>
      <c r="AU324" s="43">
        <v>4675</v>
      </c>
      <c r="AV324" s="47">
        <v>1.8200000000000001E-2</v>
      </c>
      <c r="AW324" s="48" t="s">
        <v>3899</v>
      </c>
      <c r="AX324" s="39">
        <v>0</v>
      </c>
      <c r="AY324" s="39">
        <v>0</v>
      </c>
      <c r="AZ324" s="39" t="s">
        <v>85</v>
      </c>
      <c r="BA324" s="39"/>
      <c r="BB324" s="48" t="s">
        <v>3900</v>
      </c>
      <c r="BC324" s="39">
        <v>0</v>
      </c>
      <c r="BD324" s="41" t="s">
        <v>3891</v>
      </c>
      <c r="BE324" s="50">
        <v>0</v>
      </c>
      <c r="BF324" s="50">
        <v>13</v>
      </c>
      <c r="BG324" s="50">
        <v>0</v>
      </c>
      <c r="BH324" s="50">
        <v>13</v>
      </c>
      <c r="BI324" s="50"/>
      <c r="BJ324" s="50" t="s">
        <v>3901</v>
      </c>
      <c r="BK324" s="50"/>
      <c r="BL324" s="56" t="s">
        <v>3902</v>
      </c>
      <c r="BM324" s="52" t="s">
        <v>90</v>
      </c>
      <c r="BN324" s="82"/>
      <c r="BO324" s="82"/>
      <c r="BP324" s="82"/>
      <c r="BQ324" s="84"/>
    </row>
    <row r="325" spans="1:69" ht="15.75" x14ac:dyDescent="0.25">
      <c r="A325" s="38" t="s">
        <v>2625</v>
      </c>
      <c r="B325" s="39" t="s">
        <v>3890</v>
      </c>
      <c r="C325" s="39" t="s">
        <v>70</v>
      </c>
      <c r="D325" s="39" t="s">
        <v>71</v>
      </c>
      <c r="E325" s="39" t="s">
        <v>70</v>
      </c>
      <c r="F325" s="66" t="str">
        <f t="shared" si="16"/>
        <v>http://twiplomacy.com/info/asia/Kazakhstan</v>
      </c>
      <c r="G325" s="41" t="s">
        <v>3903</v>
      </c>
      <c r="H325" s="48" t="s">
        <v>3904</v>
      </c>
      <c r="I325" s="41" t="s">
        <v>3905</v>
      </c>
      <c r="J325" s="43">
        <v>11242</v>
      </c>
      <c r="K325" s="43">
        <v>198</v>
      </c>
      <c r="L325" s="41" t="s">
        <v>3906</v>
      </c>
      <c r="M325" s="41" t="s">
        <v>3907</v>
      </c>
      <c r="N325" s="41" t="s">
        <v>3908</v>
      </c>
      <c r="O325" s="43">
        <v>0</v>
      </c>
      <c r="P325" s="43">
        <v>20041</v>
      </c>
      <c r="Q325" s="41" t="s">
        <v>3897</v>
      </c>
      <c r="R325" s="41" t="s">
        <v>79</v>
      </c>
      <c r="S325" s="43">
        <v>66</v>
      </c>
      <c r="T325" s="44" t="s">
        <v>97</v>
      </c>
      <c r="U325" s="43">
        <v>3.0717017208413</v>
      </c>
      <c r="V325" s="43">
        <v>0.15976331360946749</v>
      </c>
      <c r="W325" s="43">
        <v>0.13827468078480221</v>
      </c>
      <c r="X325" s="45">
        <v>5</v>
      </c>
      <c r="Y325" s="45">
        <v>3213</v>
      </c>
      <c r="Z325" s="46">
        <v>1.5561780267662601E-3</v>
      </c>
      <c r="AA325" s="41" t="s">
        <v>3903</v>
      </c>
      <c r="AB325" s="41" t="s">
        <v>3905</v>
      </c>
      <c r="AC325" s="41" t="s">
        <v>3909</v>
      </c>
      <c r="AD325" s="41" t="s">
        <v>3904</v>
      </c>
      <c r="AE325" s="43">
        <v>229</v>
      </c>
      <c r="AF325" s="43">
        <v>4.4018058690744918E-2</v>
      </c>
      <c r="AG325" s="43">
        <v>39</v>
      </c>
      <c r="AH325" s="43">
        <v>190</v>
      </c>
      <c r="AI325" s="47">
        <v>0</v>
      </c>
      <c r="AJ325" s="47">
        <v>0</v>
      </c>
      <c r="AK325" s="47">
        <v>0</v>
      </c>
      <c r="AL325" s="47">
        <v>0</v>
      </c>
      <c r="AM325" s="47">
        <v>0</v>
      </c>
      <c r="AN325" s="43">
        <v>886</v>
      </c>
      <c r="AO325" s="43">
        <v>147</v>
      </c>
      <c r="AP325" s="43">
        <v>4</v>
      </c>
      <c r="AQ325" s="43">
        <v>731</v>
      </c>
      <c r="AR325" s="43">
        <v>4</v>
      </c>
      <c r="AS325" s="41">
        <v>2.4300000000000002</v>
      </c>
      <c r="AT325" s="43">
        <v>11309</v>
      </c>
      <c r="AU325" s="43">
        <v>-2154</v>
      </c>
      <c r="AV325" s="47">
        <v>-0.16</v>
      </c>
      <c r="AW325" s="48" t="s">
        <v>3910</v>
      </c>
      <c r="AX325" s="39">
        <v>0</v>
      </c>
      <c r="AY325" s="39">
        <v>0</v>
      </c>
      <c r="AZ325" s="39" t="s">
        <v>85</v>
      </c>
      <c r="BA325" s="39"/>
      <c r="BB325" s="48" t="s">
        <v>3911</v>
      </c>
      <c r="BC325" s="39">
        <v>0</v>
      </c>
      <c r="BD325" s="41" t="s">
        <v>3903</v>
      </c>
      <c r="BE325" s="50">
        <v>7</v>
      </c>
      <c r="BF325" s="50">
        <v>3</v>
      </c>
      <c r="BG325" s="50">
        <v>3</v>
      </c>
      <c r="BH325" s="50">
        <v>13</v>
      </c>
      <c r="BI325" s="50" t="s">
        <v>3912</v>
      </c>
      <c r="BJ325" s="50" t="s">
        <v>3913</v>
      </c>
      <c r="BK325" s="50" t="s">
        <v>3914</v>
      </c>
      <c r="BL325" s="51" t="s">
        <v>3915</v>
      </c>
      <c r="BM325" s="52" t="s">
        <v>90</v>
      </c>
      <c r="BN325" s="57"/>
      <c r="BO325" s="57"/>
      <c r="BP325" s="57"/>
      <c r="BQ325" s="58"/>
    </row>
    <row r="326" spans="1:69" ht="15.75" x14ac:dyDescent="0.25">
      <c r="A326" s="38" t="s">
        <v>2625</v>
      </c>
      <c r="B326" s="39" t="s">
        <v>3890</v>
      </c>
      <c r="C326" s="39" t="s">
        <v>70</v>
      </c>
      <c r="D326" s="39" t="s">
        <v>71</v>
      </c>
      <c r="E326" s="39" t="s">
        <v>70</v>
      </c>
      <c r="F326" s="66" t="str">
        <f t="shared" si="16"/>
        <v>http://twiplomacy.com/info/asia/Kazakhstan</v>
      </c>
      <c r="G326" s="41" t="s">
        <v>3916</v>
      </c>
      <c r="H326" s="48" t="s">
        <v>3917</v>
      </c>
      <c r="I326" s="41" t="s">
        <v>3916</v>
      </c>
      <c r="J326" s="43">
        <v>475</v>
      </c>
      <c r="K326" s="43">
        <v>190</v>
      </c>
      <c r="L326" s="41" t="s">
        <v>3918</v>
      </c>
      <c r="M326" s="41" t="s">
        <v>3919</v>
      </c>
      <c r="N326" s="41"/>
      <c r="O326" s="43">
        <v>1</v>
      </c>
      <c r="P326" s="43">
        <v>9852</v>
      </c>
      <c r="Q326" s="41" t="s">
        <v>164</v>
      </c>
      <c r="R326" s="41" t="s">
        <v>79</v>
      </c>
      <c r="S326" s="43">
        <v>67</v>
      </c>
      <c r="T326" s="44" t="s">
        <v>3920</v>
      </c>
      <c r="U326" s="43">
        <v>9.3633720930232567</v>
      </c>
      <c r="V326" s="43">
        <v>7.8236572493014592E-2</v>
      </c>
      <c r="W326" s="43">
        <v>5.2778640173859047E-2</v>
      </c>
      <c r="X326" s="45">
        <v>1</v>
      </c>
      <c r="Y326" s="45">
        <v>3221</v>
      </c>
      <c r="Z326" s="46">
        <v>3.1046258925799403E-4</v>
      </c>
      <c r="AA326" s="41" t="s">
        <v>3916</v>
      </c>
      <c r="AB326" s="41" t="s">
        <v>3916</v>
      </c>
      <c r="AC326" s="41" t="s">
        <v>3921</v>
      </c>
      <c r="AD326" s="41" t="s">
        <v>3917</v>
      </c>
      <c r="AE326" s="43">
        <v>0</v>
      </c>
      <c r="AF326" s="43" t="e">
        <v>#VALUE!</v>
      </c>
      <c r="AG326" s="43">
        <v>0</v>
      </c>
      <c r="AH326" s="43">
        <v>0</v>
      </c>
      <c r="AI326" s="41" t="s">
        <v>82</v>
      </c>
      <c r="AJ326" s="41" t="s">
        <v>82</v>
      </c>
      <c r="AK326" s="41" t="s">
        <v>82</v>
      </c>
      <c r="AL326" s="41" t="s">
        <v>82</v>
      </c>
      <c r="AM326" s="41" t="s">
        <v>82</v>
      </c>
      <c r="AN326" s="43" t="s">
        <v>83</v>
      </c>
      <c r="AO326" s="43">
        <v>0</v>
      </c>
      <c r="AP326" s="43">
        <v>0</v>
      </c>
      <c r="AQ326" s="43">
        <v>0</v>
      </c>
      <c r="AR326" s="43">
        <v>0</v>
      </c>
      <c r="AS326" s="41">
        <v>0</v>
      </c>
      <c r="AT326" s="43">
        <v>476</v>
      </c>
      <c r="AU326" s="43">
        <v>-7</v>
      </c>
      <c r="AV326" s="47">
        <v>-1.4500000000000001E-2</v>
      </c>
      <c r="AW326" s="48" t="s">
        <v>3922</v>
      </c>
      <c r="AX326" s="39">
        <v>0</v>
      </c>
      <c r="AY326" s="39">
        <v>0</v>
      </c>
      <c r="AZ326" s="39" t="s">
        <v>85</v>
      </c>
      <c r="BA326" s="39"/>
      <c r="BB326" s="48" t="s">
        <v>3923</v>
      </c>
      <c r="BC326" s="39">
        <v>0</v>
      </c>
      <c r="BD326" s="41" t="s">
        <v>3916</v>
      </c>
      <c r="BE326" s="50">
        <v>3</v>
      </c>
      <c r="BF326" s="50">
        <v>3</v>
      </c>
      <c r="BG326" s="50">
        <v>1</v>
      </c>
      <c r="BH326" s="50">
        <v>7</v>
      </c>
      <c r="BI326" s="50" t="s">
        <v>3924</v>
      </c>
      <c r="BJ326" s="50" t="s">
        <v>3925</v>
      </c>
      <c r="BK326" s="50" t="s">
        <v>3903</v>
      </c>
      <c r="BL326" s="51" t="s">
        <v>3926</v>
      </c>
      <c r="BM326" s="52" t="s">
        <v>90</v>
      </c>
      <c r="BN326" s="57"/>
      <c r="BO326" s="57"/>
      <c r="BP326" s="57"/>
      <c r="BQ326" s="58"/>
    </row>
    <row r="327" spans="1:69" ht="15.75" x14ac:dyDescent="0.25">
      <c r="A327" s="38" t="s">
        <v>2625</v>
      </c>
      <c r="B327" s="39" t="s">
        <v>3890</v>
      </c>
      <c r="C327" s="39" t="s">
        <v>104</v>
      </c>
      <c r="D327" s="39" t="s">
        <v>118</v>
      </c>
      <c r="E327" s="39" t="s">
        <v>3927</v>
      </c>
      <c r="F327" s="66" t="str">
        <f t="shared" si="16"/>
        <v>http://twiplomacy.com/info/asia/Kazakhstan</v>
      </c>
      <c r="G327" s="41" t="s">
        <v>3928</v>
      </c>
      <c r="H327" s="48" t="s">
        <v>3929</v>
      </c>
      <c r="I327" s="41" t="s">
        <v>3930</v>
      </c>
      <c r="J327" s="43">
        <v>89077</v>
      </c>
      <c r="K327" s="43">
        <v>101</v>
      </c>
      <c r="L327" s="41"/>
      <c r="M327" s="41" t="s">
        <v>3931</v>
      </c>
      <c r="N327" s="41" t="s">
        <v>3908</v>
      </c>
      <c r="O327" s="43">
        <v>1</v>
      </c>
      <c r="P327" s="43">
        <v>1752</v>
      </c>
      <c r="Q327" s="41" t="s">
        <v>164</v>
      </c>
      <c r="R327" s="41" t="s">
        <v>124</v>
      </c>
      <c r="S327" s="43">
        <v>805</v>
      </c>
      <c r="T327" s="95" t="s">
        <v>3932</v>
      </c>
      <c r="U327" s="43">
        <v>0.87775551102204408</v>
      </c>
      <c r="V327" s="43">
        <v>4.3412887828162292</v>
      </c>
      <c r="W327" s="43">
        <v>3.5686157517899759</v>
      </c>
      <c r="X327" s="45">
        <v>25</v>
      </c>
      <c r="Y327" s="45">
        <v>1752</v>
      </c>
      <c r="Z327" s="46">
        <v>1.42694063926941E-2</v>
      </c>
      <c r="AA327" s="41" t="s">
        <v>3928</v>
      </c>
      <c r="AB327" s="41" t="s">
        <v>3930</v>
      </c>
      <c r="AC327" s="41" t="s">
        <v>3933</v>
      </c>
      <c r="AD327" s="41" t="s">
        <v>3929</v>
      </c>
      <c r="AE327" s="43">
        <v>0</v>
      </c>
      <c r="AF327" s="43" t="e">
        <v>#VALUE!</v>
      </c>
      <c r="AG327" s="43">
        <v>0</v>
      </c>
      <c r="AH327" s="43">
        <v>0</v>
      </c>
      <c r="AI327" s="41" t="s">
        <v>82</v>
      </c>
      <c r="AJ327" s="41" t="s">
        <v>82</v>
      </c>
      <c r="AK327" s="41" t="s">
        <v>82</v>
      </c>
      <c r="AL327" s="41" t="s">
        <v>82</v>
      </c>
      <c r="AM327" s="41" t="s">
        <v>82</v>
      </c>
      <c r="AN327" s="43" t="s">
        <v>83</v>
      </c>
      <c r="AO327" s="43">
        <v>0</v>
      </c>
      <c r="AP327" s="43">
        <v>0</v>
      </c>
      <c r="AQ327" s="43">
        <v>0</v>
      </c>
      <c r="AR327" s="43">
        <v>0</v>
      </c>
      <c r="AS327" s="41">
        <v>0</v>
      </c>
      <c r="AT327" s="43">
        <v>89099</v>
      </c>
      <c r="AU327" s="43">
        <v>-7939</v>
      </c>
      <c r="AV327" s="47">
        <v>-8.1799999999999998E-2</v>
      </c>
      <c r="AW327" s="48" t="s">
        <v>3934</v>
      </c>
      <c r="AX327" s="39">
        <v>0</v>
      </c>
      <c r="AY327" s="39">
        <v>0</v>
      </c>
      <c r="AZ327" s="39" t="s">
        <v>85</v>
      </c>
      <c r="BA327" s="39"/>
      <c r="BB327" s="48" t="s">
        <v>3935</v>
      </c>
      <c r="BC327" s="39">
        <v>0</v>
      </c>
      <c r="BD327" s="41" t="s">
        <v>3928</v>
      </c>
      <c r="BE327" s="50">
        <v>8</v>
      </c>
      <c r="BF327" s="50">
        <v>6</v>
      </c>
      <c r="BG327" s="50">
        <v>3</v>
      </c>
      <c r="BH327" s="50">
        <v>17</v>
      </c>
      <c r="BI327" s="50" t="s">
        <v>3936</v>
      </c>
      <c r="BJ327" s="50" t="s">
        <v>3937</v>
      </c>
      <c r="BK327" s="50" t="s">
        <v>3938</v>
      </c>
      <c r="BL327" s="51" t="s">
        <v>3939</v>
      </c>
      <c r="BM327" s="52" t="s">
        <v>90</v>
      </c>
      <c r="BN327" s="57"/>
      <c r="BO327" s="57"/>
      <c r="BP327" s="57"/>
      <c r="BQ327" s="58"/>
    </row>
    <row r="328" spans="1:69" ht="15.75" x14ac:dyDescent="0.25">
      <c r="A328" s="38" t="s">
        <v>2625</v>
      </c>
      <c r="B328" s="39" t="s">
        <v>3890</v>
      </c>
      <c r="C328" s="39" t="s">
        <v>104</v>
      </c>
      <c r="D328" s="39" t="s">
        <v>118</v>
      </c>
      <c r="E328" s="39" t="s">
        <v>3927</v>
      </c>
      <c r="F328" s="66" t="str">
        <f t="shared" si="16"/>
        <v>http://twiplomacy.com/info/asia/Kazakhstan</v>
      </c>
      <c r="G328" s="41" t="s">
        <v>3940</v>
      </c>
      <c r="H328" s="48" t="s">
        <v>3941</v>
      </c>
      <c r="I328" s="41" t="s">
        <v>3942</v>
      </c>
      <c r="J328" s="43">
        <v>9456</v>
      </c>
      <c r="K328" s="43">
        <v>73</v>
      </c>
      <c r="L328" s="41"/>
      <c r="M328" s="41" t="s">
        <v>3943</v>
      </c>
      <c r="N328" s="41" t="s">
        <v>3944</v>
      </c>
      <c r="O328" s="43">
        <v>0</v>
      </c>
      <c r="P328" s="43">
        <v>623</v>
      </c>
      <c r="Q328" s="41" t="s">
        <v>164</v>
      </c>
      <c r="R328" s="41" t="s">
        <v>124</v>
      </c>
      <c r="S328" s="43">
        <v>244</v>
      </c>
      <c r="T328" s="95" t="s">
        <v>3932</v>
      </c>
      <c r="U328" s="43">
        <v>0.31228070175438599</v>
      </c>
      <c r="V328" s="43">
        <v>1.4202657807308969</v>
      </c>
      <c r="W328" s="43">
        <v>1.511627906976744</v>
      </c>
      <c r="X328" s="45">
        <v>3</v>
      </c>
      <c r="Y328" s="45">
        <v>623</v>
      </c>
      <c r="Z328" s="46">
        <v>4.8154093097913303E-3</v>
      </c>
      <c r="AA328" s="41" t="s">
        <v>3940</v>
      </c>
      <c r="AB328" s="41" t="s">
        <v>3942</v>
      </c>
      <c r="AC328" s="41" t="s">
        <v>3945</v>
      </c>
      <c r="AD328" s="41" t="s">
        <v>3941</v>
      </c>
      <c r="AE328" s="43">
        <v>0</v>
      </c>
      <c r="AF328" s="43" t="e">
        <v>#VALUE!</v>
      </c>
      <c r="AG328" s="43">
        <v>0</v>
      </c>
      <c r="AH328" s="43">
        <v>0</v>
      </c>
      <c r="AI328" s="41" t="s">
        <v>82</v>
      </c>
      <c r="AJ328" s="41" t="s">
        <v>82</v>
      </c>
      <c r="AK328" s="41" t="s">
        <v>82</v>
      </c>
      <c r="AL328" s="41" t="s">
        <v>82</v>
      </c>
      <c r="AM328" s="41" t="s">
        <v>82</v>
      </c>
      <c r="AN328" s="43" t="s">
        <v>83</v>
      </c>
      <c r="AO328" s="43">
        <v>0</v>
      </c>
      <c r="AP328" s="43">
        <v>0</v>
      </c>
      <c r="AQ328" s="43">
        <v>0</v>
      </c>
      <c r="AR328" s="43">
        <v>0</v>
      </c>
      <c r="AS328" s="41">
        <v>0</v>
      </c>
      <c r="AT328" s="43">
        <v>9454</v>
      </c>
      <c r="AU328" s="43">
        <v>-135</v>
      </c>
      <c r="AV328" s="47">
        <v>-1.41E-2</v>
      </c>
      <c r="AW328" s="48" t="s">
        <v>3946</v>
      </c>
      <c r="AX328" s="39">
        <v>0</v>
      </c>
      <c r="AY328" s="39">
        <v>0</v>
      </c>
      <c r="AZ328" s="39" t="s">
        <v>85</v>
      </c>
      <c r="BA328" s="39"/>
      <c r="BB328" s="48" t="s">
        <v>3947</v>
      </c>
      <c r="BC328" s="39">
        <v>0</v>
      </c>
      <c r="BD328" s="41" t="s">
        <v>3940</v>
      </c>
      <c r="BE328" s="50">
        <v>8</v>
      </c>
      <c r="BF328" s="50">
        <v>9</v>
      </c>
      <c r="BG328" s="50">
        <v>0</v>
      </c>
      <c r="BH328" s="50">
        <v>17</v>
      </c>
      <c r="BI328" s="50" t="s">
        <v>3948</v>
      </c>
      <c r="BJ328" s="50" t="s">
        <v>3949</v>
      </c>
      <c r="BK328" s="50"/>
      <c r="BL328" s="51" t="s">
        <v>3950</v>
      </c>
      <c r="BM328" s="52" t="s">
        <v>90</v>
      </c>
      <c r="BN328" s="57"/>
      <c r="BO328" s="57"/>
      <c r="BP328" s="57"/>
      <c r="BQ328" s="58"/>
    </row>
    <row r="329" spans="1:69" ht="15.75" x14ac:dyDescent="0.25">
      <c r="A329" s="38" t="s">
        <v>2625</v>
      </c>
      <c r="B329" s="39" t="s">
        <v>3890</v>
      </c>
      <c r="C329" s="39" t="s">
        <v>211</v>
      </c>
      <c r="D329" s="39" t="s">
        <v>71</v>
      </c>
      <c r="E329" s="39" t="s">
        <v>211</v>
      </c>
      <c r="F329" s="66" t="str">
        <f t="shared" si="16"/>
        <v>http://twiplomacy.com/info/asia/Kazakhstan</v>
      </c>
      <c r="G329" s="41" t="s">
        <v>3951</v>
      </c>
      <c r="H329" s="48" t="s">
        <v>3952</v>
      </c>
      <c r="I329" s="41" t="s">
        <v>3953</v>
      </c>
      <c r="J329" s="43">
        <v>71407</v>
      </c>
      <c r="K329" s="43">
        <v>508</v>
      </c>
      <c r="L329" s="41" t="s">
        <v>3954</v>
      </c>
      <c r="M329" s="41" t="s">
        <v>3955</v>
      </c>
      <c r="N329" s="41" t="s">
        <v>3956</v>
      </c>
      <c r="O329" s="43">
        <v>686</v>
      </c>
      <c r="P329" s="43">
        <v>16094</v>
      </c>
      <c r="Q329" s="41" t="s">
        <v>3897</v>
      </c>
      <c r="R329" s="41" t="s">
        <v>124</v>
      </c>
      <c r="S329" s="43">
        <v>171</v>
      </c>
      <c r="T329" s="44" t="s">
        <v>97</v>
      </c>
      <c r="U329" s="43">
        <v>6.1870229007633588</v>
      </c>
      <c r="V329" s="43">
        <v>0.80483213053027924</v>
      </c>
      <c r="W329" s="43">
        <v>2.050203953561343</v>
      </c>
      <c r="X329" s="45">
        <v>0</v>
      </c>
      <c r="Y329" s="45">
        <v>3242</v>
      </c>
      <c r="Z329" s="46">
        <v>0</v>
      </c>
      <c r="AA329" s="41" t="s">
        <v>3951</v>
      </c>
      <c r="AB329" s="41" t="s">
        <v>3953</v>
      </c>
      <c r="AC329" s="41" t="s">
        <v>3957</v>
      </c>
      <c r="AD329" s="41" t="s">
        <v>3952</v>
      </c>
      <c r="AE329" s="43">
        <v>7720</v>
      </c>
      <c r="AF329" s="43">
        <v>0.83613445378151263</v>
      </c>
      <c r="AG329" s="43">
        <v>1990</v>
      </c>
      <c r="AH329" s="43">
        <v>5730</v>
      </c>
      <c r="AI329" s="47">
        <v>2.0000000000000002E-5</v>
      </c>
      <c r="AJ329" s="47">
        <v>3.0000000000000001E-5</v>
      </c>
      <c r="AK329" s="47">
        <v>3.0000000000000001E-5</v>
      </c>
      <c r="AL329" s="47">
        <v>1.0000000000000001E-5</v>
      </c>
      <c r="AM329" s="47">
        <v>0</v>
      </c>
      <c r="AN329" s="43">
        <v>2380</v>
      </c>
      <c r="AO329" s="43">
        <v>4</v>
      </c>
      <c r="AP329" s="43">
        <v>542</v>
      </c>
      <c r="AQ329" s="43">
        <v>1806</v>
      </c>
      <c r="AR329" s="43">
        <v>4</v>
      </c>
      <c r="AS329" s="41">
        <v>6.52</v>
      </c>
      <c r="AT329" s="43">
        <v>71475</v>
      </c>
      <c r="AU329" s="43">
        <v>-65080</v>
      </c>
      <c r="AV329" s="47">
        <v>-0.47660000000000002</v>
      </c>
      <c r="AW329" s="48" t="s">
        <v>3958</v>
      </c>
      <c r="AX329" s="39">
        <v>0</v>
      </c>
      <c r="AY329" s="39">
        <v>0</v>
      </c>
      <c r="AZ329" s="39" t="s">
        <v>85</v>
      </c>
      <c r="BA329" s="39"/>
      <c r="BB329" s="48" t="s">
        <v>3959</v>
      </c>
      <c r="BC329" s="39">
        <v>2</v>
      </c>
      <c r="BD329" s="41" t="s">
        <v>3951</v>
      </c>
      <c r="BE329" s="50">
        <v>21</v>
      </c>
      <c r="BF329" s="50">
        <v>0</v>
      </c>
      <c r="BG329" s="50">
        <v>13</v>
      </c>
      <c r="BH329" s="50">
        <v>34</v>
      </c>
      <c r="BI329" s="50" t="s">
        <v>3960</v>
      </c>
      <c r="BJ329" s="50"/>
      <c r="BK329" s="50" t="s">
        <v>3961</v>
      </c>
      <c r="BL329" s="56" t="s">
        <v>3962</v>
      </c>
      <c r="BM329" s="52">
        <v>49183</v>
      </c>
      <c r="BN329" s="57">
        <v>100</v>
      </c>
      <c r="BO329" s="57">
        <v>1036</v>
      </c>
      <c r="BP329" s="57">
        <v>6</v>
      </c>
      <c r="BQ329" s="58">
        <f>SUM(BM329)/BN329/BO329</f>
        <v>0.47473938223938222</v>
      </c>
    </row>
    <row r="330" spans="1:69" ht="15.75" x14ac:dyDescent="0.25">
      <c r="A330" s="38" t="s">
        <v>2625</v>
      </c>
      <c r="B330" s="39" t="s">
        <v>3890</v>
      </c>
      <c r="C330" s="39" t="s">
        <v>211</v>
      </c>
      <c r="D330" s="39" t="s">
        <v>71</v>
      </c>
      <c r="E330" s="39" t="s">
        <v>211</v>
      </c>
      <c r="F330" s="66" t="str">
        <f t="shared" si="16"/>
        <v>http://twiplomacy.com/info/asia/Kazakhstan</v>
      </c>
      <c r="G330" s="41" t="s">
        <v>3963</v>
      </c>
      <c r="H330" s="48" t="s">
        <v>3964</v>
      </c>
      <c r="I330" s="41" t="s">
        <v>3965</v>
      </c>
      <c r="J330" s="43">
        <v>602</v>
      </c>
      <c r="K330" s="43">
        <v>401</v>
      </c>
      <c r="L330" s="41" t="s">
        <v>3966</v>
      </c>
      <c r="M330" s="41" t="s">
        <v>3967</v>
      </c>
      <c r="N330" s="41" t="s">
        <v>3968</v>
      </c>
      <c r="O330" s="43">
        <v>7</v>
      </c>
      <c r="P330" s="43">
        <v>3620</v>
      </c>
      <c r="Q330" s="41" t="s">
        <v>3897</v>
      </c>
      <c r="R330" s="41" t="s">
        <v>124</v>
      </c>
      <c r="S330" s="43">
        <v>9</v>
      </c>
      <c r="T330" s="44" t="s">
        <v>97</v>
      </c>
      <c r="U330" s="43">
        <v>5.805008944543828</v>
      </c>
      <c r="V330" s="43">
        <v>6.8167797655768039E-2</v>
      </c>
      <c r="W330" s="43">
        <v>0.30259099321406541</v>
      </c>
      <c r="X330" s="45">
        <v>0</v>
      </c>
      <c r="Y330" s="45">
        <v>3245</v>
      </c>
      <c r="Z330" s="46">
        <v>0</v>
      </c>
      <c r="AA330" s="41" t="s">
        <v>3963</v>
      </c>
      <c r="AB330" s="41" t="s">
        <v>3965</v>
      </c>
      <c r="AC330" s="41" t="s">
        <v>3969</v>
      </c>
      <c r="AD330" s="41" t="s">
        <v>3964</v>
      </c>
      <c r="AE330" s="43">
        <v>2841</v>
      </c>
      <c r="AF330" s="43">
        <v>0.34493529674252565</v>
      </c>
      <c r="AG330" s="43">
        <v>773</v>
      </c>
      <c r="AH330" s="43">
        <v>2068</v>
      </c>
      <c r="AI330" s="47">
        <v>2.2200000000000002E-3</v>
      </c>
      <c r="AJ330" s="47">
        <v>2.3E-3</v>
      </c>
      <c r="AK330" s="47">
        <v>2.14E-3</v>
      </c>
      <c r="AL330" s="47">
        <v>0</v>
      </c>
      <c r="AM330" s="47">
        <v>0</v>
      </c>
      <c r="AN330" s="43">
        <v>2241</v>
      </c>
      <c r="AO330" s="43">
        <v>3</v>
      </c>
      <c r="AP330" s="43">
        <v>525</v>
      </c>
      <c r="AQ330" s="43">
        <v>1696</v>
      </c>
      <c r="AR330" s="43">
        <v>3</v>
      </c>
      <c r="AS330" s="41">
        <v>6.14</v>
      </c>
      <c r="AT330" s="43">
        <v>600</v>
      </c>
      <c r="AU330" s="43">
        <v>262</v>
      </c>
      <c r="AV330" s="47">
        <v>0.77510000000000001</v>
      </c>
      <c r="AW330" s="48" t="s">
        <v>3970</v>
      </c>
      <c r="AX330" s="39">
        <v>0</v>
      </c>
      <c r="AY330" s="39">
        <v>0</v>
      </c>
      <c r="AZ330" s="39" t="s">
        <v>85</v>
      </c>
      <c r="BA330" s="39"/>
      <c r="BB330" s="48" t="s">
        <v>3971</v>
      </c>
      <c r="BC330" s="39">
        <v>0</v>
      </c>
      <c r="BD330" s="41" t="s">
        <v>3963</v>
      </c>
      <c r="BE330" s="50">
        <v>6</v>
      </c>
      <c r="BF330" s="50">
        <v>1</v>
      </c>
      <c r="BG330" s="50">
        <v>3</v>
      </c>
      <c r="BH330" s="50">
        <v>10</v>
      </c>
      <c r="BI330" s="50" t="s">
        <v>3972</v>
      </c>
      <c r="BJ330" s="50" t="s">
        <v>2443</v>
      </c>
      <c r="BK330" s="50" t="s">
        <v>3973</v>
      </c>
      <c r="BL330" s="56" t="s">
        <v>3974</v>
      </c>
      <c r="BM330" s="52">
        <v>3688</v>
      </c>
      <c r="BN330" s="57">
        <v>100</v>
      </c>
      <c r="BO330" s="57">
        <v>1450</v>
      </c>
      <c r="BP330" s="57">
        <v>0</v>
      </c>
      <c r="BQ330" s="58">
        <f>SUM(BM330)/BN330/BO330</f>
        <v>2.5434482758620692E-2</v>
      </c>
    </row>
    <row r="331" spans="1:69" ht="15.75" x14ac:dyDescent="0.25">
      <c r="A331" s="38" t="s">
        <v>2625</v>
      </c>
      <c r="B331" s="39" t="s">
        <v>3890</v>
      </c>
      <c r="C331" s="39" t="s">
        <v>211</v>
      </c>
      <c r="D331" s="39" t="s">
        <v>71</v>
      </c>
      <c r="E331" s="39" t="s">
        <v>211</v>
      </c>
      <c r="F331" s="66" t="str">
        <f t="shared" si="16"/>
        <v>http://twiplomacy.com/info/asia/Kazakhstan</v>
      </c>
      <c r="G331" s="41" t="s">
        <v>3975</v>
      </c>
      <c r="H331" s="48" t="s">
        <v>3976</v>
      </c>
      <c r="I331" s="41" t="s">
        <v>3977</v>
      </c>
      <c r="J331" s="43">
        <v>834</v>
      </c>
      <c r="K331" s="43">
        <v>332</v>
      </c>
      <c r="L331" s="41" t="s">
        <v>3978</v>
      </c>
      <c r="M331" s="41" t="s">
        <v>3979</v>
      </c>
      <c r="N331" s="41" t="s">
        <v>3944</v>
      </c>
      <c r="O331" s="43">
        <v>22</v>
      </c>
      <c r="P331" s="43">
        <v>2330</v>
      </c>
      <c r="Q331" s="41" t="s">
        <v>3897</v>
      </c>
      <c r="R331" s="41" t="s">
        <v>124</v>
      </c>
      <c r="S331" s="43">
        <v>22</v>
      </c>
      <c r="T331" s="44" t="s">
        <v>97</v>
      </c>
      <c r="U331" s="43">
        <v>4.2383612662942269</v>
      </c>
      <c r="V331" s="43">
        <v>0.35607394366197181</v>
      </c>
      <c r="W331" s="43">
        <v>0.42693661971830987</v>
      </c>
      <c r="X331" s="45">
        <v>0</v>
      </c>
      <c r="Y331" s="45">
        <v>2276</v>
      </c>
      <c r="Z331" s="46">
        <v>0</v>
      </c>
      <c r="AA331" s="41" t="s">
        <v>3975</v>
      </c>
      <c r="AB331" s="41" t="s">
        <v>3977</v>
      </c>
      <c r="AC331" s="41" t="s">
        <v>3980</v>
      </c>
      <c r="AD331" s="41" t="s">
        <v>3976</v>
      </c>
      <c r="AE331" s="43">
        <v>2226</v>
      </c>
      <c r="AF331" s="43">
        <v>0.42611111111111111</v>
      </c>
      <c r="AG331" s="43">
        <v>767</v>
      </c>
      <c r="AH331" s="43">
        <v>1459</v>
      </c>
      <c r="AI331" s="47">
        <v>1.8500000000000001E-3</v>
      </c>
      <c r="AJ331" s="41" t="s">
        <v>82</v>
      </c>
      <c r="AK331" s="47">
        <v>1.98E-3</v>
      </c>
      <c r="AL331" s="47">
        <v>0</v>
      </c>
      <c r="AM331" s="47">
        <v>0</v>
      </c>
      <c r="AN331" s="43">
        <v>1800</v>
      </c>
      <c r="AO331" s="43">
        <v>0</v>
      </c>
      <c r="AP331" s="43">
        <v>415</v>
      </c>
      <c r="AQ331" s="43">
        <v>1372</v>
      </c>
      <c r="AR331" s="43">
        <v>6</v>
      </c>
      <c r="AS331" s="41">
        <v>4.93</v>
      </c>
      <c r="AT331" s="43">
        <v>834</v>
      </c>
      <c r="AU331" s="43">
        <v>657</v>
      </c>
      <c r="AV331" s="47">
        <v>3.7119</v>
      </c>
      <c r="AW331" s="48" t="s">
        <v>3981</v>
      </c>
      <c r="AX331" s="39">
        <v>0</v>
      </c>
      <c r="AY331" s="39">
        <v>0</v>
      </c>
      <c r="AZ331" s="39" t="s">
        <v>85</v>
      </c>
      <c r="BA331" s="39"/>
      <c r="BB331" s="48" t="s">
        <v>3982</v>
      </c>
      <c r="BC331" s="39">
        <v>0</v>
      </c>
      <c r="BD331" s="41" t="s">
        <v>3975</v>
      </c>
      <c r="BE331" s="50">
        <v>13</v>
      </c>
      <c r="BF331" s="50">
        <v>1</v>
      </c>
      <c r="BG331" s="50">
        <v>5</v>
      </c>
      <c r="BH331" s="50">
        <v>19</v>
      </c>
      <c r="BI331" s="50" t="s">
        <v>3983</v>
      </c>
      <c r="BJ331" s="50" t="s">
        <v>480</v>
      </c>
      <c r="BK331" s="50" t="s">
        <v>3984</v>
      </c>
      <c r="BL331" s="56" t="s">
        <v>3985</v>
      </c>
      <c r="BM331" s="52">
        <v>30914</v>
      </c>
      <c r="BN331" s="57">
        <v>100</v>
      </c>
      <c r="BO331" s="57">
        <v>6708</v>
      </c>
      <c r="BP331" s="57">
        <v>0</v>
      </c>
      <c r="BQ331" s="58">
        <f>SUM(BM331)/BN331/BO331</f>
        <v>4.6085271317829454E-2</v>
      </c>
    </row>
    <row r="332" spans="1:69" ht="15.75" x14ac:dyDescent="0.25">
      <c r="A332" s="38" t="s">
        <v>2625</v>
      </c>
      <c r="B332" s="39" t="s">
        <v>3890</v>
      </c>
      <c r="C332" s="39" t="s">
        <v>211</v>
      </c>
      <c r="D332" s="83" t="s">
        <v>71</v>
      </c>
      <c r="E332" s="39" t="s">
        <v>211</v>
      </c>
      <c r="F332" s="66" t="str">
        <f t="shared" si="16"/>
        <v>http://twiplomacy.com/info/asia/Kazakhstan</v>
      </c>
      <c r="G332" s="41" t="s">
        <v>3986</v>
      </c>
      <c r="H332" s="48" t="s">
        <v>3987</v>
      </c>
      <c r="I332" s="41" t="s">
        <v>3988</v>
      </c>
      <c r="J332" s="43">
        <v>22</v>
      </c>
      <c r="K332" s="43">
        <v>0</v>
      </c>
      <c r="L332" s="41" t="s">
        <v>3989</v>
      </c>
      <c r="M332" s="41" t="s">
        <v>3990</v>
      </c>
      <c r="N332" s="41"/>
      <c r="O332" s="43">
        <v>0</v>
      </c>
      <c r="P332" s="43">
        <v>57</v>
      </c>
      <c r="Q332" s="41" t="s">
        <v>3897</v>
      </c>
      <c r="R332" s="41" t="s">
        <v>79</v>
      </c>
      <c r="S332" s="43">
        <v>23</v>
      </c>
      <c r="T332" s="85" t="s">
        <v>3991</v>
      </c>
      <c r="U332" s="43">
        <v>28.5</v>
      </c>
      <c r="V332" s="43">
        <v>0</v>
      </c>
      <c r="W332" s="43">
        <v>0</v>
      </c>
      <c r="X332" s="45">
        <v>0</v>
      </c>
      <c r="Y332" s="45">
        <v>57</v>
      </c>
      <c r="Z332" s="46">
        <v>0</v>
      </c>
      <c r="AA332" s="41" t="s">
        <v>3986</v>
      </c>
      <c r="AB332" s="41" t="s">
        <v>3988</v>
      </c>
      <c r="AC332" s="41" t="s">
        <v>3992</v>
      </c>
      <c r="AD332" s="41" t="s">
        <v>3987</v>
      </c>
      <c r="AE332" s="43">
        <v>0</v>
      </c>
      <c r="AF332" s="43" t="e">
        <v>#VALUE!</v>
      </c>
      <c r="AG332" s="43">
        <v>0</v>
      </c>
      <c r="AH332" s="43">
        <v>0</v>
      </c>
      <c r="AI332" s="41" t="s">
        <v>82</v>
      </c>
      <c r="AJ332" s="41" t="s">
        <v>82</v>
      </c>
      <c r="AK332" s="41" t="s">
        <v>82</v>
      </c>
      <c r="AL332" s="41" t="s">
        <v>82</v>
      </c>
      <c r="AM332" s="41" t="s">
        <v>82</v>
      </c>
      <c r="AN332" s="43" t="s">
        <v>83</v>
      </c>
      <c r="AO332" s="43">
        <v>0</v>
      </c>
      <c r="AP332" s="43">
        <v>0</v>
      </c>
      <c r="AQ332" s="43">
        <v>0</v>
      </c>
      <c r="AR332" s="43">
        <v>0</v>
      </c>
      <c r="AS332" s="41">
        <v>0</v>
      </c>
      <c r="AT332" s="43">
        <v>22</v>
      </c>
      <c r="AU332" s="43">
        <v>-1</v>
      </c>
      <c r="AV332" s="47">
        <v>-4.3499999999999997E-2</v>
      </c>
      <c r="AW332" s="48" t="s">
        <v>3993</v>
      </c>
      <c r="AX332" s="39">
        <v>0</v>
      </c>
      <c r="AY332" s="39">
        <v>0</v>
      </c>
      <c r="AZ332" s="39" t="s">
        <v>85</v>
      </c>
      <c r="BA332" s="39"/>
      <c r="BB332" s="48" t="s">
        <v>3994</v>
      </c>
      <c r="BC332" s="39">
        <v>0</v>
      </c>
      <c r="BD332" s="41" t="s">
        <v>3986</v>
      </c>
      <c r="BE332" s="50">
        <v>0</v>
      </c>
      <c r="BF332" s="50">
        <v>1</v>
      </c>
      <c r="BG332" s="50">
        <v>0</v>
      </c>
      <c r="BH332" s="50">
        <v>1</v>
      </c>
      <c r="BI332" s="50"/>
      <c r="BJ332" s="50" t="s">
        <v>742</v>
      </c>
      <c r="BK332" s="50"/>
      <c r="BL332" s="51" t="s">
        <v>3995</v>
      </c>
      <c r="BM332" s="52" t="s">
        <v>90</v>
      </c>
      <c r="BN332" s="57"/>
      <c r="BO332" s="57"/>
      <c r="BP332" s="57"/>
      <c r="BQ332" s="58"/>
    </row>
    <row r="333" spans="1:69" ht="15.75" x14ac:dyDescent="0.25">
      <c r="A333" s="38" t="s">
        <v>2625</v>
      </c>
      <c r="B333" s="39" t="s">
        <v>3890</v>
      </c>
      <c r="C333" s="39" t="s">
        <v>211</v>
      </c>
      <c r="D333" s="83" t="s">
        <v>71</v>
      </c>
      <c r="E333" s="39" t="s">
        <v>211</v>
      </c>
      <c r="F333" s="66" t="str">
        <f t="shared" si="16"/>
        <v>http://twiplomacy.com/info/asia/Kazakhstan</v>
      </c>
      <c r="G333" s="41" t="s">
        <v>3996</v>
      </c>
      <c r="H333" s="48" t="s">
        <v>3997</v>
      </c>
      <c r="I333" s="41" t="s">
        <v>3988</v>
      </c>
      <c r="J333" s="43">
        <v>19</v>
      </c>
      <c r="K333" s="43">
        <v>0</v>
      </c>
      <c r="L333" s="41" t="s">
        <v>3998</v>
      </c>
      <c r="M333" s="41" t="s">
        <v>3999</v>
      </c>
      <c r="N333" s="41"/>
      <c r="O333" s="43">
        <v>0</v>
      </c>
      <c r="P333" s="43">
        <v>57</v>
      </c>
      <c r="Q333" s="41" t="s">
        <v>3897</v>
      </c>
      <c r="R333" s="41" t="s">
        <v>79</v>
      </c>
      <c r="S333" s="43">
        <v>19</v>
      </c>
      <c r="T333" s="85" t="s">
        <v>3991</v>
      </c>
      <c r="U333" s="43">
        <v>28.5</v>
      </c>
      <c r="V333" s="43">
        <v>0</v>
      </c>
      <c r="W333" s="43">
        <v>0</v>
      </c>
      <c r="X333" s="45">
        <v>0</v>
      </c>
      <c r="Y333" s="45">
        <v>57</v>
      </c>
      <c r="Z333" s="46">
        <v>0</v>
      </c>
      <c r="AA333" s="41" t="s">
        <v>3996</v>
      </c>
      <c r="AB333" s="41" t="s">
        <v>3988</v>
      </c>
      <c r="AC333" s="41" t="s">
        <v>4000</v>
      </c>
      <c r="AD333" s="41" t="s">
        <v>3997</v>
      </c>
      <c r="AE333" s="43">
        <v>0</v>
      </c>
      <c r="AF333" s="43" t="e">
        <v>#VALUE!</v>
      </c>
      <c r="AG333" s="43">
        <v>0</v>
      </c>
      <c r="AH333" s="43">
        <v>0</v>
      </c>
      <c r="AI333" s="41" t="s">
        <v>82</v>
      </c>
      <c r="AJ333" s="41" t="s">
        <v>82</v>
      </c>
      <c r="AK333" s="41" t="s">
        <v>82</v>
      </c>
      <c r="AL333" s="41" t="s">
        <v>82</v>
      </c>
      <c r="AM333" s="41" t="s">
        <v>82</v>
      </c>
      <c r="AN333" s="43" t="s">
        <v>83</v>
      </c>
      <c r="AO333" s="43">
        <v>0</v>
      </c>
      <c r="AP333" s="43">
        <v>0</v>
      </c>
      <c r="AQ333" s="43">
        <v>0</v>
      </c>
      <c r="AR333" s="43">
        <v>0</v>
      </c>
      <c r="AS333" s="41">
        <v>0</v>
      </c>
      <c r="AT333" s="43">
        <v>19</v>
      </c>
      <c r="AU333" s="43">
        <v>0</v>
      </c>
      <c r="AV333" s="55">
        <v>0</v>
      </c>
      <c r="AW333" s="48" t="s">
        <v>4001</v>
      </c>
      <c r="AX333" s="39">
        <v>0</v>
      </c>
      <c r="AY333" s="39">
        <v>0</v>
      </c>
      <c r="AZ333" s="39" t="s">
        <v>85</v>
      </c>
      <c r="BA333" s="39"/>
      <c r="BB333" s="48" t="s">
        <v>4002</v>
      </c>
      <c r="BC333" s="39">
        <v>0</v>
      </c>
      <c r="BD333" s="41" t="s">
        <v>3996</v>
      </c>
      <c r="BE333" s="50">
        <v>0</v>
      </c>
      <c r="BF333" s="50">
        <v>1</v>
      </c>
      <c r="BG333" s="50">
        <v>0</v>
      </c>
      <c r="BH333" s="50">
        <v>1</v>
      </c>
      <c r="BI333" s="50"/>
      <c r="BJ333" s="50" t="s">
        <v>742</v>
      </c>
      <c r="BK333" s="50"/>
      <c r="BL333" s="51" t="s">
        <v>4003</v>
      </c>
      <c r="BM333" s="52" t="s">
        <v>90</v>
      </c>
      <c r="BN333" s="57"/>
      <c r="BO333" s="57"/>
      <c r="BP333" s="57"/>
      <c r="BQ333" s="58"/>
    </row>
    <row r="334" spans="1:69" ht="15.75" x14ac:dyDescent="0.25">
      <c r="A334" s="38" t="s">
        <v>2625</v>
      </c>
      <c r="B334" s="39" t="s">
        <v>3890</v>
      </c>
      <c r="C334" s="39" t="s">
        <v>132</v>
      </c>
      <c r="D334" s="39" t="s">
        <v>71</v>
      </c>
      <c r="E334" s="39" t="s">
        <v>132</v>
      </c>
      <c r="F334" s="66" t="str">
        <f t="shared" si="16"/>
        <v>http://twiplomacy.com/info/asia/Kazakhstan</v>
      </c>
      <c r="G334" s="41" t="s">
        <v>4004</v>
      </c>
      <c r="H334" s="48" t="s">
        <v>4005</v>
      </c>
      <c r="I334" s="41" t="s">
        <v>4006</v>
      </c>
      <c r="J334" s="43">
        <v>24251</v>
      </c>
      <c r="K334" s="43">
        <v>358</v>
      </c>
      <c r="L334" s="41" t="s">
        <v>4007</v>
      </c>
      <c r="M334" s="41" t="s">
        <v>4008</v>
      </c>
      <c r="N334" s="41" t="s">
        <v>3944</v>
      </c>
      <c r="O334" s="43">
        <v>970</v>
      </c>
      <c r="P334" s="43">
        <v>9368</v>
      </c>
      <c r="Q334" s="41" t="s">
        <v>3897</v>
      </c>
      <c r="R334" s="41" t="s">
        <v>124</v>
      </c>
      <c r="S334" s="43">
        <v>253</v>
      </c>
      <c r="T334" s="44" t="s">
        <v>97</v>
      </c>
      <c r="U334" s="43">
        <v>3.4750542299349241</v>
      </c>
      <c r="V334" s="43">
        <v>5.6968287526427064</v>
      </c>
      <c r="W334" s="43">
        <v>4.5885835095137422</v>
      </c>
      <c r="X334" s="45">
        <v>42</v>
      </c>
      <c r="Y334" s="45">
        <v>3204</v>
      </c>
      <c r="Z334" s="46">
        <v>1.31086142322097E-2</v>
      </c>
      <c r="AA334" s="41" t="s">
        <v>4004</v>
      </c>
      <c r="AB334" s="41" t="s">
        <v>4006</v>
      </c>
      <c r="AC334" s="41" t="s">
        <v>4009</v>
      </c>
      <c r="AD334" s="41" t="s">
        <v>4005</v>
      </c>
      <c r="AE334" s="43">
        <v>9155</v>
      </c>
      <c r="AF334" s="43">
        <v>8.0998185117967338</v>
      </c>
      <c r="AG334" s="43">
        <v>4463</v>
      </c>
      <c r="AH334" s="43">
        <v>4692</v>
      </c>
      <c r="AI334" s="47">
        <v>7.2999999999999996E-4</v>
      </c>
      <c r="AJ334" s="47">
        <v>1.1800000000000001E-3</v>
      </c>
      <c r="AK334" s="47">
        <v>6.3000000000000003E-4</v>
      </c>
      <c r="AL334" s="47">
        <v>8.5999999999999998E-4</v>
      </c>
      <c r="AM334" s="47">
        <v>3.6999999999999999E-4</v>
      </c>
      <c r="AN334" s="43">
        <v>551</v>
      </c>
      <c r="AO334" s="43">
        <v>90</v>
      </c>
      <c r="AP334" s="43">
        <v>7</v>
      </c>
      <c r="AQ334" s="43">
        <v>435</v>
      </c>
      <c r="AR334" s="43">
        <v>6</v>
      </c>
      <c r="AS334" s="41">
        <v>1.51</v>
      </c>
      <c r="AT334" s="43">
        <v>24291</v>
      </c>
      <c r="AU334" s="43">
        <v>7224</v>
      </c>
      <c r="AV334" s="47">
        <v>0.42330000000000001</v>
      </c>
      <c r="AW334" s="72" t="s">
        <v>4010</v>
      </c>
      <c r="AX334" s="39">
        <v>1</v>
      </c>
      <c r="AY334" s="39">
        <v>2</v>
      </c>
      <c r="AZ334" s="39" t="s">
        <v>85</v>
      </c>
      <c r="BA334" s="39"/>
      <c r="BB334" s="48" t="s">
        <v>4011</v>
      </c>
      <c r="BC334" s="39">
        <v>0</v>
      </c>
      <c r="BD334" s="41" t="s">
        <v>4004</v>
      </c>
      <c r="BE334" s="50">
        <v>59</v>
      </c>
      <c r="BF334" s="50">
        <v>26</v>
      </c>
      <c r="BG334" s="50">
        <v>74</v>
      </c>
      <c r="BH334" s="50">
        <v>159</v>
      </c>
      <c r="BI334" s="50" t="s">
        <v>4012</v>
      </c>
      <c r="BJ334" s="50" t="s">
        <v>4013</v>
      </c>
      <c r="BK334" s="50" t="s">
        <v>4014</v>
      </c>
      <c r="BL334" s="51" t="s">
        <v>4015</v>
      </c>
      <c r="BM334" s="52" t="s">
        <v>90</v>
      </c>
      <c r="BN334" s="57"/>
      <c r="BO334" s="57"/>
      <c r="BP334" s="57"/>
      <c r="BQ334" s="58"/>
    </row>
    <row r="335" spans="1:69" ht="15.75" x14ac:dyDescent="0.25">
      <c r="A335" s="38" t="s">
        <v>2625</v>
      </c>
      <c r="B335" s="39" t="s">
        <v>4016</v>
      </c>
      <c r="C335" s="39" t="s">
        <v>132</v>
      </c>
      <c r="D335" s="39" t="s">
        <v>71</v>
      </c>
      <c r="E335" s="39" t="s">
        <v>132</v>
      </c>
      <c r="F335" s="66" t="str">
        <f>HYPERLINK("http://twiplomacy.com/info/asia/Kuwait","http://twiplomacy.com/info/asia/Kuwait")</f>
        <v>http://twiplomacy.com/info/asia/Kuwait</v>
      </c>
      <c r="G335" s="41" t="s">
        <v>4017</v>
      </c>
      <c r="H335" s="48" t="s">
        <v>4018</v>
      </c>
      <c r="I335" s="41" t="s">
        <v>2879</v>
      </c>
      <c r="J335" s="43">
        <v>106910</v>
      </c>
      <c r="K335" s="43">
        <v>6</v>
      </c>
      <c r="L335" s="41" t="s">
        <v>4019</v>
      </c>
      <c r="M335" s="41" t="s">
        <v>4020</v>
      </c>
      <c r="N335" s="41" t="s">
        <v>4021</v>
      </c>
      <c r="O335" s="43">
        <v>1</v>
      </c>
      <c r="P335" s="43">
        <v>11810</v>
      </c>
      <c r="Q335" s="41" t="s">
        <v>164</v>
      </c>
      <c r="R335" s="41" t="s">
        <v>124</v>
      </c>
      <c r="S335" s="43">
        <v>352</v>
      </c>
      <c r="T335" s="44" t="s">
        <v>97</v>
      </c>
      <c r="U335" s="43">
        <v>6.7815126050420167</v>
      </c>
      <c r="V335" s="43">
        <v>2.0921093995598872</v>
      </c>
      <c r="W335" s="43">
        <v>2.609242376611129</v>
      </c>
      <c r="X335" s="45">
        <v>0</v>
      </c>
      <c r="Y335" s="45">
        <v>3228</v>
      </c>
      <c r="Z335" s="46">
        <v>0</v>
      </c>
      <c r="AA335" s="41" t="s">
        <v>4017</v>
      </c>
      <c r="AB335" s="41" t="s">
        <v>2879</v>
      </c>
      <c r="AC335" s="41" t="s">
        <v>4022</v>
      </c>
      <c r="AD335" s="41" t="s">
        <v>4018</v>
      </c>
      <c r="AE335" s="43">
        <v>12429</v>
      </c>
      <c r="AF335" s="43">
        <v>2.3202154101077053</v>
      </c>
      <c r="AG335" s="43">
        <v>5601</v>
      </c>
      <c r="AH335" s="43">
        <v>6828</v>
      </c>
      <c r="AI335" s="47">
        <v>5.0000000000000002E-5</v>
      </c>
      <c r="AJ335" s="47">
        <v>5.0000000000000002E-5</v>
      </c>
      <c r="AK335" s="47">
        <v>5.0000000000000002E-5</v>
      </c>
      <c r="AL335" s="47">
        <v>1.2999999999999999E-4</v>
      </c>
      <c r="AM335" s="47">
        <v>8.0000000000000007E-5</v>
      </c>
      <c r="AN335" s="43">
        <v>2414</v>
      </c>
      <c r="AO335" s="43">
        <v>2294</v>
      </c>
      <c r="AP335" s="43">
        <v>5</v>
      </c>
      <c r="AQ335" s="43">
        <v>90</v>
      </c>
      <c r="AR335" s="43">
        <v>24</v>
      </c>
      <c r="AS335" s="41">
        <v>6.61</v>
      </c>
      <c r="AT335" s="43">
        <v>106888</v>
      </c>
      <c r="AU335" s="43">
        <v>19570</v>
      </c>
      <c r="AV335" s="47">
        <v>0.22409999999999999</v>
      </c>
      <c r="AW335" s="48" t="s">
        <v>4023</v>
      </c>
      <c r="AX335" s="39">
        <v>0</v>
      </c>
      <c r="AY335" s="39">
        <v>0</v>
      </c>
      <c r="AZ335" s="39" t="s">
        <v>85</v>
      </c>
      <c r="BA335" s="39"/>
      <c r="BB335" s="48" t="s">
        <v>4024</v>
      </c>
      <c r="BC335" s="39">
        <v>0</v>
      </c>
      <c r="BD335" s="41" t="s">
        <v>4017</v>
      </c>
      <c r="BE335" s="50">
        <v>0</v>
      </c>
      <c r="BF335" s="50">
        <v>43</v>
      </c>
      <c r="BG335" s="50">
        <v>1</v>
      </c>
      <c r="BH335" s="50">
        <v>44</v>
      </c>
      <c r="BI335" s="50"/>
      <c r="BJ335" s="50" t="s">
        <v>4025</v>
      </c>
      <c r="BK335" s="50" t="s">
        <v>4026</v>
      </c>
      <c r="BL335" s="51" t="s">
        <v>4027</v>
      </c>
      <c r="BM335" s="52" t="s">
        <v>90</v>
      </c>
      <c r="BN335" s="57"/>
      <c r="BO335" s="57"/>
      <c r="BP335" s="57"/>
      <c r="BQ335" s="58"/>
    </row>
    <row r="336" spans="1:69" ht="15.75" x14ac:dyDescent="0.25">
      <c r="A336" s="60" t="s">
        <v>2625</v>
      </c>
      <c r="B336" s="61" t="s">
        <v>4016</v>
      </c>
      <c r="C336" s="61" t="s">
        <v>132</v>
      </c>
      <c r="D336" s="61" t="s">
        <v>71</v>
      </c>
      <c r="E336" s="61" t="s">
        <v>132</v>
      </c>
      <c r="F336" s="62" t="s">
        <v>4028</v>
      </c>
      <c r="G336" s="41" t="s">
        <v>4026</v>
      </c>
      <c r="H336" s="48" t="s">
        <v>4029</v>
      </c>
      <c r="I336" s="41" t="s">
        <v>4030</v>
      </c>
      <c r="J336" s="43">
        <v>3518</v>
      </c>
      <c r="K336" s="43">
        <v>5</v>
      </c>
      <c r="L336" s="41" t="s">
        <v>4031</v>
      </c>
      <c r="M336" s="41" t="s">
        <v>4032</v>
      </c>
      <c r="N336" s="41" t="s">
        <v>4033</v>
      </c>
      <c r="O336" s="43">
        <v>41</v>
      </c>
      <c r="P336" s="43">
        <v>727</v>
      </c>
      <c r="Q336" s="41" t="s">
        <v>164</v>
      </c>
      <c r="R336" s="41" t="s">
        <v>124</v>
      </c>
      <c r="S336" s="43">
        <v>62</v>
      </c>
      <c r="T336" s="68" t="s">
        <v>97</v>
      </c>
      <c r="U336" s="43">
        <v>1.234295415959253</v>
      </c>
      <c r="V336" s="43">
        <v>1.52623688155922</v>
      </c>
      <c r="W336" s="43">
        <v>0.67466266866566715</v>
      </c>
      <c r="X336" s="45">
        <v>44</v>
      </c>
      <c r="Y336" s="45">
        <v>727</v>
      </c>
      <c r="Z336" s="46">
        <v>6.0522696011004101E-2</v>
      </c>
      <c r="AA336" s="41" t="s">
        <v>4026</v>
      </c>
      <c r="AB336" s="41" t="s">
        <v>4030</v>
      </c>
      <c r="AC336" s="41" t="s">
        <v>4034</v>
      </c>
      <c r="AD336" s="41" t="s">
        <v>4029</v>
      </c>
      <c r="AE336" s="43">
        <v>0</v>
      </c>
      <c r="AF336" s="43" t="e">
        <v>#VALUE!</v>
      </c>
      <c r="AG336" s="43">
        <v>0</v>
      </c>
      <c r="AH336" s="43">
        <v>0</v>
      </c>
      <c r="AI336" s="41" t="s">
        <v>82</v>
      </c>
      <c r="AJ336" s="41" t="s">
        <v>82</v>
      </c>
      <c r="AK336" s="41" t="s">
        <v>82</v>
      </c>
      <c r="AL336" s="41" t="s">
        <v>82</v>
      </c>
      <c r="AM336" s="41" t="s">
        <v>82</v>
      </c>
      <c r="AN336" s="43" t="s">
        <v>83</v>
      </c>
      <c r="AO336" s="43">
        <v>0</v>
      </c>
      <c r="AP336" s="43">
        <v>0</v>
      </c>
      <c r="AQ336" s="43">
        <v>0</v>
      </c>
      <c r="AR336" s="43">
        <v>0</v>
      </c>
      <c r="AS336" s="41">
        <v>0</v>
      </c>
      <c r="AT336" s="43">
        <v>3512</v>
      </c>
      <c r="AU336" s="43">
        <v>1123</v>
      </c>
      <c r="AV336" s="47">
        <v>0.47010000000000002</v>
      </c>
      <c r="AW336" s="63" t="s">
        <v>4035</v>
      </c>
      <c r="AX336" s="39">
        <v>0</v>
      </c>
      <c r="AY336" s="39">
        <v>0</v>
      </c>
      <c r="AZ336" s="83" t="s">
        <v>85</v>
      </c>
      <c r="BA336" s="61"/>
      <c r="BB336" s="63" t="s">
        <v>4036</v>
      </c>
      <c r="BC336" s="39">
        <v>0</v>
      </c>
      <c r="BD336" s="41" t="s">
        <v>4026</v>
      </c>
      <c r="BE336" s="50">
        <v>0</v>
      </c>
      <c r="BF336" s="50">
        <v>41</v>
      </c>
      <c r="BG336" s="50">
        <v>1</v>
      </c>
      <c r="BH336" s="50">
        <v>42</v>
      </c>
      <c r="BI336" s="50"/>
      <c r="BJ336" s="50" t="s">
        <v>4037</v>
      </c>
      <c r="BK336" s="50" t="s">
        <v>4017</v>
      </c>
      <c r="BL336" s="51" t="s">
        <v>4038</v>
      </c>
      <c r="BM336" s="52" t="s">
        <v>90</v>
      </c>
      <c r="BN336" s="57"/>
      <c r="BO336" s="57"/>
      <c r="BP336" s="57"/>
      <c r="BQ336" s="58"/>
    </row>
    <row r="337" spans="1:69" ht="15.75" x14ac:dyDescent="0.25">
      <c r="A337" s="38" t="s">
        <v>2625</v>
      </c>
      <c r="B337" s="39" t="s">
        <v>4039</v>
      </c>
      <c r="C337" s="39" t="s">
        <v>146</v>
      </c>
      <c r="D337" s="39" t="s">
        <v>71</v>
      </c>
      <c r="E337" s="39" t="s">
        <v>211</v>
      </c>
      <c r="F337" s="66" t="str">
        <f>HYPERLINK("http://twiplomacy.com/info/asia/Kyrgyzstan","http://twiplomacy.com/info/asia/Kyrgyzstan")</f>
        <v>http://twiplomacy.com/info/asia/Kyrgyzstan</v>
      </c>
      <c r="G337" s="41" t="s">
        <v>4040</v>
      </c>
      <c r="H337" s="48" t="s">
        <v>4041</v>
      </c>
      <c r="I337" s="41" t="s">
        <v>4042</v>
      </c>
      <c r="J337" s="43">
        <v>3074</v>
      </c>
      <c r="K337" s="43">
        <v>0</v>
      </c>
      <c r="L337" s="41"/>
      <c r="M337" s="41" t="s">
        <v>4043</v>
      </c>
      <c r="N337" s="41" t="s">
        <v>4044</v>
      </c>
      <c r="O337" s="43">
        <v>0</v>
      </c>
      <c r="P337" s="43">
        <v>4179</v>
      </c>
      <c r="Q337" s="41" t="s">
        <v>3897</v>
      </c>
      <c r="R337" s="41" t="s">
        <v>79</v>
      </c>
      <c r="S337" s="43">
        <v>57</v>
      </c>
      <c r="T337" s="44" t="s">
        <v>97</v>
      </c>
      <c r="U337" s="43">
        <v>2.0031191515907669</v>
      </c>
      <c r="V337" s="43">
        <v>0.39065420560747671</v>
      </c>
      <c r="W337" s="43">
        <v>0.44517133956386301</v>
      </c>
      <c r="X337" s="45">
        <v>0</v>
      </c>
      <c r="Y337" s="45">
        <v>3211</v>
      </c>
      <c r="Z337" s="46">
        <v>0</v>
      </c>
      <c r="AA337" s="41" t="s">
        <v>4040</v>
      </c>
      <c r="AB337" s="41" t="s">
        <v>4042</v>
      </c>
      <c r="AC337" s="41" t="s">
        <v>4045</v>
      </c>
      <c r="AD337" s="41" t="s">
        <v>4041</v>
      </c>
      <c r="AE337" s="43">
        <v>850</v>
      </c>
      <c r="AF337" s="43">
        <v>0.73493975903614461</v>
      </c>
      <c r="AG337" s="43">
        <v>122</v>
      </c>
      <c r="AH337" s="43">
        <v>728</v>
      </c>
      <c r="AI337" s="47">
        <v>1.6900000000000001E-3</v>
      </c>
      <c r="AJ337" s="41" t="s">
        <v>82</v>
      </c>
      <c r="AK337" s="47">
        <v>1.7099999999999999E-3</v>
      </c>
      <c r="AL337" s="41" t="s">
        <v>82</v>
      </c>
      <c r="AM337" s="41" t="s">
        <v>82</v>
      </c>
      <c r="AN337" s="43">
        <v>166</v>
      </c>
      <c r="AO337" s="43">
        <v>0</v>
      </c>
      <c r="AP337" s="43">
        <v>0</v>
      </c>
      <c r="AQ337" s="43">
        <v>166</v>
      </c>
      <c r="AR337" s="43">
        <v>0</v>
      </c>
      <c r="AS337" s="41">
        <v>0.45</v>
      </c>
      <c r="AT337" s="43">
        <v>3074</v>
      </c>
      <c r="AU337" s="43">
        <v>245</v>
      </c>
      <c r="AV337" s="47">
        <v>8.6599999999999996E-2</v>
      </c>
      <c r="AW337" s="66" t="str">
        <f>HYPERLINK("https://twitter.com/kyrgyzrepublic/lists","https://twitter.com/kyrgyzrepublic/lists")</f>
        <v>https://twitter.com/kyrgyzrepublic/lists</v>
      </c>
      <c r="AX337" s="39">
        <v>0</v>
      </c>
      <c r="AY337" s="39">
        <v>7</v>
      </c>
      <c r="AZ337" s="39" t="s">
        <v>85</v>
      </c>
      <c r="BA337" s="96"/>
      <c r="BB337" s="48" t="s">
        <v>4046</v>
      </c>
      <c r="BC337" s="39">
        <v>0</v>
      </c>
      <c r="BD337" s="41" t="s">
        <v>4040</v>
      </c>
      <c r="BE337" s="50">
        <v>0</v>
      </c>
      <c r="BF337" s="50">
        <v>9</v>
      </c>
      <c r="BG337" s="50">
        <v>0</v>
      </c>
      <c r="BH337" s="50">
        <v>9</v>
      </c>
      <c r="BI337" s="50"/>
      <c r="BJ337" s="50" t="s">
        <v>4047</v>
      </c>
      <c r="BK337" s="50"/>
      <c r="BL337" s="51" t="s">
        <v>4048</v>
      </c>
      <c r="BM337" s="52" t="s">
        <v>90</v>
      </c>
      <c r="BN337" s="57"/>
      <c r="BO337" s="57"/>
      <c r="BP337" s="57"/>
      <c r="BQ337" s="58"/>
    </row>
    <row r="338" spans="1:69" ht="15.75" x14ac:dyDescent="0.25">
      <c r="A338" s="38" t="s">
        <v>2625</v>
      </c>
      <c r="B338" s="39" t="s">
        <v>4039</v>
      </c>
      <c r="C338" s="39" t="s">
        <v>211</v>
      </c>
      <c r="D338" s="39" t="s">
        <v>71</v>
      </c>
      <c r="E338" s="39" t="s">
        <v>211</v>
      </c>
      <c r="F338" s="66" t="str">
        <f>HYPERLINK("http://twiplomacy.com/info/asia/Kyrgyzstan","http://twiplomacy.com/info/asia/Kyrgyzstan")</f>
        <v>http://twiplomacy.com/info/asia/Kyrgyzstan</v>
      </c>
      <c r="G338" s="41" t="s">
        <v>4049</v>
      </c>
      <c r="H338" s="48" t="s">
        <v>4050</v>
      </c>
      <c r="I338" s="41" t="s">
        <v>4051</v>
      </c>
      <c r="J338" s="43">
        <v>397</v>
      </c>
      <c r="K338" s="43">
        <v>54</v>
      </c>
      <c r="L338" s="41" t="s">
        <v>4052</v>
      </c>
      <c r="M338" s="41" t="s">
        <v>4053</v>
      </c>
      <c r="N338" s="41"/>
      <c r="O338" s="43">
        <v>0</v>
      </c>
      <c r="P338" s="43">
        <v>578</v>
      </c>
      <c r="Q338" s="41" t="s">
        <v>3897</v>
      </c>
      <c r="R338" s="41" t="s">
        <v>79</v>
      </c>
      <c r="S338" s="43">
        <v>16</v>
      </c>
      <c r="T338" s="44" t="s">
        <v>4054</v>
      </c>
      <c r="U338" s="43">
        <v>1.2731277533039651</v>
      </c>
      <c r="V338" s="43">
        <v>5.3726169844020788E-2</v>
      </c>
      <c r="W338" s="43">
        <v>1.7331022530329289E-2</v>
      </c>
      <c r="X338" s="45">
        <v>0</v>
      </c>
      <c r="Y338" s="45">
        <v>578</v>
      </c>
      <c r="Z338" s="46">
        <v>0</v>
      </c>
      <c r="AA338" s="41" t="s">
        <v>4049</v>
      </c>
      <c r="AB338" s="41" t="s">
        <v>4051</v>
      </c>
      <c r="AC338" s="41" t="s">
        <v>4055</v>
      </c>
      <c r="AD338" s="41" t="s">
        <v>4050</v>
      </c>
      <c r="AE338" s="43">
        <v>0</v>
      </c>
      <c r="AF338" s="43" t="e">
        <v>#VALUE!</v>
      </c>
      <c r="AG338" s="43">
        <v>0</v>
      </c>
      <c r="AH338" s="43">
        <v>0</v>
      </c>
      <c r="AI338" s="41" t="s">
        <v>82</v>
      </c>
      <c r="AJ338" s="41" t="s">
        <v>82</v>
      </c>
      <c r="AK338" s="41" t="s">
        <v>82</v>
      </c>
      <c r="AL338" s="41" t="s">
        <v>82</v>
      </c>
      <c r="AM338" s="41" t="s">
        <v>82</v>
      </c>
      <c r="AN338" s="43" t="s">
        <v>83</v>
      </c>
      <c r="AO338" s="43">
        <v>0</v>
      </c>
      <c r="AP338" s="43">
        <v>0</v>
      </c>
      <c r="AQ338" s="43">
        <v>0</v>
      </c>
      <c r="AR338" s="43">
        <v>0</v>
      </c>
      <c r="AS338" s="41">
        <v>0</v>
      </c>
      <c r="AT338" s="43">
        <v>396</v>
      </c>
      <c r="AU338" s="43">
        <v>31</v>
      </c>
      <c r="AV338" s="47">
        <v>8.4900000000000003E-2</v>
      </c>
      <c r="AW338" s="48" t="str">
        <f>HYPERLINK("https://twitter.com/OkmotKG/lists","https://twitter.com/OkmotKG/lists")</f>
        <v>https://twitter.com/OkmotKG/lists</v>
      </c>
      <c r="AX338" s="39">
        <v>0</v>
      </c>
      <c r="AY338" s="39">
        <v>0</v>
      </c>
      <c r="AZ338" s="39" t="s">
        <v>85</v>
      </c>
      <c r="BA338" s="39"/>
      <c r="BB338" s="48" t="s">
        <v>4056</v>
      </c>
      <c r="BC338" s="39">
        <v>0</v>
      </c>
      <c r="BD338" s="41" t="s">
        <v>4049</v>
      </c>
      <c r="BE338" s="50">
        <v>1</v>
      </c>
      <c r="BF338" s="50">
        <v>1</v>
      </c>
      <c r="BG338" s="50">
        <v>1</v>
      </c>
      <c r="BH338" s="50">
        <v>3</v>
      </c>
      <c r="BI338" s="50" t="s">
        <v>4040</v>
      </c>
      <c r="BJ338" s="50" t="s">
        <v>1056</v>
      </c>
      <c r="BK338" s="50" t="s">
        <v>4057</v>
      </c>
      <c r="BL338" s="51" t="s">
        <v>4058</v>
      </c>
      <c r="BM338" s="52" t="s">
        <v>90</v>
      </c>
      <c r="BN338" s="57"/>
      <c r="BO338" s="57"/>
      <c r="BP338" s="57"/>
      <c r="BQ338" s="58"/>
    </row>
    <row r="339" spans="1:69" ht="15.75" x14ac:dyDescent="0.25">
      <c r="A339" s="38" t="s">
        <v>2625</v>
      </c>
      <c r="B339" s="39" t="s">
        <v>4039</v>
      </c>
      <c r="C339" s="39" t="s">
        <v>132</v>
      </c>
      <c r="D339" s="39" t="s">
        <v>71</v>
      </c>
      <c r="E339" s="39" t="s">
        <v>132</v>
      </c>
      <c r="F339" s="66" t="str">
        <f>HYPERLINK("http://twiplomacy.com/info/asia/Kyrgyzstan","http://twiplomacy.com/info/asia/Kyrgyzstan")</f>
        <v>http://twiplomacy.com/info/asia/Kyrgyzstan</v>
      </c>
      <c r="G339" s="41" t="s">
        <v>4057</v>
      </c>
      <c r="H339" s="48" t="s">
        <v>4059</v>
      </c>
      <c r="I339" s="41" t="s">
        <v>4060</v>
      </c>
      <c r="J339" s="43">
        <v>1713</v>
      </c>
      <c r="K339" s="43">
        <v>168</v>
      </c>
      <c r="L339" s="41" t="s">
        <v>4061</v>
      </c>
      <c r="M339" s="41" t="s">
        <v>4062</v>
      </c>
      <c r="N339" s="41" t="s">
        <v>4063</v>
      </c>
      <c r="O339" s="43">
        <v>281</v>
      </c>
      <c r="P339" s="43">
        <v>2103</v>
      </c>
      <c r="Q339" s="41" t="s">
        <v>3897</v>
      </c>
      <c r="R339" s="41" t="s">
        <v>79</v>
      </c>
      <c r="S339" s="43">
        <v>56</v>
      </c>
      <c r="T339" s="44" t="s">
        <v>97</v>
      </c>
      <c r="U339" s="43">
        <v>0.99857346647646217</v>
      </c>
      <c r="V339" s="43">
        <v>0.31304347826086959</v>
      </c>
      <c r="W339" s="43">
        <v>0.26908212560386469</v>
      </c>
      <c r="X339" s="45">
        <v>10</v>
      </c>
      <c r="Y339" s="45">
        <v>2100</v>
      </c>
      <c r="Z339" s="46">
        <v>4.7619047619047597E-3</v>
      </c>
      <c r="AA339" s="41" t="s">
        <v>4057</v>
      </c>
      <c r="AB339" s="41" t="s">
        <v>4060</v>
      </c>
      <c r="AC339" s="41" t="s">
        <v>4064</v>
      </c>
      <c r="AD339" s="41" t="s">
        <v>4059</v>
      </c>
      <c r="AE339" s="43">
        <v>337</v>
      </c>
      <c r="AF339" s="43">
        <v>0.56799999999999995</v>
      </c>
      <c r="AG339" s="43">
        <v>71</v>
      </c>
      <c r="AH339" s="43">
        <v>266</v>
      </c>
      <c r="AI339" s="47">
        <v>1.23E-3</v>
      </c>
      <c r="AJ339" s="47">
        <v>2.3900000000000002E-3</v>
      </c>
      <c r="AK339" s="47">
        <v>1.82E-3</v>
      </c>
      <c r="AL339" s="47">
        <v>1.8400000000000001E-3</v>
      </c>
      <c r="AM339" s="47">
        <v>0</v>
      </c>
      <c r="AN339" s="43">
        <v>125</v>
      </c>
      <c r="AO339" s="43">
        <v>6</v>
      </c>
      <c r="AP339" s="43">
        <v>10</v>
      </c>
      <c r="AQ339" s="43">
        <v>88</v>
      </c>
      <c r="AR339" s="43">
        <v>1</v>
      </c>
      <c r="AS339" s="41">
        <v>0.34</v>
      </c>
      <c r="AT339" s="43">
        <v>1713</v>
      </c>
      <c r="AU339" s="43">
        <v>131</v>
      </c>
      <c r="AV339" s="47">
        <v>8.2799999999999999E-2</v>
      </c>
      <c r="AW339" s="48" t="s">
        <v>4065</v>
      </c>
      <c r="AX339" s="39">
        <v>1</v>
      </c>
      <c r="AY339" s="39">
        <v>1</v>
      </c>
      <c r="AZ339" s="39" t="s">
        <v>85</v>
      </c>
      <c r="BA339" s="39"/>
      <c r="BB339" s="48" t="s">
        <v>4066</v>
      </c>
      <c r="BC339" s="39">
        <v>0</v>
      </c>
      <c r="BD339" s="41" t="s">
        <v>4057</v>
      </c>
      <c r="BE339" s="50">
        <v>66</v>
      </c>
      <c r="BF339" s="50">
        <v>8</v>
      </c>
      <c r="BG339" s="50">
        <v>18</v>
      </c>
      <c r="BH339" s="50">
        <v>92</v>
      </c>
      <c r="BI339" s="50" t="s">
        <v>4067</v>
      </c>
      <c r="BJ339" s="50" t="s">
        <v>4068</v>
      </c>
      <c r="BK339" s="50" t="s">
        <v>4069</v>
      </c>
      <c r="BL339" s="51" t="s">
        <v>4070</v>
      </c>
      <c r="BM339" s="52" t="s">
        <v>90</v>
      </c>
      <c r="BN339" s="57"/>
      <c r="BO339" s="57"/>
      <c r="BP339" s="57"/>
      <c r="BQ339" s="58"/>
    </row>
    <row r="340" spans="1:69" ht="15.75" x14ac:dyDescent="0.25">
      <c r="A340" s="38" t="s">
        <v>2625</v>
      </c>
      <c r="B340" s="39" t="s">
        <v>4071</v>
      </c>
      <c r="C340" s="39" t="s">
        <v>146</v>
      </c>
      <c r="D340" s="39" t="s">
        <v>118</v>
      </c>
      <c r="E340" s="39" t="s">
        <v>4072</v>
      </c>
      <c r="F340" s="66" t="str">
        <f>HYPERLINK("http://twiplomacy.com/info/asia/Lebanon","http://twiplomacy.com/info/asia/Lebanon")</f>
        <v>http://twiplomacy.com/info/asia/Lebanon</v>
      </c>
      <c r="G340" s="41" t="s">
        <v>4073</v>
      </c>
      <c r="H340" s="48" t="s">
        <v>4074</v>
      </c>
      <c r="I340" s="41" t="s">
        <v>4075</v>
      </c>
      <c r="J340" s="43">
        <v>197894</v>
      </c>
      <c r="K340" s="43">
        <v>0</v>
      </c>
      <c r="L340" s="41" t="s">
        <v>4076</v>
      </c>
      <c r="M340" s="41" t="s">
        <v>4077</v>
      </c>
      <c r="N340" s="41" t="s">
        <v>4078</v>
      </c>
      <c r="O340" s="43">
        <v>0</v>
      </c>
      <c r="P340" s="43">
        <v>1962</v>
      </c>
      <c r="Q340" s="41" t="s">
        <v>164</v>
      </c>
      <c r="R340" s="41" t="s">
        <v>124</v>
      </c>
      <c r="S340" s="43">
        <v>283</v>
      </c>
      <c r="T340" s="44" t="s">
        <v>97</v>
      </c>
      <c r="U340" s="43">
        <v>0.96283274736313407</v>
      </c>
      <c r="V340" s="43">
        <v>24.854897852278679</v>
      </c>
      <c r="W340" s="43">
        <v>76.314300680984815</v>
      </c>
      <c r="X340" s="45">
        <v>2</v>
      </c>
      <c r="Y340" s="45">
        <v>1917</v>
      </c>
      <c r="Z340" s="46">
        <v>1.04329681794471E-3</v>
      </c>
      <c r="AA340" s="41" t="s">
        <v>4073</v>
      </c>
      <c r="AB340" s="41" t="s">
        <v>4075</v>
      </c>
      <c r="AC340" s="41" t="s">
        <v>4079</v>
      </c>
      <c r="AD340" s="41" t="s">
        <v>4074</v>
      </c>
      <c r="AE340" s="43">
        <v>142108</v>
      </c>
      <c r="AF340" s="43">
        <v>117.8051948051948</v>
      </c>
      <c r="AG340" s="43">
        <v>27213</v>
      </c>
      <c r="AH340" s="43">
        <v>114895</v>
      </c>
      <c r="AI340" s="47">
        <v>4.64E-3</v>
      </c>
      <c r="AJ340" s="47">
        <v>8.0000000000000002E-3</v>
      </c>
      <c r="AK340" s="41" t="s">
        <v>82</v>
      </c>
      <c r="AL340" s="47">
        <v>1.9810000000000001E-2</v>
      </c>
      <c r="AM340" s="47">
        <v>4.5700000000000003E-3</v>
      </c>
      <c r="AN340" s="43">
        <v>231</v>
      </c>
      <c r="AO340" s="43">
        <v>10</v>
      </c>
      <c r="AP340" s="43">
        <v>1</v>
      </c>
      <c r="AQ340" s="43">
        <v>0</v>
      </c>
      <c r="AR340" s="43">
        <v>220</v>
      </c>
      <c r="AS340" s="41">
        <v>0.63</v>
      </c>
      <c r="AT340" s="43">
        <v>197729</v>
      </c>
      <c r="AU340" s="43">
        <v>138197</v>
      </c>
      <c r="AV340" s="47">
        <v>2.3214000000000001</v>
      </c>
      <c r="AW340" s="48" t="s">
        <v>4080</v>
      </c>
      <c r="AX340" s="39">
        <v>0</v>
      </c>
      <c r="AY340" s="39">
        <v>0</v>
      </c>
      <c r="AZ340" s="39" t="s">
        <v>85</v>
      </c>
      <c r="BA340" s="39"/>
      <c r="BB340" s="48" t="s">
        <v>4081</v>
      </c>
      <c r="BC340" s="39">
        <v>0</v>
      </c>
      <c r="BD340" s="41" t="s">
        <v>4073</v>
      </c>
      <c r="BE340" s="50">
        <v>0</v>
      </c>
      <c r="BF340" s="50">
        <v>4</v>
      </c>
      <c r="BG340" s="50">
        <v>0</v>
      </c>
      <c r="BH340" s="50">
        <v>4</v>
      </c>
      <c r="BI340" s="50"/>
      <c r="BJ340" s="50" t="s">
        <v>4082</v>
      </c>
      <c r="BK340" s="50"/>
      <c r="BL340" s="51" t="s">
        <v>4083</v>
      </c>
      <c r="BM340" s="52" t="s">
        <v>90</v>
      </c>
      <c r="BN340" s="57"/>
      <c r="BO340" s="57"/>
      <c r="BP340" s="57"/>
      <c r="BQ340" s="58"/>
    </row>
    <row r="341" spans="1:69" ht="15.75" x14ac:dyDescent="0.25">
      <c r="A341" s="38" t="s">
        <v>2625</v>
      </c>
      <c r="B341" s="39" t="s">
        <v>4071</v>
      </c>
      <c r="C341" s="39" t="s">
        <v>104</v>
      </c>
      <c r="D341" s="39" t="s">
        <v>118</v>
      </c>
      <c r="E341" s="39" t="s">
        <v>4084</v>
      </c>
      <c r="F341" s="66" t="str">
        <f>HYPERLINK("http://twiplomacy.com/info/asia/Lebanon","http://twiplomacy.com/info/asia/Lebanon")</f>
        <v>http://twiplomacy.com/info/asia/Lebanon</v>
      </c>
      <c r="G341" s="41" t="s">
        <v>4085</v>
      </c>
      <c r="H341" s="48" t="s">
        <v>4086</v>
      </c>
      <c r="I341" s="41" t="s">
        <v>4087</v>
      </c>
      <c r="J341" s="43">
        <v>1485608</v>
      </c>
      <c r="K341" s="43">
        <v>405</v>
      </c>
      <c r="L341" s="41" t="s">
        <v>4088</v>
      </c>
      <c r="M341" s="41" t="s">
        <v>4089</v>
      </c>
      <c r="N341" s="41" t="s">
        <v>4090</v>
      </c>
      <c r="O341" s="43">
        <v>802</v>
      </c>
      <c r="P341" s="43">
        <v>10849</v>
      </c>
      <c r="Q341" s="41" t="s">
        <v>164</v>
      </c>
      <c r="R341" s="41" t="s">
        <v>124</v>
      </c>
      <c r="S341" s="43">
        <v>3120</v>
      </c>
      <c r="T341" s="44" t="s">
        <v>97</v>
      </c>
      <c r="U341" s="43">
        <v>4.0632111251580278</v>
      </c>
      <c r="V341" s="43">
        <v>146.287476635514</v>
      </c>
      <c r="W341" s="43">
        <v>389.043738317757</v>
      </c>
      <c r="X341" s="45">
        <v>87</v>
      </c>
      <c r="Y341" s="45">
        <v>3214</v>
      </c>
      <c r="Z341" s="46">
        <v>2.7069072806471701E-2</v>
      </c>
      <c r="AA341" s="41" t="s">
        <v>4085</v>
      </c>
      <c r="AB341" s="41" t="s">
        <v>4087</v>
      </c>
      <c r="AC341" s="41" t="s">
        <v>4091</v>
      </c>
      <c r="AD341" s="41" t="s">
        <v>4086</v>
      </c>
      <c r="AE341" s="43">
        <v>1004844</v>
      </c>
      <c r="AF341" s="43">
        <v>227.01621621621621</v>
      </c>
      <c r="AG341" s="43">
        <v>251988</v>
      </c>
      <c r="AH341" s="43">
        <v>752856</v>
      </c>
      <c r="AI341" s="47">
        <v>7.3999999999999999E-4</v>
      </c>
      <c r="AJ341" s="47">
        <v>1.1900000000000001E-3</v>
      </c>
      <c r="AK341" s="47">
        <v>4.4999999999999999E-4</v>
      </c>
      <c r="AL341" s="47">
        <v>5.5000000000000003E-4</v>
      </c>
      <c r="AM341" s="47">
        <v>6.9999999999999999E-4</v>
      </c>
      <c r="AN341" s="43">
        <v>1110</v>
      </c>
      <c r="AO341" s="43">
        <v>194</v>
      </c>
      <c r="AP341" s="43">
        <v>289</v>
      </c>
      <c r="AQ341" s="43">
        <v>90</v>
      </c>
      <c r="AR341" s="43">
        <v>537</v>
      </c>
      <c r="AS341" s="41">
        <v>3.04</v>
      </c>
      <c r="AT341" s="43">
        <v>1486254</v>
      </c>
      <c r="AU341" s="43">
        <v>471410</v>
      </c>
      <c r="AV341" s="47">
        <v>0.46450000000000002</v>
      </c>
      <c r="AW341" s="48" t="s">
        <v>4092</v>
      </c>
      <c r="AX341" s="39">
        <v>0</v>
      </c>
      <c r="AY341" s="39">
        <v>0</v>
      </c>
      <c r="AZ341" s="39" t="s">
        <v>85</v>
      </c>
      <c r="BA341" s="39"/>
      <c r="BB341" s="48" t="s">
        <v>4093</v>
      </c>
      <c r="BC341" s="39">
        <v>0</v>
      </c>
      <c r="BD341" s="41" t="s">
        <v>4085</v>
      </c>
      <c r="BE341" s="50">
        <v>9</v>
      </c>
      <c r="BF341" s="50">
        <v>9</v>
      </c>
      <c r="BG341" s="50">
        <v>4</v>
      </c>
      <c r="BH341" s="50">
        <v>22</v>
      </c>
      <c r="BI341" s="50" t="s">
        <v>4094</v>
      </c>
      <c r="BJ341" s="50" t="s">
        <v>4095</v>
      </c>
      <c r="BK341" s="50" t="s">
        <v>4096</v>
      </c>
      <c r="BL341" s="56" t="s">
        <v>4097</v>
      </c>
      <c r="BM341" s="52">
        <v>97005</v>
      </c>
      <c r="BN341" s="57">
        <v>24</v>
      </c>
      <c r="BO341" s="57">
        <v>2780</v>
      </c>
      <c r="BP341" s="57">
        <v>49</v>
      </c>
      <c r="BQ341" s="58">
        <f>SUM(BM341)/BN341/BO341</f>
        <v>1.4539118705035972</v>
      </c>
    </row>
    <row r="342" spans="1:69" ht="15.75" x14ac:dyDescent="0.25">
      <c r="A342" s="38" t="s">
        <v>2625</v>
      </c>
      <c r="B342" s="39" t="s">
        <v>4071</v>
      </c>
      <c r="C342" s="39" t="s">
        <v>117</v>
      </c>
      <c r="D342" s="39" t="s">
        <v>118</v>
      </c>
      <c r="E342" s="39" t="s">
        <v>4098</v>
      </c>
      <c r="F342" s="66" t="str">
        <f>HYPERLINK("http://twiplomacy.com/info/asia/Lebanon","http://twiplomacy.com/info/asia/Lebanon")</f>
        <v>http://twiplomacy.com/info/asia/Lebanon</v>
      </c>
      <c r="G342" s="41" t="s">
        <v>4099</v>
      </c>
      <c r="H342" s="48" t="s">
        <v>4100</v>
      </c>
      <c r="I342" s="41" t="s">
        <v>4101</v>
      </c>
      <c r="J342" s="43">
        <v>291152</v>
      </c>
      <c r="K342" s="43">
        <v>211</v>
      </c>
      <c r="L342" s="41" t="s">
        <v>4102</v>
      </c>
      <c r="M342" s="41" t="s">
        <v>4103</v>
      </c>
      <c r="N342" s="41" t="s">
        <v>4071</v>
      </c>
      <c r="O342" s="43">
        <v>723</v>
      </c>
      <c r="P342" s="43">
        <v>14762</v>
      </c>
      <c r="Q342" s="41" t="s">
        <v>164</v>
      </c>
      <c r="R342" s="41" t="s">
        <v>124</v>
      </c>
      <c r="S342" s="43">
        <v>400</v>
      </c>
      <c r="T342" s="44" t="s">
        <v>97</v>
      </c>
      <c r="U342" s="43">
        <v>5.2758620689655169</v>
      </c>
      <c r="V342" s="43">
        <v>28.52600394996708</v>
      </c>
      <c r="W342" s="43">
        <v>109.4953917050691</v>
      </c>
      <c r="X342" s="45">
        <v>9</v>
      </c>
      <c r="Y342" s="45">
        <v>3213</v>
      </c>
      <c r="Z342" s="46">
        <v>2.80112044817927E-3</v>
      </c>
      <c r="AA342" s="41" t="s">
        <v>4099</v>
      </c>
      <c r="AB342" s="41" t="s">
        <v>4101</v>
      </c>
      <c r="AC342" s="41" t="s">
        <v>4104</v>
      </c>
      <c r="AD342" s="41" t="s">
        <v>4100</v>
      </c>
      <c r="AE342" s="43">
        <v>374110</v>
      </c>
      <c r="AF342" s="43">
        <v>40.205851619644726</v>
      </c>
      <c r="AG342" s="43">
        <v>76954</v>
      </c>
      <c r="AH342" s="43">
        <v>297156</v>
      </c>
      <c r="AI342" s="47">
        <v>9.5E-4</v>
      </c>
      <c r="AJ342" s="47">
        <v>8.8000000000000003E-4</v>
      </c>
      <c r="AK342" s="47">
        <v>4.8000000000000001E-4</v>
      </c>
      <c r="AL342" s="47">
        <v>1.57E-3</v>
      </c>
      <c r="AM342" s="47">
        <v>1E-3</v>
      </c>
      <c r="AN342" s="43">
        <v>1914</v>
      </c>
      <c r="AO342" s="43">
        <v>347</v>
      </c>
      <c r="AP342" s="43">
        <v>15</v>
      </c>
      <c r="AQ342" s="43">
        <v>56</v>
      </c>
      <c r="AR342" s="43">
        <v>1491</v>
      </c>
      <c r="AS342" s="41">
        <v>5.24</v>
      </c>
      <c r="AT342" s="43">
        <v>291123</v>
      </c>
      <c r="AU342" s="43">
        <v>178884</v>
      </c>
      <c r="AV342" s="47">
        <v>1.5938000000000001</v>
      </c>
      <c r="AW342" s="66" t="str">
        <f>HYPERLINK("https://twitter.com/Gebran_Bassil/lists","https://twitter.com/Gebran_Bassil/lists")</f>
        <v>https://twitter.com/Gebran_Bassil/lists</v>
      </c>
      <c r="AX342" s="39">
        <v>0</v>
      </c>
      <c r="AY342" s="39">
        <v>13</v>
      </c>
      <c r="AZ342" s="39" t="s">
        <v>85</v>
      </c>
      <c r="BA342" s="39"/>
      <c r="BB342" s="48" t="s">
        <v>4105</v>
      </c>
      <c r="BC342" s="39">
        <v>0</v>
      </c>
      <c r="BD342" s="41" t="s">
        <v>4099</v>
      </c>
      <c r="BE342" s="50">
        <v>10</v>
      </c>
      <c r="BF342" s="50">
        <v>33</v>
      </c>
      <c r="BG342" s="50">
        <v>9</v>
      </c>
      <c r="BH342" s="50">
        <v>52</v>
      </c>
      <c r="BI342" s="50" t="s">
        <v>4106</v>
      </c>
      <c r="BJ342" s="50" t="s">
        <v>4107</v>
      </c>
      <c r="BK342" s="50" t="s">
        <v>4108</v>
      </c>
      <c r="BL342" s="51" t="s">
        <v>4109</v>
      </c>
      <c r="BM342" s="52" t="s">
        <v>90</v>
      </c>
      <c r="BN342" s="57"/>
      <c r="BO342" s="57"/>
      <c r="BP342" s="57"/>
      <c r="BQ342" s="58"/>
    </row>
    <row r="343" spans="1:69" ht="15.75" x14ac:dyDescent="0.25">
      <c r="A343" s="38" t="s">
        <v>2625</v>
      </c>
      <c r="B343" s="39" t="s">
        <v>4110</v>
      </c>
      <c r="C343" s="39" t="s">
        <v>104</v>
      </c>
      <c r="D343" s="39" t="s">
        <v>118</v>
      </c>
      <c r="E343" s="39" t="s">
        <v>4111</v>
      </c>
      <c r="F343" s="66" t="str">
        <f>HYPERLINK("http://twiplomacy.com/info/asia/Malaysia","http://twiplomacy.com/info/asia/Malaysia")</f>
        <v>http://twiplomacy.com/info/asia/Malaysia</v>
      </c>
      <c r="G343" s="41" t="s">
        <v>4112</v>
      </c>
      <c r="H343" s="100" t="s">
        <v>4113</v>
      </c>
      <c r="I343" s="41" t="s">
        <v>4114</v>
      </c>
      <c r="J343" s="43">
        <v>655708</v>
      </c>
      <c r="K343" s="43">
        <v>85</v>
      </c>
      <c r="L343" s="41" t="s">
        <v>4115</v>
      </c>
      <c r="M343" s="41" t="s">
        <v>4116</v>
      </c>
      <c r="N343" s="41" t="s">
        <v>4110</v>
      </c>
      <c r="O343" s="43">
        <v>2303</v>
      </c>
      <c r="P343" s="43">
        <v>1544</v>
      </c>
      <c r="Q343" s="41" t="s">
        <v>164</v>
      </c>
      <c r="R343" s="41" t="s">
        <v>124</v>
      </c>
      <c r="S343" s="43">
        <v>307</v>
      </c>
      <c r="T343" s="44" t="s">
        <v>97</v>
      </c>
      <c r="U343" s="53"/>
      <c r="V343" s="53"/>
      <c r="W343" s="53"/>
      <c r="X343" s="45">
        <v>19</v>
      </c>
      <c r="Y343" s="45">
        <v>1517</v>
      </c>
      <c r="Z343" s="46">
        <v>1.2524719841793E-2</v>
      </c>
      <c r="AA343" s="101" t="s">
        <v>4112</v>
      </c>
      <c r="AB343" s="41" t="s">
        <v>4114</v>
      </c>
      <c r="AC343" s="41" t="s">
        <v>4117</v>
      </c>
      <c r="AD343" s="41" t="s">
        <v>4113</v>
      </c>
      <c r="AE343" s="43">
        <v>2534333</v>
      </c>
      <c r="AF343" s="43">
        <v>2046.8960138648181</v>
      </c>
      <c r="AG343" s="43">
        <v>1181059</v>
      </c>
      <c r="AH343" s="43">
        <v>1353274</v>
      </c>
      <c r="AI343" s="47">
        <v>1.602E-2</v>
      </c>
      <c r="AJ343" s="47">
        <v>1.7479999999999999E-2</v>
      </c>
      <c r="AK343" s="47">
        <v>1.0449999999999999E-2</v>
      </c>
      <c r="AL343" s="47">
        <v>2.4080000000000001E-2</v>
      </c>
      <c r="AM343" s="47">
        <v>6.6899999999999998E-3</v>
      </c>
      <c r="AN343" s="43">
        <v>577</v>
      </c>
      <c r="AO343" s="43">
        <v>197</v>
      </c>
      <c r="AP343" s="43">
        <v>48</v>
      </c>
      <c r="AQ343" s="43">
        <v>180</v>
      </c>
      <c r="AR343" s="43">
        <v>147</v>
      </c>
      <c r="AS343" s="41">
        <v>1.58</v>
      </c>
      <c r="AT343" s="43">
        <v>645763</v>
      </c>
      <c r="AU343" s="43">
        <v>580806</v>
      </c>
      <c r="AV343" s="47">
        <v>8.9413999999999998</v>
      </c>
      <c r="AW343" s="100" t="s">
        <v>4118</v>
      </c>
      <c r="AX343" s="39">
        <v>0</v>
      </c>
      <c r="AY343" s="39">
        <v>0</v>
      </c>
      <c r="AZ343" s="39" t="s">
        <v>85</v>
      </c>
      <c r="BA343" s="39"/>
      <c r="BB343" s="100" t="s">
        <v>4119</v>
      </c>
      <c r="BC343" s="39">
        <v>0</v>
      </c>
      <c r="BD343" s="41" t="s">
        <v>4112</v>
      </c>
      <c r="BE343" s="50">
        <v>0</v>
      </c>
      <c r="BF343" s="50">
        <v>1</v>
      </c>
      <c r="BG343" s="50">
        <v>0</v>
      </c>
      <c r="BH343" s="50">
        <v>1</v>
      </c>
      <c r="BI343" s="50"/>
      <c r="BJ343" s="50" t="s">
        <v>3723</v>
      </c>
      <c r="BK343" s="50"/>
      <c r="BL343" s="56" t="s">
        <v>4120</v>
      </c>
      <c r="BM343" s="77">
        <v>278545</v>
      </c>
      <c r="BN343" s="53">
        <v>8</v>
      </c>
      <c r="BO343" s="53">
        <v>213</v>
      </c>
      <c r="BP343" s="53">
        <v>0</v>
      </c>
      <c r="BQ343" s="58">
        <f>SUM(BM343)/BN343/BO343</f>
        <v>163.46537558685446</v>
      </c>
    </row>
    <row r="344" spans="1:69" ht="15.75" x14ac:dyDescent="0.25">
      <c r="A344" s="38" t="s">
        <v>2625</v>
      </c>
      <c r="B344" s="39" t="s">
        <v>4110</v>
      </c>
      <c r="C344" s="39" t="s">
        <v>211</v>
      </c>
      <c r="D344" s="39" t="s">
        <v>71</v>
      </c>
      <c r="E344" s="39" t="s">
        <v>211</v>
      </c>
      <c r="F344" s="66" t="str">
        <f>HYPERLINK("http://twiplomacy.com/info/asia/Malaysia","http://twiplomacy.com/info/asia/Malaysia")</f>
        <v>http://twiplomacy.com/info/asia/Malaysia</v>
      </c>
      <c r="G344" s="41" t="s">
        <v>4121</v>
      </c>
      <c r="H344" s="48" t="s">
        <v>4122</v>
      </c>
      <c r="I344" s="41" t="s">
        <v>4123</v>
      </c>
      <c r="J344" s="43">
        <v>270698</v>
      </c>
      <c r="K344" s="43">
        <v>2590</v>
      </c>
      <c r="L344" s="41" t="s">
        <v>4124</v>
      </c>
      <c r="M344" s="41" t="s">
        <v>4125</v>
      </c>
      <c r="N344" s="41" t="s">
        <v>4126</v>
      </c>
      <c r="O344" s="43">
        <v>22</v>
      </c>
      <c r="P344" s="43">
        <v>5710</v>
      </c>
      <c r="Q344" s="41" t="s">
        <v>164</v>
      </c>
      <c r="R344" s="41" t="s">
        <v>124</v>
      </c>
      <c r="S344" s="43">
        <v>0</v>
      </c>
      <c r="T344" s="44" t="s">
        <v>97</v>
      </c>
      <c r="U344" s="43">
        <v>2.6652823920265778</v>
      </c>
      <c r="V344" s="43">
        <v>31.31267783749605</v>
      </c>
      <c r="W344" s="43">
        <v>36.935188112551373</v>
      </c>
      <c r="X344" s="45">
        <v>43</v>
      </c>
      <c r="Y344" s="45">
        <v>3209</v>
      </c>
      <c r="Z344" s="46">
        <v>1.33998130258648E-2</v>
      </c>
      <c r="AA344" s="41" t="s">
        <v>4121</v>
      </c>
      <c r="AB344" s="41" t="s">
        <v>4123</v>
      </c>
      <c r="AC344" s="41" t="s">
        <v>4127</v>
      </c>
      <c r="AD344" s="41" t="s">
        <v>4122</v>
      </c>
      <c r="AE344" s="43">
        <v>116791</v>
      </c>
      <c r="AF344" s="43">
        <v>51.755126658624846</v>
      </c>
      <c r="AG344" s="43">
        <v>42905</v>
      </c>
      <c r="AH344" s="43">
        <v>73886</v>
      </c>
      <c r="AI344" s="47">
        <v>6.8999999999999997E-4</v>
      </c>
      <c r="AJ344" s="47">
        <v>7.2000000000000005E-4</v>
      </c>
      <c r="AK344" s="47">
        <v>5.8E-4</v>
      </c>
      <c r="AL344" s="47">
        <v>7.7999999999999999E-4</v>
      </c>
      <c r="AM344" s="47">
        <v>3.2000000000000003E-4</v>
      </c>
      <c r="AN344" s="43">
        <v>829</v>
      </c>
      <c r="AO344" s="43">
        <v>749</v>
      </c>
      <c r="AP344" s="43">
        <v>6</v>
      </c>
      <c r="AQ344" s="43">
        <v>67</v>
      </c>
      <c r="AR344" s="43">
        <v>7</v>
      </c>
      <c r="AS344" s="41">
        <v>2.27</v>
      </c>
      <c r="AT344" s="43">
        <v>270569</v>
      </c>
      <c r="AU344" s="43">
        <v>140731</v>
      </c>
      <c r="AV344" s="47">
        <v>1.0839000000000001</v>
      </c>
      <c r="AW344" s="48" t="str">
        <f>HYPERLINK("https://twitter.com/PMOMalaysia/lists","https://twitter.com/PMOMalaysia/lists")</f>
        <v>https://twitter.com/PMOMalaysia/lists</v>
      </c>
      <c r="AX344" s="39">
        <v>3</v>
      </c>
      <c r="AY344" s="39">
        <v>0</v>
      </c>
      <c r="AZ344" s="39" t="s">
        <v>85</v>
      </c>
      <c r="BA344" s="39"/>
      <c r="BB344" s="48" t="s">
        <v>4128</v>
      </c>
      <c r="BC344" s="39">
        <v>0</v>
      </c>
      <c r="BD344" s="41" t="s">
        <v>4121</v>
      </c>
      <c r="BE344" s="50">
        <v>11</v>
      </c>
      <c r="BF344" s="50">
        <v>9</v>
      </c>
      <c r="BG344" s="50">
        <v>0</v>
      </c>
      <c r="BH344" s="50">
        <v>20</v>
      </c>
      <c r="BI344" s="50" t="s">
        <v>4129</v>
      </c>
      <c r="BJ344" s="50" t="s">
        <v>4130</v>
      </c>
      <c r="BK344" s="50"/>
      <c r="BL344" s="51" t="s">
        <v>4131</v>
      </c>
      <c r="BM344" s="52">
        <v>2010</v>
      </c>
      <c r="BN344" s="57">
        <v>3</v>
      </c>
      <c r="BO344" s="57">
        <v>16</v>
      </c>
      <c r="BP344" s="57">
        <v>0</v>
      </c>
      <c r="BQ344" s="58"/>
    </row>
    <row r="345" spans="1:69" ht="15.75" x14ac:dyDescent="0.25">
      <c r="A345" s="38" t="s">
        <v>2625</v>
      </c>
      <c r="B345" s="39" t="s">
        <v>4110</v>
      </c>
      <c r="C345" s="39" t="s">
        <v>211</v>
      </c>
      <c r="D345" s="39" t="s">
        <v>71</v>
      </c>
      <c r="E345" s="39" t="s">
        <v>211</v>
      </c>
      <c r="F345" s="66" t="str">
        <f>HYPERLINK("http://twiplomacy.com/info/asia/Malaysia","http://twiplomacy.com/info/asia/Malaysia")</f>
        <v>http://twiplomacy.com/info/asia/Malaysia</v>
      </c>
      <c r="G345" s="41" t="s">
        <v>4132</v>
      </c>
      <c r="H345" s="48" t="s">
        <v>4133</v>
      </c>
      <c r="I345" s="41" t="s">
        <v>4134</v>
      </c>
      <c r="J345" s="43">
        <v>7605</v>
      </c>
      <c r="K345" s="43">
        <v>250</v>
      </c>
      <c r="L345" s="41" t="s">
        <v>4135</v>
      </c>
      <c r="M345" s="41" t="s">
        <v>4136</v>
      </c>
      <c r="N345" s="41" t="s">
        <v>4110</v>
      </c>
      <c r="O345" s="43">
        <v>3161</v>
      </c>
      <c r="P345" s="43">
        <v>3500</v>
      </c>
      <c r="Q345" s="41" t="s">
        <v>164</v>
      </c>
      <c r="R345" s="41" t="s">
        <v>79</v>
      </c>
      <c r="S345" s="43">
        <v>85</v>
      </c>
      <c r="T345" s="44" t="s">
        <v>97</v>
      </c>
      <c r="U345" s="43">
        <v>1.667237442922374</v>
      </c>
      <c r="V345" s="43">
        <v>104.5578125</v>
      </c>
      <c r="W345" s="43">
        <v>23.130468749999999</v>
      </c>
      <c r="X345" s="45">
        <v>26</v>
      </c>
      <c r="Y345" s="45">
        <v>2921</v>
      </c>
      <c r="Z345" s="46">
        <v>8.9010612803834301E-3</v>
      </c>
      <c r="AA345" s="41" t="s">
        <v>4132</v>
      </c>
      <c r="AB345" s="41" t="s">
        <v>4134</v>
      </c>
      <c r="AC345" s="41" t="s">
        <v>4137</v>
      </c>
      <c r="AD345" s="41" t="s">
        <v>4133</v>
      </c>
      <c r="AE345" s="43">
        <v>14887</v>
      </c>
      <c r="AF345" s="43">
        <v>90.647482014388487</v>
      </c>
      <c r="AG345" s="43">
        <v>12600</v>
      </c>
      <c r="AH345" s="43">
        <v>2287</v>
      </c>
      <c r="AI345" s="47">
        <v>1.477E-2</v>
      </c>
      <c r="AJ345" s="47">
        <v>9.0770000000000003E-2</v>
      </c>
      <c r="AK345" s="47">
        <v>1.3310000000000001E-2</v>
      </c>
      <c r="AL345" s="41" t="s">
        <v>82</v>
      </c>
      <c r="AM345" s="47">
        <v>1.247E-2</v>
      </c>
      <c r="AN345" s="43">
        <v>139</v>
      </c>
      <c r="AO345" s="43">
        <v>4</v>
      </c>
      <c r="AP345" s="43">
        <v>0</v>
      </c>
      <c r="AQ345" s="43">
        <v>38</v>
      </c>
      <c r="AR345" s="43">
        <v>97</v>
      </c>
      <c r="AS345" s="41">
        <v>0.38</v>
      </c>
      <c r="AT345" s="43">
        <v>7602</v>
      </c>
      <c r="AU345" s="43">
        <v>907</v>
      </c>
      <c r="AV345" s="47">
        <v>0.13550000000000001</v>
      </c>
      <c r="AW345" s="48" t="s">
        <v>4138</v>
      </c>
      <c r="AX345" s="39">
        <v>0</v>
      </c>
      <c r="AY345" s="39">
        <v>0</v>
      </c>
      <c r="AZ345" s="39" t="s">
        <v>85</v>
      </c>
      <c r="BA345" s="39"/>
      <c r="BB345" s="48" t="s">
        <v>4139</v>
      </c>
      <c r="BC345" s="39">
        <v>0</v>
      </c>
      <c r="BD345" s="41" t="s">
        <v>4132</v>
      </c>
      <c r="BE345" s="50">
        <v>3</v>
      </c>
      <c r="BF345" s="50">
        <v>3</v>
      </c>
      <c r="BG345" s="50">
        <v>0</v>
      </c>
      <c r="BH345" s="50">
        <v>6</v>
      </c>
      <c r="BI345" s="50" t="s">
        <v>4140</v>
      </c>
      <c r="BJ345" s="50" t="s">
        <v>4141</v>
      </c>
      <c r="BK345" s="50"/>
      <c r="BL345" s="51" t="s">
        <v>4142</v>
      </c>
      <c r="BM345" s="52" t="s">
        <v>90</v>
      </c>
      <c r="BN345" s="57"/>
      <c r="BO345" s="57"/>
      <c r="BP345" s="57"/>
      <c r="BQ345" s="58"/>
    </row>
    <row r="346" spans="1:69" ht="15.75" x14ac:dyDescent="0.25">
      <c r="A346" s="38" t="s">
        <v>2625</v>
      </c>
      <c r="B346" s="39" t="s">
        <v>4110</v>
      </c>
      <c r="C346" s="39" t="s">
        <v>211</v>
      </c>
      <c r="D346" s="39" t="s">
        <v>71</v>
      </c>
      <c r="E346" s="39" t="s">
        <v>211</v>
      </c>
      <c r="F346" s="66" t="str">
        <f>HYPERLINK("http://twiplomacy.com/info/asia/Malaysia","http://twiplomacy.com/info/asia/Malaysia")</f>
        <v>http://twiplomacy.com/info/asia/Malaysia</v>
      </c>
      <c r="G346" s="41" t="s">
        <v>4143</v>
      </c>
      <c r="H346" s="48" t="s">
        <v>4144</v>
      </c>
      <c r="I346" s="41" t="s">
        <v>4145</v>
      </c>
      <c r="J346" s="43">
        <v>21274</v>
      </c>
      <c r="K346" s="43">
        <v>6</v>
      </c>
      <c r="L346" s="41"/>
      <c r="M346" s="41" t="s">
        <v>4146</v>
      </c>
      <c r="N346" s="41"/>
      <c r="O346" s="43">
        <v>0</v>
      </c>
      <c r="P346" s="43">
        <v>5052</v>
      </c>
      <c r="Q346" s="41" t="s">
        <v>164</v>
      </c>
      <c r="R346" s="41" t="s">
        <v>79</v>
      </c>
      <c r="S346" s="43">
        <v>109</v>
      </c>
      <c r="T346" s="44" t="s">
        <v>4147</v>
      </c>
      <c r="U346" s="43">
        <v>1.776672194582642</v>
      </c>
      <c r="V346" s="43">
        <v>1.1331673926571251</v>
      </c>
      <c r="W346" s="43">
        <v>0.2476664592408214</v>
      </c>
      <c r="X346" s="45">
        <v>10</v>
      </c>
      <c r="Y346" s="45">
        <v>3214</v>
      </c>
      <c r="Z346" s="46">
        <v>3.1113876789047902E-3</v>
      </c>
      <c r="AA346" s="41" t="s">
        <v>4143</v>
      </c>
      <c r="AB346" s="41" t="s">
        <v>4145</v>
      </c>
      <c r="AC346" s="41" t="s">
        <v>4148</v>
      </c>
      <c r="AD346" s="41" t="s">
        <v>4144</v>
      </c>
      <c r="AE346" s="43">
        <v>0</v>
      </c>
      <c r="AF346" s="43" t="e">
        <v>#VALUE!</v>
      </c>
      <c r="AG346" s="43">
        <v>0</v>
      </c>
      <c r="AH346" s="43">
        <v>0</v>
      </c>
      <c r="AI346" s="41" t="s">
        <v>82</v>
      </c>
      <c r="AJ346" s="41" t="s">
        <v>82</v>
      </c>
      <c r="AK346" s="41" t="s">
        <v>82</v>
      </c>
      <c r="AL346" s="41" t="s">
        <v>82</v>
      </c>
      <c r="AM346" s="41" t="s">
        <v>82</v>
      </c>
      <c r="AN346" s="43" t="s">
        <v>83</v>
      </c>
      <c r="AO346" s="43">
        <v>0</v>
      </c>
      <c r="AP346" s="43">
        <v>0</v>
      </c>
      <c r="AQ346" s="43">
        <v>0</v>
      </c>
      <c r="AR346" s="43">
        <v>0</v>
      </c>
      <c r="AS346" s="41">
        <v>0</v>
      </c>
      <c r="AT346" s="43">
        <v>21272</v>
      </c>
      <c r="AU346" s="43">
        <v>-44</v>
      </c>
      <c r="AV346" s="47">
        <v>-2.0999999999999999E-3</v>
      </c>
      <c r="AW346" s="48" t="s">
        <v>4149</v>
      </c>
      <c r="AX346" s="39">
        <v>0</v>
      </c>
      <c r="AY346" s="39">
        <v>0</v>
      </c>
      <c r="AZ346" s="39" t="s">
        <v>85</v>
      </c>
      <c r="BA346" s="39"/>
      <c r="BB346" s="48" t="s">
        <v>4150</v>
      </c>
      <c r="BC346" s="39">
        <v>0</v>
      </c>
      <c r="BD346" s="41" t="s">
        <v>4143</v>
      </c>
      <c r="BE346" s="50">
        <v>0</v>
      </c>
      <c r="BF346" s="50">
        <v>0</v>
      </c>
      <c r="BG346" s="50">
        <v>0</v>
      </c>
      <c r="BH346" s="50">
        <v>0</v>
      </c>
      <c r="BI346" s="50"/>
      <c r="BJ346" s="50"/>
      <c r="BK346" s="50"/>
      <c r="BL346" s="51" t="s">
        <v>4151</v>
      </c>
      <c r="BM346" s="52" t="s">
        <v>90</v>
      </c>
      <c r="BN346" s="57"/>
      <c r="BO346" s="57"/>
      <c r="BP346" s="57"/>
      <c r="BQ346" s="58"/>
    </row>
    <row r="347" spans="1:69" ht="15.75" x14ac:dyDescent="0.25">
      <c r="A347" s="38" t="s">
        <v>2625</v>
      </c>
      <c r="B347" s="39" t="s">
        <v>4110</v>
      </c>
      <c r="C347" s="39" t="s">
        <v>132</v>
      </c>
      <c r="D347" s="39" t="s">
        <v>71</v>
      </c>
      <c r="E347" s="39" t="s">
        <v>132</v>
      </c>
      <c r="F347" s="66" t="str">
        <f>HYPERLINK("http://twiplomacy.com/info/asia/Malaysia","http://twiplomacy.com/info/asia/Malaysia")</f>
        <v>http://twiplomacy.com/info/asia/Malaysia</v>
      </c>
      <c r="G347" s="41" t="s">
        <v>4152</v>
      </c>
      <c r="H347" s="48" t="s">
        <v>4153</v>
      </c>
      <c r="I347" s="41" t="s">
        <v>4154</v>
      </c>
      <c r="J347" s="43">
        <v>3022</v>
      </c>
      <c r="K347" s="43">
        <v>37</v>
      </c>
      <c r="L347" s="41" t="s">
        <v>4155</v>
      </c>
      <c r="M347" s="41" t="s">
        <v>4156</v>
      </c>
      <c r="N347" s="41" t="s">
        <v>4157</v>
      </c>
      <c r="O347" s="43">
        <v>552</v>
      </c>
      <c r="P347" s="43">
        <v>1228</v>
      </c>
      <c r="Q347" s="41" t="s">
        <v>164</v>
      </c>
      <c r="R347" s="41" t="s">
        <v>79</v>
      </c>
      <c r="S347" s="43">
        <v>24</v>
      </c>
      <c r="T347" s="44" t="s">
        <v>97</v>
      </c>
      <c r="U347" s="43">
        <v>0.87329992841803861</v>
      </c>
      <c r="V347" s="43">
        <v>12.64667896678967</v>
      </c>
      <c r="W347" s="43">
        <v>12.505535055350551</v>
      </c>
      <c r="X347" s="45">
        <v>44</v>
      </c>
      <c r="Y347" s="45">
        <v>1220</v>
      </c>
      <c r="Z347" s="46">
        <v>3.6065573770491799E-2</v>
      </c>
      <c r="AA347" s="41" t="s">
        <v>4152</v>
      </c>
      <c r="AB347" s="41" t="s">
        <v>4154</v>
      </c>
      <c r="AC347" s="41" t="s">
        <v>4158</v>
      </c>
      <c r="AD347" s="41" t="s">
        <v>4153</v>
      </c>
      <c r="AE347" s="43">
        <v>24317</v>
      </c>
      <c r="AF347" s="43">
        <v>21.069324090121317</v>
      </c>
      <c r="AG347" s="43">
        <v>12157</v>
      </c>
      <c r="AH347" s="43">
        <v>12160</v>
      </c>
      <c r="AI347" s="47">
        <v>1.9560000000000001E-2</v>
      </c>
      <c r="AJ347" s="47">
        <v>2.3230000000000001E-2</v>
      </c>
      <c r="AK347" s="47">
        <v>1.172E-2</v>
      </c>
      <c r="AL347" s="47">
        <v>1.397E-2</v>
      </c>
      <c r="AM347" s="47">
        <v>2.682E-2</v>
      </c>
      <c r="AN347" s="43">
        <v>577</v>
      </c>
      <c r="AO347" s="43">
        <v>401</v>
      </c>
      <c r="AP347" s="43">
        <v>10</v>
      </c>
      <c r="AQ347" s="43">
        <v>146</v>
      </c>
      <c r="AR347" s="43">
        <v>9</v>
      </c>
      <c r="AS347" s="41">
        <v>1.58</v>
      </c>
      <c r="AT347" s="43">
        <v>3019</v>
      </c>
      <c r="AU347" s="43">
        <v>1779</v>
      </c>
      <c r="AV347" s="47">
        <v>1.4347000000000001</v>
      </c>
      <c r="AW347" s="48" t="s">
        <v>4159</v>
      </c>
      <c r="AX347" s="39">
        <v>0</v>
      </c>
      <c r="AY347" s="39">
        <v>0</v>
      </c>
      <c r="AZ347" s="39" t="s">
        <v>85</v>
      </c>
      <c r="BA347" s="39"/>
      <c r="BB347" s="48" t="s">
        <v>4160</v>
      </c>
      <c r="BC347" s="39">
        <v>0</v>
      </c>
      <c r="BD347" s="41" t="s">
        <v>4152</v>
      </c>
      <c r="BE347" s="50">
        <v>1</v>
      </c>
      <c r="BF347" s="50">
        <v>18</v>
      </c>
      <c r="BG347" s="50">
        <v>0</v>
      </c>
      <c r="BH347" s="50">
        <v>19</v>
      </c>
      <c r="BI347" s="50" t="s">
        <v>4121</v>
      </c>
      <c r="BJ347" s="50" t="s">
        <v>4161</v>
      </c>
      <c r="BK347" s="50"/>
      <c r="BL347" s="51" t="s">
        <v>4162</v>
      </c>
      <c r="BM347" s="52" t="s">
        <v>90</v>
      </c>
      <c r="BN347" s="57"/>
      <c r="BO347" s="57"/>
      <c r="BP347" s="57"/>
      <c r="BQ347" s="58"/>
    </row>
    <row r="348" spans="1:69" ht="15.75" x14ac:dyDescent="0.25">
      <c r="A348" s="38" t="s">
        <v>2625</v>
      </c>
      <c r="B348" s="39" t="s">
        <v>4163</v>
      </c>
      <c r="C348" s="39" t="s">
        <v>146</v>
      </c>
      <c r="D348" s="39" t="s">
        <v>118</v>
      </c>
      <c r="E348" s="39" t="s">
        <v>4164</v>
      </c>
      <c r="F348" s="66" t="str">
        <f>HYPERLINK("http://twiplomacy.com/info/asia/Maldives","http://twiplomacy.com/info/asia/Maldives")</f>
        <v>http://twiplomacy.com/info/asia/Maldives</v>
      </c>
      <c r="G348" s="41" t="s">
        <v>4165</v>
      </c>
      <c r="H348" s="48" t="s">
        <v>4166</v>
      </c>
      <c r="I348" s="41" t="s">
        <v>4167</v>
      </c>
      <c r="J348" s="43">
        <v>5572</v>
      </c>
      <c r="K348" s="43">
        <v>36</v>
      </c>
      <c r="L348" s="41" t="s">
        <v>4168</v>
      </c>
      <c r="M348" s="41" t="s">
        <v>4169</v>
      </c>
      <c r="N348" s="41" t="s">
        <v>4163</v>
      </c>
      <c r="O348" s="43">
        <v>11</v>
      </c>
      <c r="P348" s="43">
        <v>94</v>
      </c>
      <c r="Q348" s="41" t="s">
        <v>164</v>
      </c>
      <c r="R348" s="41" t="s">
        <v>79</v>
      </c>
      <c r="S348" s="43">
        <v>32</v>
      </c>
      <c r="T348" s="44" t="s">
        <v>4170</v>
      </c>
      <c r="U348" s="43">
        <v>0.1074285714285714</v>
      </c>
      <c r="V348" s="43">
        <v>20.425531914893622</v>
      </c>
      <c r="W348" s="43">
        <v>17.74468085106383</v>
      </c>
      <c r="X348" s="45">
        <v>0</v>
      </c>
      <c r="Y348" s="45">
        <v>94</v>
      </c>
      <c r="Z348" s="46">
        <v>0</v>
      </c>
      <c r="AA348" s="41" t="s">
        <v>4165</v>
      </c>
      <c r="AB348" s="41" t="s">
        <v>4167</v>
      </c>
      <c r="AC348" s="41" t="s">
        <v>4171</v>
      </c>
      <c r="AD348" s="41" t="s">
        <v>4166</v>
      </c>
      <c r="AE348" s="43">
        <v>0</v>
      </c>
      <c r="AF348" s="43" t="e">
        <v>#VALUE!</v>
      </c>
      <c r="AG348" s="43">
        <v>0</v>
      </c>
      <c r="AH348" s="43">
        <v>0</v>
      </c>
      <c r="AI348" s="41" t="s">
        <v>82</v>
      </c>
      <c r="AJ348" s="41" t="s">
        <v>82</v>
      </c>
      <c r="AK348" s="41" t="s">
        <v>82</v>
      </c>
      <c r="AL348" s="41" t="s">
        <v>82</v>
      </c>
      <c r="AM348" s="41" t="s">
        <v>82</v>
      </c>
      <c r="AN348" s="43" t="s">
        <v>83</v>
      </c>
      <c r="AO348" s="43">
        <v>0</v>
      </c>
      <c r="AP348" s="43">
        <v>0</v>
      </c>
      <c r="AQ348" s="43">
        <v>0</v>
      </c>
      <c r="AR348" s="43">
        <v>0</v>
      </c>
      <c r="AS348" s="41">
        <v>0</v>
      </c>
      <c r="AT348" s="43">
        <v>5574</v>
      </c>
      <c r="AU348" s="43">
        <v>241</v>
      </c>
      <c r="AV348" s="47">
        <v>4.5199999999999997E-2</v>
      </c>
      <c r="AW348" s="48" t="s">
        <v>4172</v>
      </c>
      <c r="AX348" s="39">
        <v>0</v>
      </c>
      <c r="AY348" s="39">
        <v>0</v>
      </c>
      <c r="AZ348" s="39" t="s">
        <v>85</v>
      </c>
      <c r="BA348" s="39"/>
      <c r="BB348" s="48" t="s">
        <v>4173</v>
      </c>
      <c r="BC348" s="39">
        <v>0</v>
      </c>
      <c r="BD348" s="41" t="s">
        <v>4165</v>
      </c>
      <c r="BE348" s="50">
        <v>8</v>
      </c>
      <c r="BF348" s="50">
        <v>2</v>
      </c>
      <c r="BG348" s="50">
        <v>0</v>
      </c>
      <c r="BH348" s="50">
        <v>10</v>
      </c>
      <c r="BI348" s="50" t="s">
        <v>4174</v>
      </c>
      <c r="BJ348" s="50" t="s">
        <v>4175</v>
      </c>
      <c r="BK348" s="50"/>
      <c r="BL348" s="51" t="s">
        <v>4176</v>
      </c>
      <c r="BM348" s="102" t="s">
        <v>90</v>
      </c>
      <c r="BN348" s="73"/>
      <c r="BO348" s="73"/>
      <c r="BP348" s="73"/>
      <c r="BQ348" s="74"/>
    </row>
    <row r="349" spans="1:69" ht="15.75" x14ac:dyDescent="0.25">
      <c r="A349" s="88" t="s">
        <v>2625</v>
      </c>
      <c r="B349" s="83" t="s">
        <v>4163</v>
      </c>
      <c r="C349" s="83" t="s">
        <v>70</v>
      </c>
      <c r="D349" s="83" t="s">
        <v>71</v>
      </c>
      <c r="E349" s="83" t="s">
        <v>70</v>
      </c>
      <c r="F349" s="66" t="str">
        <f>HYPERLINK("http://twiplomacy.com/info/asia/Maldives","http://twiplomacy.com/info/asia/Maldives")</f>
        <v>http://twiplomacy.com/info/asia/Maldives</v>
      </c>
      <c r="G349" s="41" t="s">
        <v>4177</v>
      </c>
      <c r="H349" s="48" t="s">
        <v>4178</v>
      </c>
      <c r="I349" s="41" t="s">
        <v>4177</v>
      </c>
      <c r="J349" s="43">
        <v>2296</v>
      </c>
      <c r="K349" s="43">
        <v>1058</v>
      </c>
      <c r="L349" s="41" t="s">
        <v>4179</v>
      </c>
      <c r="M349" s="41" t="s">
        <v>4180</v>
      </c>
      <c r="N349" s="41" t="s">
        <v>4181</v>
      </c>
      <c r="O349" s="43">
        <v>0</v>
      </c>
      <c r="P349" s="43">
        <v>63</v>
      </c>
      <c r="Q349" s="41" t="s">
        <v>164</v>
      </c>
      <c r="R349" s="41" t="s">
        <v>79</v>
      </c>
      <c r="S349" s="43">
        <v>48</v>
      </c>
      <c r="T349" s="44" t="s">
        <v>228</v>
      </c>
      <c r="U349" s="43"/>
      <c r="V349" s="43"/>
      <c r="W349" s="43"/>
      <c r="X349" s="45"/>
      <c r="Y349" s="45"/>
      <c r="Z349" s="46"/>
      <c r="AA349" s="41" t="s">
        <v>4177</v>
      </c>
      <c r="AB349" s="41" t="s">
        <v>4177</v>
      </c>
      <c r="AC349" s="41" t="s">
        <v>4182</v>
      </c>
      <c r="AD349" s="41" t="s">
        <v>4178</v>
      </c>
      <c r="AE349" s="43">
        <v>0</v>
      </c>
      <c r="AF349" s="43" t="e">
        <v>#VALUE!</v>
      </c>
      <c r="AG349" s="43">
        <v>0</v>
      </c>
      <c r="AH349" s="43">
        <v>0</v>
      </c>
      <c r="AI349" s="41" t="s">
        <v>82</v>
      </c>
      <c r="AJ349" s="41" t="s">
        <v>82</v>
      </c>
      <c r="AK349" s="41" t="s">
        <v>82</v>
      </c>
      <c r="AL349" s="41" t="s">
        <v>82</v>
      </c>
      <c r="AM349" s="41" t="s">
        <v>82</v>
      </c>
      <c r="AN349" s="43" t="s">
        <v>83</v>
      </c>
      <c r="AO349" s="43">
        <v>0</v>
      </c>
      <c r="AP349" s="43">
        <v>0</v>
      </c>
      <c r="AQ349" s="43">
        <v>0</v>
      </c>
      <c r="AR349" s="43">
        <v>0</v>
      </c>
      <c r="AS349" s="41">
        <v>0</v>
      </c>
      <c r="AT349" s="43">
        <v>2349</v>
      </c>
      <c r="AU349" s="43">
        <v>0</v>
      </c>
      <c r="AV349" s="55">
        <v>0</v>
      </c>
      <c r="AW349" s="48" t="s">
        <v>4183</v>
      </c>
      <c r="AX349" s="39">
        <v>0</v>
      </c>
      <c r="AY349" s="39">
        <v>2</v>
      </c>
      <c r="AZ349" s="39" t="s">
        <v>85</v>
      </c>
      <c r="BA349" s="83"/>
      <c r="BB349" s="48" t="s">
        <v>4184</v>
      </c>
      <c r="BC349" s="64">
        <v>0</v>
      </c>
      <c r="BD349" s="41" t="s">
        <v>4177</v>
      </c>
      <c r="BE349" s="50">
        <v>0</v>
      </c>
      <c r="BF349" s="50">
        <v>1</v>
      </c>
      <c r="BG349" s="50">
        <v>0</v>
      </c>
      <c r="BH349" s="50">
        <v>1</v>
      </c>
      <c r="BI349" s="50"/>
      <c r="BJ349" s="50" t="s">
        <v>4185</v>
      </c>
      <c r="BK349" s="50"/>
      <c r="BL349" s="51" t="s">
        <v>4186</v>
      </c>
      <c r="BM349" s="52" t="s">
        <v>90</v>
      </c>
      <c r="BN349" s="57"/>
      <c r="BO349" s="57"/>
      <c r="BP349" s="57"/>
      <c r="BQ349" s="58"/>
    </row>
    <row r="350" spans="1:69" ht="15.75" x14ac:dyDescent="0.25">
      <c r="A350" s="38" t="s">
        <v>2625</v>
      </c>
      <c r="B350" s="39" t="s">
        <v>4163</v>
      </c>
      <c r="C350" s="39" t="s">
        <v>70</v>
      </c>
      <c r="D350" s="39" t="s">
        <v>71</v>
      </c>
      <c r="E350" s="39" t="s">
        <v>70</v>
      </c>
      <c r="F350" s="66" t="str">
        <f>HYPERLINK("http://twiplomacy.com/info/asia/Maldives","http://twiplomacy.com/info/asia/Maldives")</f>
        <v>http://twiplomacy.com/info/asia/Maldives</v>
      </c>
      <c r="G350" s="41" t="s">
        <v>4187</v>
      </c>
      <c r="H350" s="48" t="s">
        <v>4188</v>
      </c>
      <c r="I350" s="41" t="s">
        <v>4189</v>
      </c>
      <c r="J350" s="43">
        <v>37109</v>
      </c>
      <c r="K350" s="43">
        <v>57</v>
      </c>
      <c r="L350" s="41" t="s">
        <v>4190</v>
      </c>
      <c r="M350" s="41" t="s">
        <v>4191</v>
      </c>
      <c r="N350" s="41" t="s">
        <v>4192</v>
      </c>
      <c r="O350" s="43">
        <v>3</v>
      </c>
      <c r="P350" s="43">
        <v>4541</v>
      </c>
      <c r="Q350" s="41" t="s">
        <v>164</v>
      </c>
      <c r="R350" s="41" t="s">
        <v>124</v>
      </c>
      <c r="S350" s="43">
        <v>181</v>
      </c>
      <c r="T350" s="44" t="s">
        <v>97</v>
      </c>
      <c r="U350" s="43">
        <v>3.964197530864197</v>
      </c>
      <c r="V350" s="43">
        <v>42.32434147889559</v>
      </c>
      <c r="W350" s="43">
        <v>30.128530625198351</v>
      </c>
      <c r="X350" s="45">
        <v>14</v>
      </c>
      <c r="Y350" s="45">
        <v>3211</v>
      </c>
      <c r="Z350" s="46">
        <v>4.3600124571784504E-3</v>
      </c>
      <c r="AA350" s="41" t="s">
        <v>4187</v>
      </c>
      <c r="AB350" s="41" t="s">
        <v>4189</v>
      </c>
      <c r="AC350" s="41" t="s">
        <v>4193</v>
      </c>
      <c r="AD350" s="41" t="s">
        <v>4188</v>
      </c>
      <c r="AE350" s="43">
        <v>200409</v>
      </c>
      <c r="AF350" s="43">
        <v>55.881854436689927</v>
      </c>
      <c r="AG350" s="43">
        <v>112099</v>
      </c>
      <c r="AH350" s="43">
        <v>88310</v>
      </c>
      <c r="AI350" s="47">
        <v>3.8300000000000001E-3</v>
      </c>
      <c r="AJ350" s="47">
        <v>3.8E-3</v>
      </c>
      <c r="AK350" s="47">
        <v>3.4499999999999999E-3</v>
      </c>
      <c r="AL350" s="47">
        <v>7.11E-3</v>
      </c>
      <c r="AM350" s="47">
        <v>3.49E-3</v>
      </c>
      <c r="AN350" s="43">
        <v>2006</v>
      </c>
      <c r="AO350" s="43">
        <v>825</v>
      </c>
      <c r="AP350" s="43">
        <v>43</v>
      </c>
      <c r="AQ350" s="43">
        <v>1033</v>
      </c>
      <c r="AR350" s="43">
        <v>40</v>
      </c>
      <c r="AS350" s="41">
        <v>5.5</v>
      </c>
      <c r="AT350" s="43">
        <v>37105</v>
      </c>
      <c r="AU350" s="43">
        <v>19676</v>
      </c>
      <c r="AV350" s="47">
        <v>1.1289</v>
      </c>
      <c r="AW350" s="48" t="s">
        <v>4194</v>
      </c>
      <c r="AX350" s="39">
        <v>0</v>
      </c>
      <c r="AY350" s="39">
        <v>0</v>
      </c>
      <c r="AZ350" s="39" t="s">
        <v>85</v>
      </c>
      <c r="BA350" s="39"/>
      <c r="BB350" s="48" t="s">
        <v>4195</v>
      </c>
      <c r="BC350" s="39">
        <v>0</v>
      </c>
      <c r="BD350" s="41" t="s">
        <v>4187</v>
      </c>
      <c r="BE350" s="50">
        <v>0</v>
      </c>
      <c r="BF350" s="50">
        <v>18</v>
      </c>
      <c r="BG350" s="50">
        <v>3</v>
      </c>
      <c r="BH350" s="50">
        <v>21</v>
      </c>
      <c r="BI350" s="50"/>
      <c r="BJ350" s="50" t="s">
        <v>4196</v>
      </c>
      <c r="BK350" s="50" t="s">
        <v>4197</v>
      </c>
      <c r="BL350" s="51" t="s">
        <v>4198</v>
      </c>
      <c r="BM350" s="52">
        <v>3620</v>
      </c>
      <c r="BN350" s="57">
        <v>3</v>
      </c>
      <c r="BO350" s="57">
        <v>18</v>
      </c>
      <c r="BP350" s="57">
        <v>2</v>
      </c>
      <c r="BQ350" s="58"/>
    </row>
    <row r="351" spans="1:69" ht="15.75" x14ac:dyDescent="0.25">
      <c r="A351" s="88" t="s">
        <v>2625</v>
      </c>
      <c r="B351" s="39" t="s">
        <v>4163</v>
      </c>
      <c r="C351" s="83" t="s">
        <v>70</v>
      </c>
      <c r="D351" s="83" t="s">
        <v>71</v>
      </c>
      <c r="E351" s="83" t="s">
        <v>70</v>
      </c>
      <c r="F351" s="66" t="str">
        <f>HYPERLINK("http://twiplomacy.com/info/asia/Maldives","http://twiplomacy.com/info/asia/Maldives")</f>
        <v>http://twiplomacy.com/info/asia/Maldives</v>
      </c>
      <c r="G351" s="41" t="s">
        <v>4199</v>
      </c>
      <c r="H351" s="48" t="s">
        <v>4200</v>
      </c>
      <c r="I351" s="41" t="s">
        <v>4201</v>
      </c>
      <c r="J351" s="43">
        <v>358</v>
      </c>
      <c r="K351" s="43">
        <v>1</v>
      </c>
      <c r="L351" s="41" t="s">
        <v>4202</v>
      </c>
      <c r="M351" s="41" t="s">
        <v>4203</v>
      </c>
      <c r="N351" s="41" t="s">
        <v>4192</v>
      </c>
      <c r="O351" s="43">
        <v>0</v>
      </c>
      <c r="P351" s="43">
        <v>125</v>
      </c>
      <c r="Q351" s="41" t="s">
        <v>164</v>
      </c>
      <c r="R351" s="41" t="s">
        <v>79</v>
      </c>
      <c r="S351" s="43">
        <v>27</v>
      </c>
      <c r="T351" s="85" t="s">
        <v>4204</v>
      </c>
      <c r="U351" s="43">
        <v>125</v>
      </c>
      <c r="V351" s="43">
        <v>8.0000000000000002E-3</v>
      </c>
      <c r="W351" s="43">
        <v>2.4E-2</v>
      </c>
      <c r="X351" s="45">
        <v>0</v>
      </c>
      <c r="Y351" s="45">
        <v>125</v>
      </c>
      <c r="Z351" s="46">
        <v>0</v>
      </c>
      <c r="AA351" s="41" t="s">
        <v>4199</v>
      </c>
      <c r="AB351" s="41" t="s">
        <v>4201</v>
      </c>
      <c r="AC351" s="41" t="s">
        <v>4205</v>
      </c>
      <c r="AD351" s="41" t="s">
        <v>4200</v>
      </c>
      <c r="AE351" s="43">
        <v>0</v>
      </c>
      <c r="AF351" s="43" t="e">
        <v>#VALUE!</v>
      </c>
      <c r="AG351" s="43">
        <v>0</v>
      </c>
      <c r="AH351" s="43">
        <v>0</v>
      </c>
      <c r="AI351" s="41" t="s">
        <v>82</v>
      </c>
      <c r="AJ351" s="41" t="s">
        <v>82</v>
      </c>
      <c r="AK351" s="41" t="s">
        <v>82</v>
      </c>
      <c r="AL351" s="41" t="s">
        <v>82</v>
      </c>
      <c r="AM351" s="41" t="s">
        <v>82</v>
      </c>
      <c r="AN351" s="43" t="s">
        <v>83</v>
      </c>
      <c r="AO351" s="43">
        <v>0</v>
      </c>
      <c r="AP351" s="43">
        <v>0</v>
      </c>
      <c r="AQ351" s="43">
        <v>0</v>
      </c>
      <c r="AR351" s="43">
        <v>0</v>
      </c>
      <c r="AS351" s="41">
        <v>0</v>
      </c>
      <c r="AT351" s="43">
        <v>358</v>
      </c>
      <c r="AU351" s="43">
        <v>47</v>
      </c>
      <c r="AV351" s="47">
        <v>0.15110000000000001</v>
      </c>
      <c r="AW351" s="48" t="s">
        <v>4206</v>
      </c>
      <c r="AX351" s="39">
        <v>0</v>
      </c>
      <c r="AY351" s="39">
        <v>0</v>
      </c>
      <c r="AZ351" s="39" t="s">
        <v>85</v>
      </c>
      <c r="BA351" s="39"/>
      <c r="BB351" s="48" t="s">
        <v>4207</v>
      </c>
      <c r="BC351" s="39">
        <v>0</v>
      </c>
      <c r="BD351" s="41" t="s">
        <v>4199</v>
      </c>
      <c r="BE351" s="50">
        <v>0</v>
      </c>
      <c r="BF351" s="50">
        <v>2</v>
      </c>
      <c r="BG351" s="50">
        <v>0</v>
      </c>
      <c r="BH351" s="50">
        <v>2</v>
      </c>
      <c r="BI351" s="50"/>
      <c r="BJ351" s="50" t="s">
        <v>2126</v>
      </c>
      <c r="BK351" s="50"/>
      <c r="BL351" s="51" t="s">
        <v>4208</v>
      </c>
      <c r="BM351" s="52" t="s">
        <v>90</v>
      </c>
      <c r="BN351" s="57"/>
      <c r="BO351" s="57"/>
      <c r="BP351" s="57"/>
      <c r="BQ351" s="58"/>
    </row>
    <row r="352" spans="1:69" ht="15.75" x14ac:dyDescent="0.25">
      <c r="A352" s="70" t="s">
        <v>2625</v>
      </c>
      <c r="B352" s="49" t="s">
        <v>4163</v>
      </c>
      <c r="C352" s="68" t="s">
        <v>211</v>
      </c>
      <c r="D352" s="68" t="s">
        <v>71</v>
      </c>
      <c r="E352" s="68" t="s">
        <v>211</v>
      </c>
      <c r="F352" s="68" t="s">
        <v>4209</v>
      </c>
      <c r="G352" s="41" t="s">
        <v>4210</v>
      </c>
      <c r="H352" s="48" t="s">
        <v>4211</v>
      </c>
      <c r="I352" s="41" t="s">
        <v>4212</v>
      </c>
      <c r="J352" s="43">
        <v>9738</v>
      </c>
      <c r="K352" s="43">
        <v>146</v>
      </c>
      <c r="L352" s="41" t="s">
        <v>4213</v>
      </c>
      <c r="M352" s="41" t="s">
        <v>4214</v>
      </c>
      <c r="N352" s="41" t="s">
        <v>4215</v>
      </c>
      <c r="O352" s="43">
        <v>917</v>
      </c>
      <c r="P352" s="43">
        <v>13855</v>
      </c>
      <c r="Q352" s="41" t="s">
        <v>164</v>
      </c>
      <c r="R352" s="41" t="s">
        <v>79</v>
      </c>
      <c r="S352" s="43">
        <v>93</v>
      </c>
      <c r="T352" s="68" t="s">
        <v>97</v>
      </c>
      <c r="U352" s="43">
        <v>6.1223709369024846</v>
      </c>
      <c r="V352" s="43">
        <v>1.663793103448276</v>
      </c>
      <c r="W352" s="43">
        <v>0.78735632183908044</v>
      </c>
      <c r="X352" s="45">
        <v>46</v>
      </c>
      <c r="Y352" s="45">
        <v>3202</v>
      </c>
      <c r="Z352" s="46">
        <v>1.4366021236727001E-2</v>
      </c>
      <c r="AA352" s="41" t="s">
        <v>4210</v>
      </c>
      <c r="AB352" s="41" t="s">
        <v>4212</v>
      </c>
      <c r="AC352" s="41" t="s">
        <v>4216</v>
      </c>
      <c r="AD352" s="41" t="s">
        <v>4211</v>
      </c>
      <c r="AE352" s="43">
        <v>107</v>
      </c>
      <c r="AF352" s="43">
        <v>1.4864864864864864</v>
      </c>
      <c r="AG352" s="43">
        <v>55</v>
      </c>
      <c r="AH352" s="43">
        <v>52</v>
      </c>
      <c r="AI352" s="47">
        <v>2.2000000000000001E-4</v>
      </c>
      <c r="AJ352" s="47">
        <v>3.4000000000000002E-4</v>
      </c>
      <c r="AK352" s="47">
        <v>2.2000000000000001E-4</v>
      </c>
      <c r="AL352" s="41" t="s">
        <v>82</v>
      </c>
      <c r="AM352" s="41" t="s">
        <v>82</v>
      </c>
      <c r="AN352" s="43">
        <v>37</v>
      </c>
      <c r="AO352" s="43">
        <v>5</v>
      </c>
      <c r="AP352" s="43">
        <v>0</v>
      </c>
      <c r="AQ352" s="43">
        <v>32</v>
      </c>
      <c r="AR352" s="43">
        <v>0</v>
      </c>
      <c r="AS352" s="41">
        <v>0.1</v>
      </c>
      <c r="AT352" s="43">
        <v>9733</v>
      </c>
      <c r="AU352" s="43">
        <v>961</v>
      </c>
      <c r="AV352" s="47">
        <v>0.1096</v>
      </c>
      <c r="AW352" s="79" t="s">
        <v>4217</v>
      </c>
      <c r="AX352" s="39">
        <v>0</v>
      </c>
      <c r="AY352" s="39">
        <v>0</v>
      </c>
      <c r="AZ352" s="68" t="s">
        <v>85</v>
      </c>
      <c r="BA352" s="68"/>
      <c r="BB352" s="79" t="s">
        <v>4218</v>
      </c>
      <c r="BC352" s="39">
        <v>0</v>
      </c>
      <c r="BD352" s="41" t="s">
        <v>4210</v>
      </c>
      <c r="BE352" s="50">
        <v>2</v>
      </c>
      <c r="BF352" s="50">
        <v>2</v>
      </c>
      <c r="BG352" s="50">
        <v>3</v>
      </c>
      <c r="BH352" s="50">
        <v>7</v>
      </c>
      <c r="BI352" s="50" t="s">
        <v>4219</v>
      </c>
      <c r="BJ352" s="50" t="s">
        <v>4220</v>
      </c>
      <c r="BK352" s="50" t="s">
        <v>4221</v>
      </c>
      <c r="BL352" s="51" t="s">
        <v>4222</v>
      </c>
      <c r="BM352" s="81" t="s">
        <v>90</v>
      </c>
      <c r="BN352" s="82"/>
      <c r="BO352" s="82"/>
      <c r="BP352" s="82"/>
      <c r="BQ352" s="84"/>
    </row>
    <row r="353" spans="1:69" ht="15.75" x14ac:dyDescent="0.25">
      <c r="A353" s="70" t="s">
        <v>2625</v>
      </c>
      <c r="B353" s="49" t="s">
        <v>4163</v>
      </c>
      <c r="C353" s="39" t="s">
        <v>117</v>
      </c>
      <c r="D353" s="39" t="s">
        <v>118</v>
      </c>
      <c r="E353" s="39" t="s">
        <v>4223</v>
      </c>
      <c r="F353" s="68" t="s">
        <v>4209</v>
      </c>
      <c r="G353" s="41" t="s">
        <v>4224</v>
      </c>
      <c r="H353" s="48" t="s">
        <v>4225</v>
      </c>
      <c r="I353" s="41" t="s">
        <v>4226</v>
      </c>
      <c r="J353" s="43">
        <v>1668</v>
      </c>
      <c r="K353" s="43">
        <v>106</v>
      </c>
      <c r="L353" s="41" t="s">
        <v>4227</v>
      </c>
      <c r="M353" s="41" t="s">
        <v>4228</v>
      </c>
      <c r="N353" s="41" t="s">
        <v>4229</v>
      </c>
      <c r="O353" s="43">
        <v>1761</v>
      </c>
      <c r="P353" s="43">
        <v>615</v>
      </c>
      <c r="Q353" s="41" t="s">
        <v>2003</v>
      </c>
      <c r="R353" s="41" t="s">
        <v>79</v>
      </c>
      <c r="S353" s="43">
        <v>11</v>
      </c>
      <c r="T353" s="44" t="s">
        <v>97</v>
      </c>
      <c r="U353" s="43">
        <v>0.40972684876748833</v>
      </c>
      <c r="V353" s="43">
        <v>7.0598290598290596</v>
      </c>
      <c r="W353" s="43">
        <v>8.1538461538461533</v>
      </c>
      <c r="X353" s="45">
        <v>5</v>
      </c>
      <c r="Y353" s="45">
        <v>615</v>
      </c>
      <c r="Z353" s="46">
        <v>8.1300813008130107E-3</v>
      </c>
      <c r="AA353" s="41" t="s">
        <v>4224</v>
      </c>
      <c r="AB353" s="41" t="s">
        <v>4226</v>
      </c>
      <c r="AC353" s="41" t="s">
        <v>4230</v>
      </c>
      <c r="AD353" s="41" t="s">
        <v>4231</v>
      </c>
      <c r="AE353" s="43">
        <v>1503</v>
      </c>
      <c r="AF353" s="43">
        <v>14.787234042553191</v>
      </c>
      <c r="AG353" s="43">
        <v>695</v>
      </c>
      <c r="AH353" s="43">
        <v>808</v>
      </c>
      <c r="AI353" s="47">
        <v>2.6419999999999999E-2</v>
      </c>
      <c r="AJ353" s="47">
        <v>3.619E-2</v>
      </c>
      <c r="AK353" s="47">
        <v>2.5100000000000001E-2</v>
      </c>
      <c r="AL353" s="41" t="s">
        <v>82</v>
      </c>
      <c r="AM353" s="47">
        <v>5.1110000000000003E-2</v>
      </c>
      <c r="AN353" s="43">
        <v>47</v>
      </c>
      <c r="AO353" s="43">
        <v>17</v>
      </c>
      <c r="AP353" s="43">
        <v>0</v>
      </c>
      <c r="AQ353" s="43">
        <v>28</v>
      </c>
      <c r="AR353" s="43">
        <v>2</v>
      </c>
      <c r="AS353" s="41">
        <v>0.13</v>
      </c>
      <c r="AT353" s="43">
        <v>1665</v>
      </c>
      <c r="AU353" s="43">
        <v>865</v>
      </c>
      <c r="AV353" s="47">
        <v>1.0812999999999999</v>
      </c>
      <c r="AW353" s="79" t="s">
        <v>4232</v>
      </c>
      <c r="AX353" s="39">
        <v>0</v>
      </c>
      <c r="AY353" s="39">
        <v>0</v>
      </c>
      <c r="AZ353" s="39" t="s">
        <v>85</v>
      </c>
      <c r="BA353" s="68"/>
      <c r="BB353" s="79" t="s">
        <v>4233</v>
      </c>
      <c r="BC353" s="39">
        <v>0</v>
      </c>
      <c r="BD353" s="41" t="s">
        <v>4224</v>
      </c>
      <c r="BE353" s="50">
        <v>15</v>
      </c>
      <c r="BF353" s="50">
        <v>6</v>
      </c>
      <c r="BG353" s="50">
        <v>4</v>
      </c>
      <c r="BH353" s="50">
        <v>25</v>
      </c>
      <c r="BI353" s="50" t="s">
        <v>4234</v>
      </c>
      <c r="BJ353" s="50" t="s">
        <v>4235</v>
      </c>
      <c r="BK353" s="50" t="s">
        <v>4236</v>
      </c>
      <c r="BL353" s="56" t="s">
        <v>4237</v>
      </c>
      <c r="BM353" s="52" t="s">
        <v>90</v>
      </c>
      <c r="BN353" s="82"/>
      <c r="BO353" s="82"/>
      <c r="BP353" s="82"/>
      <c r="BQ353" s="84"/>
    </row>
    <row r="354" spans="1:69" ht="15.75" x14ac:dyDescent="0.25">
      <c r="A354" s="38" t="s">
        <v>2625</v>
      </c>
      <c r="B354" s="39" t="s">
        <v>4163</v>
      </c>
      <c r="C354" s="39" t="s">
        <v>132</v>
      </c>
      <c r="D354" s="39" t="s">
        <v>71</v>
      </c>
      <c r="E354" s="39" t="s">
        <v>132</v>
      </c>
      <c r="F354" s="66" t="str">
        <f>HYPERLINK("http://twiplomacy.com/info/asia/Maldives","http://twiplomacy.com/info/asia/Maldives")</f>
        <v>http://twiplomacy.com/info/asia/Maldives</v>
      </c>
      <c r="G354" s="41" t="s">
        <v>1855</v>
      </c>
      <c r="H354" s="48" t="s">
        <v>4238</v>
      </c>
      <c r="I354" s="41" t="s">
        <v>4239</v>
      </c>
      <c r="J354" s="43">
        <v>19966</v>
      </c>
      <c r="K354" s="43">
        <v>297</v>
      </c>
      <c r="L354" s="41" t="s">
        <v>4240</v>
      </c>
      <c r="M354" s="41" t="s">
        <v>4241</v>
      </c>
      <c r="N354" s="41" t="s">
        <v>4163</v>
      </c>
      <c r="O354" s="43">
        <v>368</v>
      </c>
      <c r="P354" s="43">
        <v>6411</v>
      </c>
      <c r="Q354" s="41" t="s">
        <v>164</v>
      </c>
      <c r="R354" s="41" t="s">
        <v>124</v>
      </c>
      <c r="S354" s="43">
        <v>0</v>
      </c>
      <c r="T354" s="39" t="s">
        <v>97</v>
      </c>
      <c r="U354" s="43">
        <v>7.1230769230769226</v>
      </c>
      <c r="V354" s="43">
        <v>30.92227979274611</v>
      </c>
      <c r="W354" s="43">
        <v>22.5440414507772</v>
      </c>
      <c r="X354" s="45">
        <v>3</v>
      </c>
      <c r="Y354" s="45">
        <v>3241</v>
      </c>
      <c r="Z354" s="46">
        <v>9.25640234495526E-4</v>
      </c>
      <c r="AA354" s="41" t="s">
        <v>1855</v>
      </c>
      <c r="AB354" s="41" t="s">
        <v>4239</v>
      </c>
      <c r="AC354" s="41" t="s">
        <v>4242</v>
      </c>
      <c r="AD354" s="41" t="s">
        <v>4238</v>
      </c>
      <c r="AE354" s="43">
        <v>37530</v>
      </c>
      <c r="AF354" s="43">
        <v>31.271929824561404</v>
      </c>
      <c r="AG354" s="43">
        <v>21390</v>
      </c>
      <c r="AH354" s="43">
        <v>16140</v>
      </c>
      <c r="AI354" s="47">
        <v>3.4499999999999999E-3</v>
      </c>
      <c r="AJ354" s="47">
        <v>3.2200000000000002E-3</v>
      </c>
      <c r="AK354" s="47">
        <v>4.0899999999999999E-3</v>
      </c>
      <c r="AL354" s="41" t="s">
        <v>82</v>
      </c>
      <c r="AM354" s="47">
        <v>3.3500000000000001E-3</v>
      </c>
      <c r="AN354" s="43">
        <v>684</v>
      </c>
      <c r="AO354" s="43">
        <v>393</v>
      </c>
      <c r="AP354" s="43">
        <v>0</v>
      </c>
      <c r="AQ354" s="43">
        <v>89</v>
      </c>
      <c r="AR354" s="43">
        <v>201</v>
      </c>
      <c r="AS354" s="41">
        <v>1.87</v>
      </c>
      <c r="AT354" s="43">
        <v>19974</v>
      </c>
      <c r="AU354" s="43">
        <v>7714</v>
      </c>
      <c r="AV354" s="47">
        <v>0.62919999999999998</v>
      </c>
      <c r="AW354" s="48" t="str">
        <f>HYPERLINK("https://twitter.com/MDVForeign/lists","https://twitter.com/MDVForeign/lists")</f>
        <v>https://twitter.com/MDVForeign/lists</v>
      </c>
      <c r="AX354" s="39">
        <v>2</v>
      </c>
      <c r="AY354" s="39">
        <v>0</v>
      </c>
      <c r="AZ354" s="39" t="s">
        <v>4243</v>
      </c>
      <c r="BA354" s="39">
        <v>16</v>
      </c>
      <c r="BB354" s="48" t="s">
        <v>4244</v>
      </c>
      <c r="BC354" s="39">
        <v>0</v>
      </c>
      <c r="BD354" s="41" t="s">
        <v>1855</v>
      </c>
      <c r="BE354" s="50">
        <v>71</v>
      </c>
      <c r="BF354" s="50">
        <v>17</v>
      </c>
      <c r="BG354" s="50">
        <v>40</v>
      </c>
      <c r="BH354" s="50">
        <v>128</v>
      </c>
      <c r="BI354" s="50" t="s">
        <v>4245</v>
      </c>
      <c r="BJ354" s="50" t="s">
        <v>4246</v>
      </c>
      <c r="BK354" s="50" t="s">
        <v>4247</v>
      </c>
      <c r="BL354" s="51" t="s">
        <v>4248</v>
      </c>
      <c r="BM354" s="52" t="s">
        <v>90</v>
      </c>
      <c r="BN354" s="57"/>
      <c r="BO354" s="57"/>
      <c r="BP354" s="57"/>
      <c r="BQ354" s="58"/>
    </row>
    <row r="355" spans="1:69" ht="15.75" x14ac:dyDescent="0.25">
      <c r="A355" s="38" t="s">
        <v>2625</v>
      </c>
      <c r="B355" s="39" t="s">
        <v>4163</v>
      </c>
      <c r="C355" s="39" t="s">
        <v>132</v>
      </c>
      <c r="D355" s="39" t="s">
        <v>71</v>
      </c>
      <c r="E355" s="39" t="s">
        <v>132</v>
      </c>
      <c r="F355" s="66" t="str">
        <f>HYPERLINK("http://twiplomacy.com/info/asia/Maldives","http://twiplomacy.com/info/asia/Maldives")</f>
        <v>http://twiplomacy.com/info/asia/Maldives</v>
      </c>
      <c r="G355" s="41" t="s">
        <v>4185</v>
      </c>
      <c r="H355" s="48" t="s">
        <v>4249</v>
      </c>
      <c r="I355" s="41" t="s">
        <v>4250</v>
      </c>
      <c r="J355" s="43">
        <v>817</v>
      </c>
      <c r="K355" s="43">
        <v>185</v>
      </c>
      <c r="L355" s="41" t="s">
        <v>4251</v>
      </c>
      <c r="M355" s="41" t="s">
        <v>4252</v>
      </c>
      <c r="N355" s="41" t="s">
        <v>4163</v>
      </c>
      <c r="O355" s="43">
        <v>0</v>
      </c>
      <c r="P355" s="43">
        <v>36</v>
      </c>
      <c r="Q355" s="41" t="s">
        <v>164</v>
      </c>
      <c r="R355" s="41" t="s">
        <v>79</v>
      </c>
      <c r="S355" s="43">
        <v>29</v>
      </c>
      <c r="T355" s="44" t="s">
        <v>4253</v>
      </c>
      <c r="U355" s="43">
        <v>0.2975206611570248</v>
      </c>
      <c r="V355" s="43">
        <v>1.5</v>
      </c>
      <c r="W355" s="43">
        <v>0.38235294117647062</v>
      </c>
      <c r="X355" s="45">
        <v>0</v>
      </c>
      <c r="Y355" s="45">
        <v>36</v>
      </c>
      <c r="Z355" s="46">
        <v>0</v>
      </c>
      <c r="AA355" s="41" t="s">
        <v>4185</v>
      </c>
      <c r="AB355" s="41" t="s">
        <v>4250</v>
      </c>
      <c r="AC355" s="41" t="s">
        <v>4254</v>
      </c>
      <c r="AD355" s="41" t="s">
        <v>4249</v>
      </c>
      <c r="AE355" s="43">
        <v>0</v>
      </c>
      <c r="AF355" s="43" t="e">
        <v>#VALUE!</v>
      </c>
      <c r="AG355" s="43">
        <v>0</v>
      </c>
      <c r="AH355" s="43">
        <v>0</v>
      </c>
      <c r="AI355" s="41" t="s">
        <v>82</v>
      </c>
      <c r="AJ355" s="41" t="s">
        <v>82</v>
      </c>
      <c r="AK355" s="41" t="s">
        <v>82</v>
      </c>
      <c r="AL355" s="41" t="s">
        <v>82</v>
      </c>
      <c r="AM355" s="41" t="s">
        <v>82</v>
      </c>
      <c r="AN355" s="43" t="s">
        <v>83</v>
      </c>
      <c r="AO355" s="43">
        <v>0</v>
      </c>
      <c r="AP355" s="43">
        <v>0</v>
      </c>
      <c r="AQ355" s="43">
        <v>0</v>
      </c>
      <c r="AR355" s="43">
        <v>0</v>
      </c>
      <c r="AS355" s="41">
        <v>0</v>
      </c>
      <c r="AT355" s="43">
        <v>818</v>
      </c>
      <c r="AU355" s="43">
        <v>75</v>
      </c>
      <c r="AV355" s="47">
        <v>0.1009</v>
      </c>
      <c r="AW355" s="48" t="s">
        <v>4255</v>
      </c>
      <c r="AX355" s="39">
        <v>0</v>
      </c>
      <c r="AY355" s="39">
        <v>0</v>
      </c>
      <c r="AZ355" s="39" t="s">
        <v>85</v>
      </c>
      <c r="BA355" s="39"/>
      <c r="BB355" s="48" t="s">
        <v>4256</v>
      </c>
      <c r="BC355" s="39">
        <v>0</v>
      </c>
      <c r="BD355" s="41" t="s">
        <v>4185</v>
      </c>
      <c r="BE355" s="50">
        <v>4</v>
      </c>
      <c r="BF355" s="50">
        <v>15</v>
      </c>
      <c r="BG355" s="50">
        <v>0</v>
      </c>
      <c r="BH355" s="50">
        <v>19</v>
      </c>
      <c r="BI355" s="50" t="s">
        <v>4257</v>
      </c>
      <c r="BJ355" s="50" t="s">
        <v>4258</v>
      </c>
      <c r="BK355" s="50"/>
      <c r="BL355" s="51" t="s">
        <v>4259</v>
      </c>
      <c r="BM355" s="52" t="s">
        <v>90</v>
      </c>
      <c r="BN355" s="57"/>
      <c r="BO355" s="57"/>
      <c r="BP355" s="57"/>
      <c r="BQ355" s="58"/>
    </row>
    <row r="356" spans="1:69" ht="15.75" x14ac:dyDescent="0.25">
      <c r="A356" s="70" t="s">
        <v>2625</v>
      </c>
      <c r="B356" s="68" t="s">
        <v>4260</v>
      </c>
      <c r="C356" s="68" t="s">
        <v>146</v>
      </c>
      <c r="D356" s="68" t="s">
        <v>118</v>
      </c>
      <c r="E356" s="68" t="s">
        <v>4261</v>
      </c>
      <c r="F356" s="62" t="s">
        <v>4262</v>
      </c>
      <c r="G356" s="41" t="s">
        <v>4263</v>
      </c>
      <c r="H356" s="48" t="s">
        <v>4264</v>
      </c>
      <c r="I356" s="41" t="s">
        <v>4265</v>
      </c>
      <c r="J356" s="43">
        <v>10603</v>
      </c>
      <c r="K356" s="43">
        <v>2331</v>
      </c>
      <c r="L356" s="41" t="s">
        <v>4266</v>
      </c>
      <c r="M356" s="41" t="s">
        <v>4267</v>
      </c>
      <c r="N356" s="41" t="s">
        <v>4260</v>
      </c>
      <c r="O356" s="43">
        <v>123</v>
      </c>
      <c r="P356" s="43">
        <v>1560</v>
      </c>
      <c r="Q356" s="41" t="s">
        <v>164</v>
      </c>
      <c r="R356" s="41" t="s">
        <v>79</v>
      </c>
      <c r="S356" s="43">
        <v>122</v>
      </c>
      <c r="T356" s="44" t="s">
        <v>97</v>
      </c>
      <c r="U356" s="43">
        <v>1.2922077922077919</v>
      </c>
      <c r="V356" s="43">
        <v>3.6904761904761911</v>
      </c>
      <c r="W356" s="43">
        <v>11.33333333333333</v>
      </c>
      <c r="X356" s="45">
        <v>12</v>
      </c>
      <c r="Y356" s="45">
        <v>199</v>
      </c>
      <c r="Z356" s="46">
        <v>6.0301507537688398E-2</v>
      </c>
      <c r="AA356" s="41" t="s">
        <v>4263</v>
      </c>
      <c r="AB356" s="41" t="s">
        <v>4265</v>
      </c>
      <c r="AC356" s="41" t="s">
        <v>4268</v>
      </c>
      <c r="AD356" s="41" t="s">
        <v>4264</v>
      </c>
      <c r="AE356" s="43">
        <v>3862</v>
      </c>
      <c r="AF356" s="43">
        <v>3.6767676767676769</v>
      </c>
      <c r="AG356" s="43">
        <v>1092</v>
      </c>
      <c r="AH356" s="43">
        <v>2770</v>
      </c>
      <c r="AI356" s="47">
        <v>1.56E-3</v>
      </c>
      <c r="AJ356" s="47">
        <v>2.6900000000000001E-3</v>
      </c>
      <c r="AK356" s="47">
        <v>1.1800000000000001E-3</v>
      </c>
      <c r="AL356" s="41" t="s">
        <v>82</v>
      </c>
      <c r="AM356" s="47">
        <v>4.0200000000000001E-3</v>
      </c>
      <c r="AN356" s="43">
        <v>297</v>
      </c>
      <c r="AO356" s="43">
        <v>11</v>
      </c>
      <c r="AP356" s="43">
        <v>0</v>
      </c>
      <c r="AQ356" s="43">
        <v>257</v>
      </c>
      <c r="AR356" s="43">
        <v>23</v>
      </c>
      <c r="AS356" s="41">
        <v>0.81</v>
      </c>
      <c r="AT356" s="43">
        <v>10607</v>
      </c>
      <c r="AU356" s="43">
        <v>4192</v>
      </c>
      <c r="AV356" s="47">
        <v>0.65349999999999997</v>
      </c>
      <c r="AW356" s="79" t="s">
        <v>4269</v>
      </c>
      <c r="AX356" s="39">
        <v>0</v>
      </c>
      <c r="AY356" s="39">
        <v>0</v>
      </c>
      <c r="AZ356" s="39" t="s">
        <v>85</v>
      </c>
      <c r="BA356" s="68"/>
      <c r="BB356" s="79" t="s">
        <v>4270</v>
      </c>
      <c r="BC356" s="39">
        <v>0</v>
      </c>
      <c r="BD356" s="41" t="s">
        <v>4263</v>
      </c>
      <c r="BE356" s="50">
        <v>28</v>
      </c>
      <c r="BF356" s="50">
        <v>6</v>
      </c>
      <c r="BG356" s="50">
        <v>1</v>
      </c>
      <c r="BH356" s="50">
        <v>35</v>
      </c>
      <c r="BI356" s="50" t="s">
        <v>4271</v>
      </c>
      <c r="BJ356" s="50" t="s">
        <v>4272</v>
      </c>
      <c r="BK356" s="50" t="s">
        <v>1795</v>
      </c>
      <c r="BL356" s="56" t="s">
        <v>4273</v>
      </c>
      <c r="BM356" s="103" t="s">
        <v>90</v>
      </c>
      <c r="BN356" s="98"/>
      <c r="BO356" s="98"/>
      <c r="BP356" s="98"/>
      <c r="BQ356" s="99"/>
    </row>
    <row r="357" spans="1:69" ht="15.75" x14ac:dyDescent="0.25">
      <c r="A357" s="70" t="s">
        <v>2625</v>
      </c>
      <c r="B357" s="68" t="s">
        <v>4260</v>
      </c>
      <c r="C357" s="83" t="s">
        <v>70</v>
      </c>
      <c r="D357" s="83" t="s">
        <v>71</v>
      </c>
      <c r="E357" s="83" t="s">
        <v>70</v>
      </c>
      <c r="F357" s="62" t="s">
        <v>4262</v>
      </c>
      <c r="G357" s="41" t="s">
        <v>4274</v>
      </c>
      <c r="H357" s="48" t="s">
        <v>4275</v>
      </c>
      <c r="I357" s="41" t="s">
        <v>4276</v>
      </c>
      <c r="J357" s="43">
        <v>164</v>
      </c>
      <c r="K357" s="43">
        <v>227</v>
      </c>
      <c r="L357" s="41" t="s">
        <v>4277</v>
      </c>
      <c r="M357" s="41" t="s">
        <v>4278</v>
      </c>
      <c r="N357" s="41" t="s">
        <v>4279</v>
      </c>
      <c r="O357" s="43">
        <v>0</v>
      </c>
      <c r="P357" s="43">
        <v>200</v>
      </c>
      <c r="Q357" s="41" t="s">
        <v>164</v>
      </c>
      <c r="R357" s="41" t="s">
        <v>79</v>
      </c>
      <c r="S357" s="43">
        <v>10</v>
      </c>
      <c r="T357" s="44" t="s">
        <v>97</v>
      </c>
      <c r="U357" s="43">
        <v>0.37335834896810499</v>
      </c>
      <c r="V357" s="43">
        <v>0.4375</v>
      </c>
      <c r="W357" s="43">
        <v>0.6875</v>
      </c>
      <c r="X357" s="45">
        <v>2</v>
      </c>
      <c r="Y357" s="45">
        <v>199</v>
      </c>
      <c r="Z357" s="46">
        <v>1.00502512562814E-2</v>
      </c>
      <c r="AA357" s="41" t="s">
        <v>4274</v>
      </c>
      <c r="AB357" s="41" t="s">
        <v>4276</v>
      </c>
      <c r="AC357" s="41" t="s">
        <v>4280</v>
      </c>
      <c r="AD357" s="41" t="s">
        <v>4275</v>
      </c>
      <c r="AE357" s="43">
        <v>15</v>
      </c>
      <c r="AF357" s="43">
        <v>1.5</v>
      </c>
      <c r="AG357" s="43">
        <v>6</v>
      </c>
      <c r="AH357" s="43">
        <v>9</v>
      </c>
      <c r="AI357" s="47">
        <v>2.5350000000000001E-2</v>
      </c>
      <c r="AJ357" s="47">
        <v>0.13636000000000001</v>
      </c>
      <c r="AK357" s="47">
        <v>0</v>
      </c>
      <c r="AL357" s="41" t="s">
        <v>82</v>
      </c>
      <c r="AM357" s="47">
        <v>2.247E-2</v>
      </c>
      <c r="AN357" s="43">
        <v>4</v>
      </c>
      <c r="AO357" s="43">
        <v>1</v>
      </c>
      <c r="AP357" s="43">
        <v>0</v>
      </c>
      <c r="AQ357" s="43">
        <v>1</v>
      </c>
      <c r="AR357" s="43">
        <v>1</v>
      </c>
      <c r="AS357" s="41">
        <v>0.01</v>
      </c>
      <c r="AT357" s="43">
        <v>164</v>
      </c>
      <c r="AU357" s="43">
        <v>91</v>
      </c>
      <c r="AV357" s="47">
        <v>1.2465999999999999</v>
      </c>
      <c r="AW357" s="48" t="s">
        <v>4281</v>
      </c>
      <c r="AX357" s="39">
        <v>0</v>
      </c>
      <c r="AY357" s="39">
        <v>0</v>
      </c>
      <c r="AZ357" s="39" t="s">
        <v>85</v>
      </c>
      <c r="BA357" s="68"/>
      <c r="BB357" s="48" t="s">
        <v>4282</v>
      </c>
      <c r="BC357" s="39">
        <v>0</v>
      </c>
      <c r="BD357" s="41" t="s">
        <v>4274</v>
      </c>
      <c r="BE357" s="50">
        <v>4</v>
      </c>
      <c r="BF357" s="50">
        <v>1</v>
      </c>
      <c r="BG357" s="50">
        <v>0</v>
      </c>
      <c r="BH357" s="50">
        <v>5</v>
      </c>
      <c r="BI357" s="50" t="s">
        <v>4283</v>
      </c>
      <c r="BJ357" s="50" t="s">
        <v>2022</v>
      </c>
      <c r="BK357" s="50"/>
      <c r="BL357" s="56" t="s">
        <v>4284</v>
      </c>
      <c r="BM357" s="52" t="s">
        <v>90</v>
      </c>
      <c r="BN357" s="98"/>
      <c r="BO357" s="98"/>
      <c r="BP357" s="98"/>
      <c r="BQ357" s="99"/>
    </row>
    <row r="358" spans="1:69" ht="15.75" x14ac:dyDescent="0.25">
      <c r="A358" s="65" t="s">
        <v>2625</v>
      </c>
      <c r="B358" s="39" t="s">
        <v>4260</v>
      </c>
      <c r="C358" s="39" t="s">
        <v>104</v>
      </c>
      <c r="D358" s="39" t="s">
        <v>118</v>
      </c>
      <c r="E358" s="39" t="s">
        <v>4285</v>
      </c>
      <c r="F358" s="66" t="str">
        <f>HYPERLINK("http://twiplomacy.com/info/asia/Mauritius","http://twiplomacy.com/info/asia/Mauritius")</f>
        <v>http://twiplomacy.com/info/asia/Mauritius</v>
      </c>
      <c r="G358" s="41" t="s">
        <v>1517</v>
      </c>
      <c r="H358" s="48" t="s">
        <v>4286</v>
      </c>
      <c r="I358" s="41" t="s">
        <v>4287</v>
      </c>
      <c r="J358" s="43">
        <v>399</v>
      </c>
      <c r="K358" s="43">
        <v>53</v>
      </c>
      <c r="L358" s="41" t="s">
        <v>4288</v>
      </c>
      <c r="M358" s="41" t="s">
        <v>4289</v>
      </c>
      <c r="N358" s="41" t="s">
        <v>4290</v>
      </c>
      <c r="O358" s="43">
        <v>1</v>
      </c>
      <c r="P358" s="43">
        <v>41</v>
      </c>
      <c r="Q358" s="41" t="s">
        <v>164</v>
      </c>
      <c r="R358" s="41" t="s">
        <v>79</v>
      </c>
      <c r="S358" s="43">
        <v>11</v>
      </c>
      <c r="T358" s="44" t="s">
        <v>97</v>
      </c>
      <c r="U358" s="43">
        <v>0.20499999999999999</v>
      </c>
      <c r="V358" s="43">
        <v>0.4</v>
      </c>
      <c r="W358" s="43">
        <v>5.2571428571428571</v>
      </c>
      <c r="X358" s="45">
        <v>0</v>
      </c>
      <c r="Y358" s="45">
        <v>41</v>
      </c>
      <c r="Z358" s="46">
        <v>0</v>
      </c>
      <c r="AA358" s="41" t="s">
        <v>1517</v>
      </c>
      <c r="AB358" s="41" t="s">
        <v>4287</v>
      </c>
      <c r="AC358" s="41" t="s">
        <v>4291</v>
      </c>
      <c r="AD358" s="41" t="s">
        <v>4286</v>
      </c>
      <c r="AE358" s="43">
        <v>4</v>
      </c>
      <c r="AF358" s="43">
        <v>2</v>
      </c>
      <c r="AG358" s="43">
        <v>2</v>
      </c>
      <c r="AH358" s="43">
        <v>2</v>
      </c>
      <c r="AI358" s="47">
        <v>1.3769999999999999E-2</v>
      </c>
      <c r="AJ358" s="41" t="s">
        <v>82</v>
      </c>
      <c r="AK358" s="47">
        <v>1.7469999999999999E-2</v>
      </c>
      <c r="AL358" s="41" t="s">
        <v>82</v>
      </c>
      <c r="AM358" s="41" t="s">
        <v>82</v>
      </c>
      <c r="AN358" s="43">
        <v>1</v>
      </c>
      <c r="AO358" s="43">
        <v>0</v>
      </c>
      <c r="AP358" s="43">
        <v>0</v>
      </c>
      <c r="AQ358" s="43">
        <v>1</v>
      </c>
      <c r="AR358" s="43">
        <v>0</v>
      </c>
      <c r="AS358" s="41">
        <v>0</v>
      </c>
      <c r="AT358" s="43">
        <v>399</v>
      </c>
      <c r="AU358" s="43">
        <v>263</v>
      </c>
      <c r="AV358" s="47">
        <v>1.9338</v>
      </c>
      <c r="AW358" s="48" t="s">
        <v>4292</v>
      </c>
      <c r="AX358" s="39">
        <v>0</v>
      </c>
      <c r="AY358" s="39">
        <v>0</v>
      </c>
      <c r="AZ358" s="39" t="s">
        <v>85</v>
      </c>
      <c r="BA358" s="104"/>
      <c r="BB358" s="48" t="s">
        <v>4293</v>
      </c>
      <c r="BC358" s="39">
        <v>0</v>
      </c>
      <c r="BD358" s="41" t="s">
        <v>1517</v>
      </c>
      <c r="BE358" s="50">
        <v>6</v>
      </c>
      <c r="BF358" s="50">
        <v>0</v>
      </c>
      <c r="BG358" s="50">
        <v>1</v>
      </c>
      <c r="BH358" s="50">
        <v>7</v>
      </c>
      <c r="BI358" s="50" t="s">
        <v>4294</v>
      </c>
      <c r="BJ358" s="50"/>
      <c r="BK358" s="50" t="s">
        <v>1495</v>
      </c>
      <c r="BL358" s="56" t="s">
        <v>4295</v>
      </c>
      <c r="BM358" s="77" t="s">
        <v>90</v>
      </c>
      <c r="BN358" s="53"/>
      <c r="BO358" s="53"/>
      <c r="BP358" s="53"/>
      <c r="BQ358" s="54"/>
    </row>
    <row r="359" spans="1:69" ht="15.75" x14ac:dyDescent="0.25">
      <c r="A359" s="38" t="s">
        <v>2625</v>
      </c>
      <c r="B359" s="39" t="s">
        <v>4296</v>
      </c>
      <c r="C359" s="39" t="s">
        <v>146</v>
      </c>
      <c r="D359" s="39" t="s">
        <v>118</v>
      </c>
      <c r="E359" s="39" t="s">
        <v>4297</v>
      </c>
      <c r="F359" s="66" t="str">
        <f t="shared" ref="F359:F366" si="17">HYPERLINK("http://twiplomacy.com/info/asia/Mongolia","http://twiplomacy.com/info/asia/Mongolia")</f>
        <v>http://twiplomacy.com/info/asia/Mongolia</v>
      </c>
      <c r="G359" s="41" t="s">
        <v>4298</v>
      </c>
      <c r="H359" s="48" t="s">
        <v>4299</v>
      </c>
      <c r="I359" s="41" t="s">
        <v>4300</v>
      </c>
      <c r="J359" s="43">
        <v>275366</v>
      </c>
      <c r="K359" s="43">
        <v>11680</v>
      </c>
      <c r="L359" s="41" t="s">
        <v>4301</v>
      </c>
      <c r="M359" s="41" t="s">
        <v>4302</v>
      </c>
      <c r="N359" s="41" t="s">
        <v>4296</v>
      </c>
      <c r="O359" s="43">
        <v>125</v>
      </c>
      <c r="P359" s="43">
        <v>14336</v>
      </c>
      <c r="Q359" s="41" t="s">
        <v>164</v>
      </c>
      <c r="R359" s="41" t="s">
        <v>124</v>
      </c>
      <c r="S359" s="43">
        <v>310</v>
      </c>
      <c r="T359" s="44" t="s">
        <v>97</v>
      </c>
      <c r="U359" s="43">
        <v>0.65460526315789469</v>
      </c>
      <c r="V359" s="43">
        <v>156.0277777777778</v>
      </c>
      <c r="W359" s="43">
        <v>430.66666666666669</v>
      </c>
      <c r="X359" s="45">
        <v>2</v>
      </c>
      <c r="Y359" s="45">
        <v>199</v>
      </c>
      <c r="Z359" s="46">
        <v>1.00502512562814E-2</v>
      </c>
      <c r="AA359" s="41" t="s">
        <v>4298</v>
      </c>
      <c r="AB359" s="41" t="s">
        <v>4300</v>
      </c>
      <c r="AC359" s="41" t="s">
        <v>4303</v>
      </c>
      <c r="AD359" s="41" t="s">
        <v>4299</v>
      </c>
      <c r="AE359" s="43">
        <v>118796</v>
      </c>
      <c r="AF359" s="43">
        <v>657.59701492537317</v>
      </c>
      <c r="AG359" s="43">
        <v>88118</v>
      </c>
      <c r="AH359" s="43">
        <v>30678</v>
      </c>
      <c r="AI359" s="47">
        <v>3.3800000000000002E-3</v>
      </c>
      <c r="AJ359" s="47">
        <v>3.8899999999999998E-3</v>
      </c>
      <c r="AK359" s="47">
        <v>1.5200000000000001E-3</v>
      </c>
      <c r="AL359" s="47">
        <v>3.4499999999999999E-3</v>
      </c>
      <c r="AM359" s="47">
        <v>3.4399999999999999E-3</v>
      </c>
      <c r="AN359" s="43">
        <v>134</v>
      </c>
      <c r="AO359" s="43">
        <v>67</v>
      </c>
      <c r="AP359" s="43">
        <v>20</v>
      </c>
      <c r="AQ359" s="43">
        <v>9</v>
      </c>
      <c r="AR359" s="43">
        <v>21</v>
      </c>
      <c r="AS359" s="41">
        <v>0.37</v>
      </c>
      <c r="AT359" s="43">
        <v>275675</v>
      </c>
      <c r="AU359" s="43">
        <v>30445</v>
      </c>
      <c r="AV359" s="47">
        <v>0.1241</v>
      </c>
      <c r="AW359" s="48" t="s">
        <v>4304</v>
      </c>
      <c r="AX359" s="39">
        <v>0</v>
      </c>
      <c r="AY359" s="39">
        <v>0</v>
      </c>
      <c r="AZ359" s="39" t="s">
        <v>85</v>
      </c>
      <c r="BA359" s="39"/>
      <c r="BB359" s="48" t="s">
        <v>4305</v>
      </c>
      <c r="BC359" s="39">
        <v>0</v>
      </c>
      <c r="BD359" s="41" t="s">
        <v>4298</v>
      </c>
      <c r="BE359" s="50">
        <v>10</v>
      </c>
      <c r="BF359" s="50">
        <v>5</v>
      </c>
      <c r="BG359" s="50">
        <v>2</v>
      </c>
      <c r="BH359" s="50">
        <v>17</v>
      </c>
      <c r="BI359" s="50" t="s">
        <v>4306</v>
      </c>
      <c r="BJ359" s="50" t="s">
        <v>4307</v>
      </c>
      <c r="BK359" s="50" t="s">
        <v>4308</v>
      </c>
      <c r="BL359" s="97" t="s">
        <v>4309</v>
      </c>
      <c r="BM359" s="52" t="s">
        <v>90</v>
      </c>
      <c r="BN359" s="57"/>
      <c r="BO359" s="57"/>
      <c r="BP359" s="57"/>
      <c r="BQ359" s="58"/>
    </row>
    <row r="360" spans="1:69" ht="15.75" x14ac:dyDescent="0.25">
      <c r="A360" s="38" t="s">
        <v>2625</v>
      </c>
      <c r="B360" s="39" t="s">
        <v>4296</v>
      </c>
      <c r="C360" s="39" t="s">
        <v>104</v>
      </c>
      <c r="D360" s="39" t="s">
        <v>118</v>
      </c>
      <c r="E360" s="87" t="s">
        <v>4310</v>
      </c>
      <c r="F360" s="66" t="str">
        <f t="shared" si="17"/>
        <v>http://twiplomacy.com/info/asia/Mongolia</v>
      </c>
      <c r="G360" s="41" t="s">
        <v>4311</v>
      </c>
      <c r="H360" s="56" t="s">
        <v>4312</v>
      </c>
      <c r="I360" s="41" t="s">
        <v>4313</v>
      </c>
      <c r="J360" s="43">
        <v>25109</v>
      </c>
      <c r="K360" s="43">
        <v>156</v>
      </c>
      <c r="L360" s="41" t="s">
        <v>4314</v>
      </c>
      <c r="M360" s="41" t="s">
        <v>4315</v>
      </c>
      <c r="N360" s="41" t="s">
        <v>4316</v>
      </c>
      <c r="O360" s="43">
        <v>220</v>
      </c>
      <c r="P360" s="43">
        <v>480</v>
      </c>
      <c r="Q360" s="41" t="s">
        <v>164</v>
      </c>
      <c r="R360" s="41" t="s">
        <v>79</v>
      </c>
      <c r="S360" s="43">
        <v>66</v>
      </c>
      <c r="T360" s="44" t="s">
        <v>97</v>
      </c>
      <c r="U360" s="43">
        <v>0.12867406923579361</v>
      </c>
      <c r="V360" s="43">
        <v>8.6330935251798557</v>
      </c>
      <c r="W360" s="43">
        <v>13.741007194244601</v>
      </c>
      <c r="X360" s="45">
        <v>52</v>
      </c>
      <c r="Y360" s="45">
        <v>197</v>
      </c>
      <c r="Z360" s="46">
        <v>0.26395939086294401</v>
      </c>
      <c r="AA360" s="41" t="s">
        <v>4311</v>
      </c>
      <c r="AB360" s="41" t="s">
        <v>4313</v>
      </c>
      <c r="AC360" s="41" t="s">
        <v>4317</v>
      </c>
      <c r="AD360" s="41" t="s">
        <v>4318</v>
      </c>
      <c r="AE360" s="43">
        <v>581</v>
      </c>
      <c r="AF360" s="43">
        <v>216</v>
      </c>
      <c r="AG360" s="43">
        <v>216</v>
      </c>
      <c r="AH360" s="43">
        <v>365</v>
      </c>
      <c r="AI360" s="47">
        <v>2.3859999999999999E-2</v>
      </c>
      <c r="AJ360" s="41" t="s">
        <v>82</v>
      </c>
      <c r="AK360" s="41" t="s">
        <v>82</v>
      </c>
      <c r="AL360" s="41" t="s">
        <v>82</v>
      </c>
      <c r="AM360" s="47">
        <v>2.529E-2</v>
      </c>
      <c r="AN360" s="43">
        <v>1</v>
      </c>
      <c r="AO360" s="43">
        <v>0</v>
      </c>
      <c r="AP360" s="43">
        <v>0</v>
      </c>
      <c r="AQ360" s="43">
        <v>0</v>
      </c>
      <c r="AR360" s="43">
        <v>1</v>
      </c>
      <c r="AS360" s="41">
        <v>0</v>
      </c>
      <c r="AT360" s="43">
        <v>25101</v>
      </c>
      <c r="AU360" s="43">
        <v>0</v>
      </c>
      <c r="AV360" s="55">
        <v>0</v>
      </c>
      <c r="AW360" s="48" t="s">
        <v>4319</v>
      </c>
      <c r="AX360" s="39">
        <v>0</v>
      </c>
      <c r="AY360" s="39">
        <v>0</v>
      </c>
      <c r="AZ360" s="39" t="s">
        <v>85</v>
      </c>
      <c r="BA360" s="39"/>
      <c r="BB360" s="48" t="s">
        <v>4320</v>
      </c>
      <c r="BC360" s="39">
        <v>0</v>
      </c>
      <c r="BD360" s="41" t="s">
        <v>4311</v>
      </c>
      <c r="BE360" s="50">
        <v>1</v>
      </c>
      <c r="BF360" s="50">
        <v>2</v>
      </c>
      <c r="BG360" s="50">
        <v>2</v>
      </c>
      <c r="BH360" s="50">
        <v>5</v>
      </c>
      <c r="BI360" s="50" t="s">
        <v>4321</v>
      </c>
      <c r="BJ360" s="50" t="s">
        <v>4322</v>
      </c>
      <c r="BK360" s="50" t="s">
        <v>4323</v>
      </c>
      <c r="BL360" s="97" t="s">
        <v>4324</v>
      </c>
      <c r="BM360" s="52" t="s">
        <v>90</v>
      </c>
      <c r="BN360" s="57"/>
      <c r="BO360" s="57"/>
      <c r="BP360" s="57"/>
      <c r="BQ360" s="58"/>
    </row>
    <row r="361" spans="1:69" ht="15.75" x14ac:dyDescent="0.25">
      <c r="A361" s="38" t="s">
        <v>2625</v>
      </c>
      <c r="B361" s="39" t="s">
        <v>4296</v>
      </c>
      <c r="C361" s="39" t="s">
        <v>211</v>
      </c>
      <c r="D361" s="39" t="s">
        <v>71</v>
      </c>
      <c r="E361" s="39" t="s">
        <v>211</v>
      </c>
      <c r="F361" s="66" t="str">
        <f t="shared" si="17"/>
        <v>http://twiplomacy.com/info/asia/Mongolia</v>
      </c>
      <c r="G361" s="41" t="s">
        <v>4325</v>
      </c>
      <c r="H361" s="48" t="s">
        <v>4326</v>
      </c>
      <c r="I361" s="41" t="s">
        <v>4327</v>
      </c>
      <c r="J361" s="43">
        <v>612</v>
      </c>
      <c r="K361" s="43">
        <v>62</v>
      </c>
      <c r="L361" s="41" t="s">
        <v>4328</v>
      </c>
      <c r="M361" s="41" t="s">
        <v>4329</v>
      </c>
      <c r="N361" s="41"/>
      <c r="O361" s="43">
        <v>0</v>
      </c>
      <c r="P361" s="43">
        <v>135</v>
      </c>
      <c r="Q361" s="41" t="s">
        <v>164</v>
      </c>
      <c r="R361" s="41" t="s">
        <v>79</v>
      </c>
      <c r="S361" s="43">
        <v>22</v>
      </c>
      <c r="T361" s="44" t="s">
        <v>4330</v>
      </c>
      <c r="U361" s="43">
        <v>0.51724137931034486</v>
      </c>
      <c r="V361" s="43">
        <v>0.42857142857142849</v>
      </c>
      <c r="W361" s="43">
        <v>0.17293233082706769</v>
      </c>
      <c r="X361" s="45">
        <v>21</v>
      </c>
      <c r="Y361" s="45">
        <v>135</v>
      </c>
      <c r="Z361" s="46">
        <v>0.155555555555556</v>
      </c>
      <c r="AA361" s="41" t="s">
        <v>4325</v>
      </c>
      <c r="AB361" s="41" t="s">
        <v>4327</v>
      </c>
      <c r="AC361" s="41" t="s">
        <v>4331</v>
      </c>
      <c r="AD361" s="41" t="s">
        <v>4326</v>
      </c>
      <c r="AE361" s="43">
        <v>0</v>
      </c>
      <c r="AF361" s="43" t="e">
        <v>#VALUE!</v>
      </c>
      <c r="AG361" s="43">
        <v>0</v>
      </c>
      <c r="AH361" s="43">
        <v>0</v>
      </c>
      <c r="AI361" s="41" t="s">
        <v>82</v>
      </c>
      <c r="AJ361" s="41" t="s">
        <v>82</v>
      </c>
      <c r="AK361" s="41" t="s">
        <v>82</v>
      </c>
      <c r="AL361" s="41" t="s">
        <v>82</v>
      </c>
      <c r="AM361" s="41" t="s">
        <v>82</v>
      </c>
      <c r="AN361" s="43" t="s">
        <v>83</v>
      </c>
      <c r="AO361" s="43">
        <v>0</v>
      </c>
      <c r="AP361" s="43">
        <v>0</v>
      </c>
      <c r="AQ361" s="43">
        <v>0</v>
      </c>
      <c r="AR361" s="43">
        <v>0</v>
      </c>
      <c r="AS361" s="41">
        <v>0</v>
      </c>
      <c r="AT361" s="43">
        <v>612</v>
      </c>
      <c r="AU361" s="43">
        <v>-9</v>
      </c>
      <c r="AV361" s="47">
        <v>-1.4500000000000001E-2</v>
      </c>
      <c r="AW361" s="66" t="str">
        <f>HYPERLINK("https://twitter.com/zasagmn/lists","https://twitter.com/zasagmn/lists")</f>
        <v>https://twitter.com/zasagmn/lists</v>
      </c>
      <c r="AX361" s="39">
        <v>1</v>
      </c>
      <c r="AY361" s="39">
        <v>0</v>
      </c>
      <c r="AZ361" s="39" t="s">
        <v>85</v>
      </c>
      <c r="BA361" s="39"/>
      <c r="BB361" s="48" t="s">
        <v>4332</v>
      </c>
      <c r="BC361" s="39">
        <v>0</v>
      </c>
      <c r="BD361" s="41" t="s">
        <v>4325</v>
      </c>
      <c r="BE361" s="50">
        <v>2</v>
      </c>
      <c r="BF361" s="50">
        <v>1</v>
      </c>
      <c r="BG361" s="50">
        <v>0</v>
      </c>
      <c r="BH361" s="50">
        <v>3</v>
      </c>
      <c r="BI361" s="50" t="s">
        <v>4333</v>
      </c>
      <c r="BJ361" s="50" t="s">
        <v>742</v>
      </c>
      <c r="BK361" s="50"/>
      <c r="BL361" s="56" t="s">
        <v>4334</v>
      </c>
      <c r="BM361" s="52" t="s">
        <v>90</v>
      </c>
      <c r="BN361" s="57"/>
      <c r="BO361" s="57"/>
      <c r="BP361" s="57"/>
      <c r="BQ361" s="58"/>
    </row>
    <row r="362" spans="1:69" ht="15.75" x14ac:dyDescent="0.25">
      <c r="A362" s="38" t="s">
        <v>2625</v>
      </c>
      <c r="B362" s="39" t="s">
        <v>4296</v>
      </c>
      <c r="C362" s="39" t="s">
        <v>211</v>
      </c>
      <c r="D362" s="39" t="s">
        <v>71</v>
      </c>
      <c r="E362" s="39" t="s">
        <v>211</v>
      </c>
      <c r="F362" s="66" t="str">
        <f t="shared" si="17"/>
        <v>http://twiplomacy.com/info/asia/Mongolia</v>
      </c>
      <c r="G362" s="41" t="s">
        <v>4335</v>
      </c>
      <c r="H362" s="48" t="s">
        <v>4336</v>
      </c>
      <c r="I362" s="41" t="s">
        <v>4337</v>
      </c>
      <c r="J362" s="43">
        <v>1069</v>
      </c>
      <c r="K362" s="43">
        <v>134</v>
      </c>
      <c r="L362" s="41" t="s">
        <v>4338</v>
      </c>
      <c r="M362" s="41" t="s">
        <v>4339</v>
      </c>
      <c r="N362" s="41"/>
      <c r="O362" s="43">
        <v>8</v>
      </c>
      <c r="P362" s="43">
        <v>387</v>
      </c>
      <c r="Q362" s="41" t="s">
        <v>164</v>
      </c>
      <c r="R362" s="41" t="s">
        <v>79</v>
      </c>
      <c r="S362" s="43">
        <v>37</v>
      </c>
      <c r="T362" s="44" t="s">
        <v>97</v>
      </c>
      <c r="U362" s="43">
        <v>0.2013562858633281</v>
      </c>
      <c r="V362" s="43">
        <v>1.0483870967741939</v>
      </c>
      <c r="W362" s="43">
        <v>0.54032258064516125</v>
      </c>
      <c r="X362" s="45">
        <v>13</v>
      </c>
      <c r="Y362" s="45">
        <v>386</v>
      </c>
      <c r="Z362" s="46">
        <v>3.3678756476683898E-2</v>
      </c>
      <c r="AA362" s="41" t="s">
        <v>4335</v>
      </c>
      <c r="AB362" s="41" t="s">
        <v>4337</v>
      </c>
      <c r="AC362" s="41" t="s">
        <v>4340</v>
      </c>
      <c r="AD362" s="41" t="s">
        <v>4336</v>
      </c>
      <c r="AE362" s="43">
        <v>1</v>
      </c>
      <c r="AF362" s="43">
        <v>0</v>
      </c>
      <c r="AG362" s="43">
        <v>0</v>
      </c>
      <c r="AH362" s="43">
        <v>1</v>
      </c>
      <c r="AI362" s="47">
        <v>9.5E-4</v>
      </c>
      <c r="AJ362" s="41" t="s">
        <v>82</v>
      </c>
      <c r="AK362" s="47">
        <v>9.3999999999999997E-4</v>
      </c>
      <c r="AL362" s="41" t="s">
        <v>82</v>
      </c>
      <c r="AM362" s="41" t="s">
        <v>82</v>
      </c>
      <c r="AN362" s="43">
        <v>1</v>
      </c>
      <c r="AO362" s="43">
        <v>0</v>
      </c>
      <c r="AP362" s="43">
        <v>0</v>
      </c>
      <c r="AQ362" s="43">
        <v>1</v>
      </c>
      <c r="AR362" s="43">
        <v>0</v>
      </c>
      <c r="AS362" s="41">
        <v>0</v>
      </c>
      <c r="AT362" s="43">
        <v>1069</v>
      </c>
      <c r="AU362" s="43">
        <v>26</v>
      </c>
      <c r="AV362" s="47">
        <v>2.4899999999999999E-2</v>
      </c>
      <c r="AW362" s="48" t="s">
        <v>4341</v>
      </c>
      <c r="AX362" s="39">
        <v>0</v>
      </c>
      <c r="AY362" s="39">
        <v>0</v>
      </c>
      <c r="AZ362" s="39" t="s">
        <v>85</v>
      </c>
      <c r="BA362" s="39"/>
      <c r="BB362" s="48" t="s">
        <v>4342</v>
      </c>
      <c r="BC362" s="39">
        <v>0</v>
      </c>
      <c r="BD362" s="41" t="s">
        <v>4335</v>
      </c>
      <c r="BE362" s="50">
        <v>3</v>
      </c>
      <c r="BF362" s="50">
        <v>2</v>
      </c>
      <c r="BG362" s="50">
        <v>0</v>
      </c>
      <c r="BH362" s="50">
        <v>5</v>
      </c>
      <c r="BI362" s="50" t="s">
        <v>4343</v>
      </c>
      <c r="BJ362" s="50" t="s">
        <v>4344</v>
      </c>
      <c r="BK362" s="50"/>
      <c r="BL362" s="56" t="s">
        <v>4345</v>
      </c>
      <c r="BM362" s="52" t="s">
        <v>276</v>
      </c>
      <c r="BN362" s="57"/>
      <c r="BO362" s="57"/>
      <c r="BP362" s="57"/>
      <c r="BQ362" s="58"/>
    </row>
    <row r="363" spans="1:69" ht="15.75" x14ac:dyDescent="0.25">
      <c r="A363" s="38" t="s">
        <v>2625</v>
      </c>
      <c r="B363" s="39" t="s">
        <v>4296</v>
      </c>
      <c r="C363" s="39" t="s">
        <v>211</v>
      </c>
      <c r="D363" s="39" t="s">
        <v>71</v>
      </c>
      <c r="E363" s="39" t="s">
        <v>211</v>
      </c>
      <c r="F363" s="66" t="str">
        <f t="shared" si="17"/>
        <v>http://twiplomacy.com/info/asia/Mongolia</v>
      </c>
      <c r="G363" s="41" t="s">
        <v>4346</v>
      </c>
      <c r="H363" s="48" t="s">
        <v>4347</v>
      </c>
      <c r="I363" s="41" t="s">
        <v>4348</v>
      </c>
      <c r="J363" s="43">
        <v>406</v>
      </c>
      <c r="K363" s="43">
        <v>4</v>
      </c>
      <c r="L363" s="41" t="s">
        <v>4349</v>
      </c>
      <c r="M363" s="41" t="s">
        <v>4350</v>
      </c>
      <c r="N363" s="41" t="s">
        <v>4316</v>
      </c>
      <c r="O363" s="43">
        <v>0</v>
      </c>
      <c r="P363" s="43">
        <v>0</v>
      </c>
      <c r="Q363" s="41" t="s">
        <v>164</v>
      </c>
      <c r="R363" s="41" t="s">
        <v>79</v>
      </c>
      <c r="S363" s="43">
        <v>30</v>
      </c>
      <c r="T363" s="44" t="s">
        <v>564</v>
      </c>
      <c r="U363" s="43"/>
      <c r="V363" s="43"/>
      <c r="W363" s="43"/>
      <c r="X363" s="45"/>
      <c r="Y363" s="45"/>
      <c r="Z363" s="46"/>
      <c r="AA363" s="41" t="s">
        <v>4346</v>
      </c>
      <c r="AB363" s="41" t="s">
        <v>4348</v>
      </c>
      <c r="AC363" s="41" t="s">
        <v>4351</v>
      </c>
      <c r="AD363" s="41" t="s">
        <v>4347</v>
      </c>
      <c r="AE363" s="43">
        <v>0</v>
      </c>
      <c r="AF363" s="43" t="e">
        <v>#VALUE!</v>
      </c>
      <c r="AG363" s="43">
        <v>0</v>
      </c>
      <c r="AH363" s="43">
        <v>0</v>
      </c>
      <c r="AI363" s="41" t="s">
        <v>82</v>
      </c>
      <c r="AJ363" s="41" t="s">
        <v>82</v>
      </c>
      <c r="AK363" s="41" t="s">
        <v>82</v>
      </c>
      <c r="AL363" s="41" t="s">
        <v>82</v>
      </c>
      <c r="AM363" s="41" t="s">
        <v>82</v>
      </c>
      <c r="AN363" s="43" t="s">
        <v>83</v>
      </c>
      <c r="AO363" s="43">
        <v>0</v>
      </c>
      <c r="AP363" s="43">
        <v>0</v>
      </c>
      <c r="AQ363" s="43">
        <v>0</v>
      </c>
      <c r="AR363" s="43">
        <v>0</v>
      </c>
      <c r="AS363" s="41">
        <v>0</v>
      </c>
      <c r="AT363" s="43">
        <v>406</v>
      </c>
      <c r="AU363" s="43">
        <v>11</v>
      </c>
      <c r="AV363" s="47">
        <v>2.7799999999999998E-2</v>
      </c>
      <c r="AW363" s="48" t="s">
        <v>4352</v>
      </c>
      <c r="AX363" s="39">
        <v>0</v>
      </c>
      <c r="AY363" s="39">
        <v>0</v>
      </c>
      <c r="AZ363" s="39" t="s">
        <v>85</v>
      </c>
      <c r="BA363" s="39"/>
      <c r="BB363" s="48" t="s">
        <v>4353</v>
      </c>
      <c r="BC363" s="64">
        <v>0</v>
      </c>
      <c r="BD363" s="41" t="s">
        <v>4346</v>
      </c>
      <c r="BE363" s="50">
        <v>0</v>
      </c>
      <c r="BF363" s="50">
        <v>2</v>
      </c>
      <c r="BG363" s="50">
        <v>0</v>
      </c>
      <c r="BH363" s="50">
        <v>2</v>
      </c>
      <c r="BI363" s="50"/>
      <c r="BJ363" s="50" t="s">
        <v>2126</v>
      </c>
      <c r="BK363" s="50"/>
      <c r="BL363" s="51" t="s">
        <v>4354</v>
      </c>
      <c r="BM363" s="52" t="s">
        <v>90</v>
      </c>
      <c r="BN363" s="57"/>
      <c r="BO363" s="57"/>
      <c r="BP363" s="57"/>
      <c r="BQ363" s="58"/>
    </row>
    <row r="364" spans="1:69" ht="15.75" x14ac:dyDescent="0.25">
      <c r="A364" s="38" t="s">
        <v>2625</v>
      </c>
      <c r="B364" s="39" t="s">
        <v>4296</v>
      </c>
      <c r="C364" s="39" t="s">
        <v>117</v>
      </c>
      <c r="D364" s="39" t="s">
        <v>118</v>
      </c>
      <c r="E364" s="39" t="s">
        <v>4355</v>
      </c>
      <c r="F364" s="66" t="str">
        <f t="shared" si="17"/>
        <v>http://twiplomacy.com/info/asia/Mongolia</v>
      </c>
      <c r="G364" s="41" t="s">
        <v>4356</v>
      </c>
      <c r="H364" s="48" t="s">
        <v>4357</v>
      </c>
      <c r="I364" s="41" t="s">
        <v>4358</v>
      </c>
      <c r="J364" s="43">
        <v>36675</v>
      </c>
      <c r="K364" s="43">
        <v>1550</v>
      </c>
      <c r="L364" s="41" t="s">
        <v>4359</v>
      </c>
      <c r="M364" s="41" t="s">
        <v>4360</v>
      </c>
      <c r="N364" s="41"/>
      <c r="O364" s="43">
        <v>6929</v>
      </c>
      <c r="P364" s="43">
        <v>6153</v>
      </c>
      <c r="Q364" s="41" t="s">
        <v>164</v>
      </c>
      <c r="R364" s="41" t="s">
        <v>79</v>
      </c>
      <c r="S364" s="43">
        <v>99</v>
      </c>
      <c r="T364" s="44" t="s">
        <v>97</v>
      </c>
      <c r="U364" s="43">
        <v>1.7868670005564831</v>
      </c>
      <c r="V364" s="43">
        <v>5.6201052016364699</v>
      </c>
      <c r="W364" s="43">
        <v>7.3068381063705434</v>
      </c>
      <c r="X364" s="45">
        <v>747</v>
      </c>
      <c r="Y364" s="45">
        <v>3211</v>
      </c>
      <c r="Z364" s="46">
        <v>0.23263780753659302</v>
      </c>
      <c r="AA364" s="41" t="s">
        <v>4356</v>
      </c>
      <c r="AB364" s="41" t="s">
        <v>4358</v>
      </c>
      <c r="AC364" s="41" t="s">
        <v>4361</v>
      </c>
      <c r="AD364" s="41" t="s">
        <v>4357</v>
      </c>
      <c r="AE364" s="43">
        <v>6947</v>
      </c>
      <c r="AF364" s="43">
        <v>20.007575757575758</v>
      </c>
      <c r="AG364" s="43">
        <v>2641</v>
      </c>
      <c r="AH364" s="43">
        <v>4306</v>
      </c>
      <c r="AI364" s="47">
        <v>1.4499999999999999E-3</v>
      </c>
      <c r="AJ364" s="47">
        <v>5.13E-3</v>
      </c>
      <c r="AK364" s="47">
        <v>1E-3</v>
      </c>
      <c r="AL364" s="41" t="s">
        <v>82</v>
      </c>
      <c r="AM364" s="47">
        <v>2.6700000000000001E-3</v>
      </c>
      <c r="AN364" s="43">
        <v>132</v>
      </c>
      <c r="AO364" s="43">
        <v>7</v>
      </c>
      <c r="AP364" s="43">
        <v>0</v>
      </c>
      <c r="AQ364" s="43">
        <v>97</v>
      </c>
      <c r="AR364" s="43">
        <v>20</v>
      </c>
      <c r="AS364" s="41">
        <v>0.36</v>
      </c>
      <c r="AT364" s="43">
        <v>36659</v>
      </c>
      <c r="AU364" s="43">
        <v>0</v>
      </c>
      <c r="AV364" s="55">
        <v>0</v>
      </c>
      <c r="AW364" s="48" t="s">
        <v>4362</v>
      </c>
      <c r="AX364" s="39">
        <v>0</v>
      </c>
      <c r="AY364" s="39">
        <v>0</v>
      </c>
      <c r="AZ364" s="39" t="s">
        <v>85</v>
      </c>
      <c r="BA364" s="39"/>
      <c r="BB364" s="48" t="s">
        <v>4363</v>
      </c>
      <c r="BC364" s="39">
        <v>0</v>
      </c>
      <c r="BD364" s="41" t="s">
        <v>4356</v>
      </c>
      <c r="BE364" s="50">
        <v>11</v>
      </c>
      <c r="BF364" s="50">
        <v>2</v>
      </c>
      <c r="BG364" s="50">
        <v>3</v>
      </c>
      <c r="BH364" s="50">
        <v>16</v>
      </c>
      <c r="BI364" s="50" t="s">
        <v>4364</v>
      </c>
      <c r="BJ364" s="50" t="s">
        <v>4365</v>
      </c>
      <c r="BK364" s="50" t="s">
        <v>4366</v>
      </c>
      <c r="BL364" s="51" t="s">
        <v>4367</v>
      </c>
      <c r="BM364" s="52" t="s">
        <v>90</v>
      </c>
      <c r="BN364" s="57"/>
      <c r="BO364" s="57"/>
      <c r="BP364" s="57"/>
      <c r="BQ364" s="58"/>
    </row>
    <row r="365" spans="1:69" ht="15.75" x14ac:dyDescent="0.25">
      <c r="A365" s="38" t="s">
        <v>2625</v>
      </c>
      <c r="B365" s="39" t="s">
        <v>4296</v>
      </c>
      <c r="C365" s="39" t="s">
        <v>132</v>
      </c>
      <c r="D365" s="39" t="s">
        <v>71</v>
      </c>
      <c r="E365" s="39" t="s">
        <v>132</v>
      </c>
      <c r="F365" s="66" t="str">
        <f t="shared" si="17"/>
        <v>http://twiplomacy.com/info/asia/Mongolia</v>
      </c>
      <c r="G365" s="41" t="s">
        <v>4368</v>
      </c>
      <c r="H365" s="48" t="s">
        <v>4369</v>
      </c>
      <c r="I365" s="41" t="s">
        <v>4370</v>
      </c>
      <c r="J365" s="43">
        <v>5540</v>
      </c>
      <c r="K365" s="43">
        <v>452</v>
      </c>
      <c r="L365" s="41" t="s">
        <v>4371</v>
      </c>
      <c r="M365" s="41" t="s">
        <v>4372</v>
      </c>
      <c r="N365" s="41" t="s">
        <v>4316</v>
      </c>
      <c r="O365" s="43">
        <v>121</v>
      </c>
      <c r="P365" s="43">
        <v>2291</v>
      </c>
      <c r="Q365" s="41" t="s">
        <v>164</v>
      </c>
      <c r="R365" s="41" t="s">
        <v>79</v>
      </c>
      <c r="S365" s="43">
        <v>147</v>
      </c>
      <c r="T365" s="44" t="s">
        <v>4373</v>
      </c>
      <c r="U365" s="43">
        <v>1.5859916782246879</v>
      </c>
      <c r="V365" s="43">
        <v>5.3642241379310347</v>
      </c>
      <c r="W365" s="43">
        <v>2.1573275862068959</v>
      </c>
      <c r="X365" s="45">
        <v>55</v>
      </c>
      <c r="Y365" s="45">
        <v>2287</v>
      </c>
      <c r="Z365" s="46">
        <v>2.4048972452995199E-2</v>
      </c>
      <c r="AA365" s="41" t="s">
        <v>4368</v>
      </c>
      <c r="AB365" s="41" t="s">
        <v>4370</v>
      </c>
      <c r="AC365" s="41" t="s">
        <v>4374</v>
      </c>
      <c r="AD365" s="41" t="s">
        <v>4369</v>
      </c>
      <c r="AE365" s="43">
        <v>9</v>
      </c>
      <c r="AF365" s="43">
        <v>3</v>
      </c>
      <c r="AG365" s="43">
        <v>6</v>
      </c>
      <c r="AH365" s="43">
        <v>3</v>
      </c>
      <c r="AI365" s="47">
        <v>7.7999999999999999E-4</v>
      </c>
      <c r="AJ365" s="41" t="s">
        <v>82</v>
      </c>
      <c r="AK365" s="41" t="s">
        <v>82</v>
      </c>
      <c r="AL365" s="47">
        <v>0</v>
      </c>
      <c r="AM365" s="47">
        <v>1.81E-3</v>
      </c>
      <c r="AN365" s="43">
        <v>2</v>
      </c>
      <c r="AO365" s="43">
        <v>0</v>
      </c>
      <c r="AP365" s="43">
        <v>1</v>
      </c>
      <c r="AQ365" s="43">
        <v>0</v>
      </c>
      <c r="AR365" s="43">
        <v>1</v>
      </c>
      <c r="AS365" s="41">
        <v>0.01</v>
      </c>
      <c r="AT365" s="43">
        <v>5539</v>
      </c>
      <c r="AU365" s="43">
        <v>829</v>
      </c>
      <c r="AV365" s="47">
        <v>0.17599999999999999</v>
      </c>
      <c r="AW365" s="48" t="s">
        <v>4375</v>
      </c>
      <c r="AX365" s="39">
        <v>0</v>
      </c>
      <c r="AY365" s="39">
        <v>0</v>
      </c>
      <c r="AZ365" s="39" t="s">
        <v>85</v>
      </c>
      <c r="BA365" s="39"/>
      <c r="BB365" s="48" t="s">
        <v>4376</v>
      </c>
      <c r="BC365" s="39">
        <v>0</v>
      </c>
      <c r="BD365" s="41" t="s">
        <v>4368</v>
      </c>
      <c r="BE365" s="50">
        <v>62</v>
      </c>
      <c r="BF365" s="50">
        <v>32</v>
      </c>
      <c r="BG365" s="50">
        <v>49</v>
      </c>
      <c r="BH365" s="50">
        <v>143</v>
      </c>
      <c r="BI365" s="50" t="s">
        <v>4377</v>
      </c>
      <c r="BJ365" s="50" t="s">
        <v>4378</v>
      </c>
      <c r="BK365" s="50" t="s">
        <v>4379</v>
      </c>
      <c r="BL365" s="51" t="s">
        <v>4380</v>
      </c>
      <c r="BM365" s="52" t="s">
        <v>90</v>
      </c>
      <c r="BN365" s="57"/>
      <c r="BO365" s="57"/>
      <c r="BP365" s="57"/>
      <c r="BQ365" s="58"/>
    </row>
    <row r="366" spans="1:69" ht="15.75" x14ac:dyDescent="0.25">
      <c r="A366" s="38" t="s">
        <v>2625</v>
      </c>
      <c r="B366" s="39" t="s">
        <v>4296</v>
      </c>
      <c r="C366" s="39" t="s">
        <v>132</v>
      </c>
      <c r="D366" s="39" t="s">
        <v>71</v>
      </c>
      <c r="E366" s="39" t="s">
        <v>132</v>
      </c>
      <c r="F366" s="66" t="str">
        <f t="shared" si="17"/>
        <v>http://twiplomacy.com/info/asia/Mongolia</v>
      </c>
      <c r="G366" s="41" t="s">
        <v>4381</v>
      </c>
      <c r="H366" s="48" t="s">
        <v>4382</v>
      </c>
      <c r="I366" s="41" t="s">
        <v>4370</v>
      </c>
      <c r="J366" s="43">
        <v>7052</v>
      </c>
      <c r="K366" s="43">
        <v>179</v>
      </c>
      <c r="L366" s="41" t="s">
        <v>4383</v>
      </c>
      <c r="M366" s="41" t="s">
        <v>4384</v>
      </c>
      <c r="N366" s="41" t="s">
        <v>4296</v>
      </c>
      <c r="O366" s="43">
        <v>331</v>
      </c>
      <c r="P366" s="43">
        <v>3258</v>
      </c>
      <c r="Q366" s="41" t="s">
        <v>164</v>
      </c>
      <c r="R366" s="41" t="s">
        <v>79</v>
      </c>
      <c r="S366" s="43">
        <v>92</v>
      </c>
      <c r="T366" s="44" t="s">
        <v>97</v>
      </c>
      <c r="U366" s="43">
        <v>1.113344887348354</v>
      </c>
      <c r="V366" s="43">
        <v>5.875</v>
      </c>
      <c r="W366" s="43">
        <v>2.3602941176470589</v>
      </c>
      <c r="X366" s="45">
        <v>85</v>
      </c>
      <c r="Y366" s="45">
        <v>3212</v>
      </c>
      <c r="Z366" s="46">
        <v>2.6463262764632602E-2</v>
      </c>
      <c r="AA366" s="41" t="s">
        <v>4381</v>
      </c>
      <c r="AB366" s="41" t="s">
        <v>4370</v>
      </c>
      <c r="AC366" s="41" t="s">
        <v>4385</v>
      </c>
      <c r="AD366" s="41" t="s">
        <v>4382</v>
      </c>
      <c r="AE366" s="43">
        <v>3697</v>
      </c>
      <c r="AF366" s="43">
        <v>4.5603864734299515</v>
      </c>
      <c r="AG366" s="43">
        <v>1888</v>
      </c>
      <c r="AH366" s="43">
        <v>1809</v>
      </c>
      <c r="AI366" s="47">
        <v>1.2199999999999999E-3</v>
      </c>
      <c r="AJ366" s="47">
        <v>2.5899999999999999E-3</v>
      </c>
      <c r="AK366" s="47">
        <v>1.06E-3</v>
      </c>
      <c r="AL366" s="47">
        <v>5.3200000000000001E-3</v>
      </c>
      <c r="AM366" s="47">
        <v>2.6700000000000001E-3</v>
      </c>
      <c r="AN366" s="43">
        <v>414</v>
      </c>
      <c r="AO366" s="43">
        <v>21</v>
      </c>
      <c r="AP366" s="43">
        <v>7</v>
      </c>
      <c r="AQ366" s="43">
        <v>380</v>
      </c>
      <c r="AR366" s="43">
        <v>5</v>
      </c>
      <c r="AS366" s="41">
        <v>1.1299999999999999</v>
      </c>
      <c r="AT366" s="43">
        <v>7048</v>
      </c>
      <c r="AU366" s="43">
        <v>891</v>
      </c>
      <c r="AV366" s="47">
        <v>0.1447</v>
      </c>
      <c r="AW366" s="48" t="s">
        <v>4386</v>
      </c>
      <c r="AX366" s="39">
        <v>0</v>
      </c>
      <c r="AY366" s="39">
        <v>0</v>
      </c>
      <c r="AZ366" s="39" t="s">
        <v>85</v>
      </c>
      <c r="BA366" s="39"/>
      <c r="BB366" s="48" t="s">
        <v>4387</v>
      </c>
      <c r="BC366" s="39">
        <v>0</v>
      </c>
      <c r="BD366" s="41" t="s">
        <v>4381</v>
      </c>
      <c r="BE366" s="50">
        <v>15</v>
      </c>
      <c r="BF366" s="50">
        <v>14</v>
      </c>
      <c r="BG366" s="50">
        <v>15</v>
      </c>
      <c r="BH366" s="50">
        <v>44</v>
      </c>
      <c r="BI366" s="50" t="s">
        <v>4388</v>
      </c>
      <c r="BJ366" s="50" t="s">
        <v>4389</v>
      </c>
      <c r="BK366" s="50" t="s">
        <v>4390</v>
      </c>
      <c r="BL366" s="51" t="s">
        <v>4391</v>
      </c>
      <c r="BM366" s="52" t="s">
        <v>90</v>
      </c>
      <c r="BN366" s="57"/>
      <c r="BO366" s="57"/>
      <c r="BP366" s="57"/>
      <c r="BQ366" s="58"/>
    </row>
    <row r="367" spans="1:69" ht="15.75" x14ac:dyDescent="0.25">
      <c r="A367" s="38" t="s">
        <v>2625</v>
      </c>
      <c r="B367" s="39" t="s">
        <v>4392</v>
      </c>
      <c r="C367" s="39" t="s">
        <v>70</v>
      </c>
      <c r="D367" s="39" t="s">
        <v>71</v>
      </c>
      <c r="E367" s="39" t="s">
        <v>70</v>
      </c>
      <c r="F367" s="66" t="str">
        <f>HYPERLINK("http://twiplomacy.com/info/asia/Myanmar","http://twiplomacy.com/info/asia/Myanmar")</f>
        <v>http://twiplomacy.com/info/asia/Myanmar</v>
      </c>
      <c r="G367" s="41" t="s">
        <v>4393</v>
      </c>
      <c r="H367" s="79" t="s">
        <v>4394</v>
      </c>
      <c r="I367" s="41" t="s">
        <v>4395</v>
      </c>
      <c r="J367" s="43">
        <v>3092</v>
      </c>
      <c r="K367" s="43">
        <v>0</v>
      </c>
      <c r="L367" s="41" t="s">
        <v>4396</v>
      </c>
      <c r="M367" s="41" t="s">
        <v>4397</v>
      </c>
      <c r="N367" s="41"/>
      <c r="O367" s="43">
        <v>0</v>
      </c>
      <c r="P367" s="43">
        <v>611</v>
      </c>
      <c r="Q367" s="41" t="s">
        <v>164</v>
      </c>
      <c r="R367" s="41" t="s">
        <v>79</v>
      </c>
      <c r="S367" s="43">
        <v>18</v>
      </c>
      <c r="T367" s="44" t="s">
        <v>97</v>
      </c>
      <c r="U367" s="43">
        <v>1.0657193605683839</v>
      </c>
      <c r="V367" s="43">
        <v>1.9016666666666671</v>
      </c>
      <c r="W367" s="43">
        <v>3.503333333333333</v>
      </c>
      <c r="X367" s="45">
        <v>0</v>
      </c>
      <c r="Y367" s="45">
        <v>600</v>
      </c>
      <c r="Z367" s="46">
        <v>0</v>
      </c>
      <c r="AA367" s="41" t="s">
        <v>4393</v>
      </c>
      <c r="AB367" s="41" t="s">
        <v>4395</v>
      </c>
      <c r="AC367" s="41" t="s">
        <v>4398</v>
      </c>
      <c r="AD367" s="41" t="s">
        <v>4394</v>
      </c>
      <c r="AE367" s="43">
        <v>1029</v>
      </c>
      <c r="AF367" s="43">
        <v>1.1082251082251082</v>
      </c>
      <c r="AG367" s="43">
        <v>256</v>
      </c>
      <c r="AH367" s="43">
        <v>773</v>
      </c>
      <c r="AI367" s="47">
        <v>1.5900000000000001E-3</v>
      </c>
      <c r="AJ367" s="47">
        <v>1.07E-3</v>
      </c>
      <c r="AK367" s="47">
        <v>1.6299999999999999E-3</v>
      </c>
      <c r="AL367" s="41" t="s">
        <v>82</v>
      </c>
      <c r="AM367" s="41" t="s">
        <v>82</v>
      </c>
      <c r="AN367" s="43">
        <v>231</v>
      </c>
      <c r="AO367" s="43">
        <v>3</v>
      </c>
      <c r="AP367" s="43">
        <v>0</v>
      </c>
      <c r="AQ367" s="43">
        <v>228</v>
      </c>
      <c r="AR367" s="43">
        <v>0</v>
      </c>
      <c r="AS367" s="41">
        <v>0.63</v>
      </c>
      <c r="AT367" s="43">
        <v>3091</v>
      </c>
      <c r="AU367" s="43">
        <v>1322</v>
      </c>
      <c r="AV367" s="47">
        <v>0.74729999999999996</v>
      </c>
      <c r="AW367" s="48" t="s">
        <v>4399</v>
      </c>
      <c r="AX367" s="39">
        <v>0</v>
      </c>
      <c r="AY367" s="39">
        <v>0</v>
      </c>
      <c r="AZ367" s="39" t="s">
        <v>85</v>
      </c>
      <c r="BA367" s="39"/>
      <c r="BB367" s="48" t="s">
        <v>4400</v>
      </c>
      <c r="BC367" s="39">
        <v>0</v>
      </c>
      <c r="BD367" s="41" t="s">
        <v>4393</v>
      </c>
      <c r="BE367" s="50">
        <v>0</v>
      </c>
      <c r="BF367" s="50">
        <v>0</v>
      </c>
      <c r="BG367" s="50">
        <v>0</v>
      </c>
      <c r="BH367" s="50">
        <v>0</v>
      </c>
      <c r="BI367" s="50"/>
      <c r="BJ367" s="50"/>
      <c r="BK367" s="50"/>
      <c r="BL367" s="56" t="s">
        <v>4401</v>
      </c>
      <c r="BM367" s="52" t="s">
        <v>90</v>
      </c>
      <c r="BN367" s="57"/>
      <c r="BO367" s="57"/>
      <c r="BP367" s="57"/>
      <c r="BQ367" s="58"/>
    </row>
    <row r="368" spans="1:69" ht="15.75" x14ac:dyDescent="0.25">
      <c r="A368" s="38" t="s">
        <v>2625</v>
      </c>
      <c r="B368" s="39" t="s">
        <v>4392</v>
      </c>
      <c r="C368" s="39" t="s">
        <v>117</v>
      </c>
      <c r="D368" s="39" t="s">
        <v>71</v>
      </c>
      <c r="E368" s="39" t="s">
        <v>4402</v>
      </c>
      <c r="F368" s="66" t="str">
        <f>HYPERLINK("http://twiplomacy.com/info/asia/Myanmar","http://twiplomacy.com/info/asia/Myanmar")</f>
        <v>http://twiplomacy.com/info/asia/Myanmar</v>
      </c>
      <c r="G368" s="41" t="s">
        <v>4403</v>
      </c>
      <c r="H368" s="48" t="s">
        <v>4404</v>
      </c>
      <c r="I368" s="41" t="s">
        <v>4405</v>
      </c>
      <c r="J368" s="43">
        <v>10099</v>
      </c>
      <c r="K368" s="43">
        <v>2</v>
      </c>
      <c r="L368" s="41"/>
      <c r="M368" s="41" t="s">
        <v>4406</v>
      </c>
      <c r="N368" s="41" t="s">
        <v>4392</v>
      </c>
      <c r="O368" s="43">
        <v>0</v>
      </c>
      <c r="P368" s="43">
        <v>267</v>
      </c>
      <c r="Q368" s="41" t="s">
        <v>164</v>
      </c>
      <c r="R368" s="41" t="s">
        <v>79</v>
      </c>
      <c r="S368" s="43">
        <v>12</v>
      </c>
      <c r="T368" s="44" t="s">
        <v>97</v>
      </c>
      <c r="U368" s="43">
        <v>0.49810606060606061</v>
      </c>
      <c r="V368" s="43">
        <v>22.06844106463878</v>
      </c>
      <c r="W368" s="43">
        <v>34.015209125475288</v>
      </c>
      <c r="X368" s="45">
        <v>0</v>
      </c>
      <c r="Y368" s="45">
        <v>263</v>
      </c>
      <c r="Z368" s="46">
        <v>0</v>
      </c>
      <c r="AA368" s="41" t="s">
        <v>4403</v>
      </c>
      <c r="AB368" s="41" t="s">
        <v>4405</v>
      </c>
      <c r="AC368" s="41" t="s">
        <v>4407</v>
      </c>
      <c r="AD368" s="41" t="s">
        <v>4404</v>
      </c>
      <c r="AE368" s="43">
        <v>10931</v>
      </c>
      <c r="AF368" s="43">
        <v>23.32460732984293</v>
      </c>
      <c r="AG368" s="43">
        <v>4455</v>
      </c>
      <c r="AH368" s="43">
        <v>6476</v>
      </c>
      <c r="AI368" s="47">
        <v>5.8999999999999999E-3</v>
      </c>
      <c r="AJ368" s="41" t="s">
        <v>82</v>
      </c>
      <c r="AK368" s="47">
        <v>6.0800000000000003E-3</v>
      </c>
      <c r="AL368" s="41" t="s">
        <v>82</v>
      </c>
      <c r="AM368" s="41" t="s">
        <v>82</v>
      </c>
      <c r="AN368" s="43">
        <v>191</v>
      </c>
      <c r="AO368" s="43">
        <v>0</v>
      </c>
      <c r="AP368" s="43">
        <v>0</v>
      </c>
      <c r="AQ368" s="43">
        <v>191</v>
      </c>
      <c r="AR368" s="43">
        <v>0</v>
      </c>
      <c r="AS368" s="41">
        <v>0.52</v>
      </c>
      <c r="AT368" s="43">
        <v>10101</v>
      </c>
      <c r="AU368" s="43">
        <v>0</v>
      </c>
      <c r="AV368" s="55">
        <v>0</v>
      </c>
      <c r="AW368" s="48" t="s">
        <v>4408</v>
      </c>
      <c r="AX368" s="39">
        <v>0</v>
      </c>
      <c r="AY368" s="39">
        <v>0</v>
      </c>
      <c r="AZ368" s="39" t="s">
        <v>85</v>
      </c>
      <c r="BA368" s="39"/>
      <c r="BB368" s="48" t="s">
        <v>4409</v>
      </c>
      <c r="BC368" s="39">
        <v>0</v>
      </c>
      <c r="BD368" s="41" t="s">
        <v>4403</v>
      </c>
      <c r="BE368" s="50">
        <v>0</v>
      </c>
      <c r="BF368" s="50">
        <v>1</v>
      </c>
      <c r="BG368" s="50">
        <v>0</v>
      </c>
      <c r="BH368" s="50">
        <v>1</v>
      </c>
      <c r="BI368" s="50"/>
      <c r="BJ368" s="50" t="s">
        <v>4410</v>
      </c>
      <c r="BK368" s="50"/>
      <c r="BL368" s="56" t="s">
        <v>4411</v>
      </c>
      <c r="BM368" s="52" t="s">
        <v>90</v>
      </c>
      <c r="BN368" s="57"/>
      <c r="BO368" s="57"/>
      <c r="BP368" s="57"/>
      <c r="BQ368" s="58"/>
    </row>
    <row r="369" spans="1:69" ht="15.75" x14ac:dyDescent="0.25">
      <c r="A369" s="38" t="s">
        <v>2625</v>
      </c>
      <c r="B369" s="39" t="s">
        <v>4392</v>
      </c>
      <c r="C369" s="39" t="s">
        <v>132</v>
      </c>
      <c r="D369" s="39" t="s">
        <v>71</v>
      </c>
      <c r="E369" s="39" t="s">
        <v>132</v>
      </c>
      <c r="F369" s="66" t="str">
        <f>HYPERLINK("http://twiplomacy.com/info/asia/Myanmar","http://twiplomacy.com/info/asia/Myanmar")</f>
        <v>http://twiplomacy.com/info/asia/Myanmar</v>
      </c>
      <c r="G369" s="41" t="s">
        <v>4410</v>
      </c>
      <c r="H369" s="48" t="s">
        <v>4412</v>
      </c>
      <c r="I369" s="41" t="s">
        <v>4413</v>
      </c>
      <c r="J369" s="43">
        <v>187</v>
      </c>
      <c r="K369" s="43">
        <v>17</v>
      </c>
      <c r="L369" s="41"/>
      <c r="M369" s="41" t="s">
        <v>4414</v>
      </c>
      <c r="N369" s="41" t="s">
        <v>4392</v>
      </c>
      <c r="O369" s="43">
        <v>0</v>
      </c>
      <c r="P369" s="43">
        <v>121</v>
      </c>
      <c r="Q369" s="41" t="s">
        <v>164</v>
      </c>
      <c r="R369" s="41" t="s">
        <v>79</v>
      </c>
      <c r="S369" s="43">
        <v>2</v>
      </c>
      <c r="T369" s="44" t="s">
        <v>97</v>
      </c>
      <c r="U369" s="43">
        <v>0.95121951219512191</v>
      </c>
      <c r="V369" s="43">
        <v>2.347826086956522</v>
      </c>
      <c r="W369" s="43">
        <v>4.017391304347826</v>
      </c>
      <c r="X369" s="45">
        <v>0</v>
      </c>
      <c r="Y369" s="45">
        <v>117</v>
      </c>
      <c r="Z369" s="46">
        <v>0</v>
      </c>
      <c r="AA369" s="41" t="s">
        <v>4410</v>
      </c>
      <c r="AB369" s="41" t="s">
        <v>4413</v>
      </c>
      <c r="AC369" s="41" t="s">
        <v>4415</v>
      </c>
      <c r="AD369" s="41" t="s">
        <v>4412</v>
      </c>
      <c r="AE369" s="43">
        <v>757</v>
      </c>
      <c r="AF369" s="43">
        <v>2.3193277310924372</v>
      </c>
      <c r="AG369" s="43">
        <v>276</v>
      </c>
      <c r="AH369" s="43">
        <v>481</v>
      </c>
      <c r="AI369" s="47">
        <v>3.2899999999999999E-2</v>
      </c>
      <c r="AJ369" s="47">
        <v>5.4949999999999999E-2</v>
      </c>
      <c r="AK369" s="47">
        <v>2.7320000000000001E-2</v>
      </c>
      <c r="AL369" s="41" t="s">
        <v>82</v>
      </c>
      <c r="AM369" s="47">
        <v>1.6570000000000001E-2</v>
      </c>
      <c r="AN369" s="43">
        <v>119</v>
      </c>
      <c r="AO369" s="43">
        <v>25</v>
      </c>
      <c r="AP369" s="43">
        <v>0</v>
      </c>
      <c r="AQ369" s="43">
        <v>85</v>
      </c>
      <c r="AR369" s="43">
        <v>9</v>
      </c>
      <c r="AS369" s="41">
        <v>0.33</v>
      </c>
      <c r="AT369" s="43">
        <v>188</v>
      </c>
      <c r="AU369" s="43">
        <v>0</v>
      </c>
      <c r="AV369" s="55">
        <v>0</v>
      </c>
      <c r="AW369" s="48" t="s">
        <v>4416</v>
      </c>
      <c r="AX369" s="39">
        <v>0</v>
      </c>
      <c r="AY369" s="39">
        <v>0</v>
      </c>
      <c r="AZ369" s="39" t="s">
        <v>85</v>
      </c>
      <c r="BA369" s="39"/>
      <c r="BB369" s="48" t="s">
        <v>4417</v>
      </c>
      <c r="BC369" s="39">
        <v>0</v>
      </c>
      <c r="BD369" s="41" t="s">
        <v>4410</v>
      </c>
      <c r="BE369" s="50">
        <v>3</v>
      </c>
      <c r="BF369" s="50">
        <v>1</v>
      </c>
      <c r="BG369" s="50">
        <v>0</v>
      </c>
      <c r="BH369" s="50">
        <v>4</v>
      </c>
      <c r="BI369" s="50" t="s">
        <v>4418</v>
      </c>
      <c r="BJ369" s="50" t="s">
        <v>4419</v>
      </c>
      <c r="BK369" s="50"/>
      <c r="BL369" s="56" t="s">
        <v>4420</v>
      </c>
      <c r="BM369" s="52" t="s">
        <v>90</v>
      </c>
      <c r="BN369" s="57"/>
      <c r="BO369" s="57"/>
      <c r="BP369" s="57"/>
      <c r="BQ369" s="58"/>
    </row>
    <row r="370" spans="1:69" ht="15.75" x14ac:dyDescent="0.25">
      <c r="A370" s="38" t="s">
        <v>2625</v>
      </c>
      <c r="B370" s="39" t="s">
        <v>4421</v>
      </c>
      <c r="C370" s="39" t="s">
        <v>146</v>
      </c>
      <c r="D370" s="39" t="s">
        <v>118</v>
      </c>
      <c r="E370" s="39" t="s">
        <v>4422</v>
      </c>
      <c r="F370" s="66" t="str">
        <f>HYPERLINK("http://twiplomacy.com/info/asia/Nepal","http://twiplomacy.com/info/asia/Nepal")</f>
        <v>http://twiplomacy.com/info/asia/Nepal</v>
      </c>
      <c r="G370" s="41" t="s">
        <v>4423</v>
      </c>
      <c r="H370" s="48" t="s">
        <v>4424</v>
      </c>
      <c r="I370" s="41" t="s">
        <v>4425</v>
      </c>
      <c r="J370" s="43">
        <v>1949</v>
      </c>
      <c r="K370" s="43">
        <v>9</v>
      </c>
      <c r="L370" s="41" t="s">
        <v>4426</v>
      </c>
      <c r="M370" s="41" t="s">
        <v>4427</v>
      </c>
      <c r="N370" s="41" t="s">
        <v>4421</v>
      </c>
      <c r="O370" s="43">
        <v>0</v>
      </c>
      <c r="P370" s="43">
        <v>4</v>
      </c>
      <c r="Q370" s="41" t="s">
        <v>164</v>
      </c>
      <c r="R370" s="41" t="s">
        <v>79</v>
      </c>
      <c r="S370" s="43">
        <v>26</v>
      </c>
      <c r="T370" s="68" t="s">
        <v>4428</v>
      </c>
      <c r="U370" s="43">
        <v>0.36363636363636359</v>
      </c>
      <c r="V370" s="43">
        <v>8.5</v>
      </c>
      <c r="W370" s="43">
        <v>74</v>
      </c>
      <c r="X370" s="45">
        <v>0</v>
      </c>
      <c r="Y370" s="45">
        <v>4</v>
      </c>
      <c r="Z370" s="46">
        <v>0</v>
      </c>
      <c r="AA370" s="41" t="s">
        <v>4423</v>
      </c>
      <c r="AB370" s="41" t="s">
        <v>4425</v>
      </c>
      <c r="AC370" s="41" t="s">
        <v>4429</v>
      </c>
      <c r="AD370" s="41" t="s">
        <v>4424</v>
      </c>
      <c r="AE370" s="43">
        <v>0</v>
      </c>
      <c r="AF370" s="43" t="e">
        <v>#VALUE!</v>
      </c>
      <c r="AG370" s="43">
        <v>0</v>
      </c>
      <c r="AH370" s="43">
        <v>0</v>
      </c>
      <c r="AI370" s="41" t="s">
        <v>82</v>
      </c>
      <c r="AJ370" s="41" t="s">
        <v>82</v>
      </c>
      <c r="AK370" s="41" t="s">
        <v>82</v>
      </c>
      <c r="AL370" s="41" t="s">
        <v>82</v>
      </c>
      <c r="AM370" s="41" t="s">
        <v>82</v>
      </c>
      <c r="AN370" s="43" t="s">
        <v>83</v>
      </c>
      <c r="AO370" s="43">
        <v>0</v>
      </c>
      <c r="AP370" s="43">
        <v>0</v>
      </c>
      <c r="AQ370" s="43">
        <v>0</v>
      </c>
      <c r="AR370" s="43">
        <v>0</v>
      </c>
      <c r="AS370" s="41">
        <v>0</v>
      </c>
      <c r="AT370" s="43">
        <v>1946</v>
      </c>
      <c r="AU370" s="43">
        <v>858</v>
      </c>
      <c r="AV370" s="47">
        <v>0.78859999999999997</v>
      </c>
      <c r="AW370" s="48" t="s">
        <v>4430</v>
      </c>
      <c r="AX370" s="39">
        <v>0</v>
      </c>
      <c r="AY370" s="39">
        <v>0</v>
      </c>
      <c r="AZ370" s="39" t="s">
        <v>85</v>
      </c>
      <c r="BA370" s="39"/>
      <c r="BB370" s="48" t="s">
        <v>4431</v>
      </c>
      <c r="BC370" s="39">
        <v>0</v>
      </c>
      <c r="BD370" s="41" t="s">
        <v>4423</v>
      </c>
      <c r="BE370" s="50">
        <v>2</v>
      </c>
      <c r="BF370" s="50">
        <v>2</v>
      </c>
      <c r="BG370" s="50">
        <v>0</v>
      </c>
      <c r="BH370" s="50">
        <v>4</v>
      </c>
      <c r="BI370" s="50" t="s">
        <v>4432</v>
      </c>
      <c r="BJ370" s="50" t="s">
        <v>4433</v>
      </c>
      <c r="BK370" s="50"/>
      <c r="BL370" s="51" t="s">
        <v>4434</v>
      </c>
      <c r="BM370" s="52" t="s">
        <v>90</v>
      </c>
      <c r="BN370" s="57"/>
      <c r="BO370" s="57"/>
      <c r="BP370" s="57"/>
      <c r="BQ370" s="58"/>
    </row>
    <row r="371" spans="1:69" ht="15.75" x14ac:dyDescent="0.25">
      <c r="A371" s="38" t="s">
        <v>2625</v>
      </c>
      <c r="B371" s="39" t="s">
        <v>4421</v>
      </c>
      <c r="C371" s="39" t="s">
        <v>104</v>
      </c>
      <c r="D371" s="39" t="s">
        <v>71</v>
      </c>
      <c r="E371" s="39" t="s">
        <v>4435</v>
      </c>
      <c r="F371" s="66" t="str">
        <f>HYPERLINK("http://twiplomacy.com/info/asia/Nepal","http://twiplomacy.com/info/asia/Nepal")</f>
        <v>http://twiplomacy.com/info/asia/Nepal</v>
      </c>
      <c r="G371" s="41" t="s">
        <v>568</v>
      </c>
      <c r="H371" s="79" t="s">
        <v>4436</v>
      </c>
      <c r="I371" s="41" t="s">
        <v>4437</v>
      </c>
      <c r="J371" s="43">
        <v>297763</v>
      </c>
      <c r="K371" s="43">
        <v>37</v>
      </c>
      <c r="L371" s="41" t="s">
        <v>4438</v>
      </c>
      <c r="M371" s="41" t="s">
        <v>4439</v>
      </c>
      <c r="N371" s="41"/>
      <c r="O371" s="43">
        <v>15</v>
      </c>
      <c r="P371" s="43">
        <v>1042</v>
      </c>
      <c r="Q371" s="41" t="s">
        <v>164</v>
      </c>
      <c r="R371" s="41" t="s">
        <v>79</v>
      </c>
      <c r="S371" s="43">
        <v>133</v>
      </c>
      <c r="T371" s="44" t="s">
        <v>97</v>
      </c>
      <c r="U371" s="43">
        <v>0.77794676806083651</v>
      </c>
      <c r="V371" s="43">
        <v>25.606060606060609</v>
      </c>
      <c r="W371" s="43">
        <v>194.99686520376181</v>
      </c>
      <c r="X371" s="45">
        <v>0</v>
      </c>
      <c r="Y371" s="45">
        <v>1023</v>
      </c>
      <c r="Z371" s="46">
        <v>0</v>
      </c>
      <c r="AA371" s="41" t="s">
        <v>568</v>
      </c>
      <c r="AB371" s="41" t="s">
        <v>4437</v>
      </c>
      <c r="AC371" s="41" t="s">
        <v>4440</v>
      </c>
      <c r="AD371" s="41" t="s">
        <v>4436</v>
      </c>
      <c r="AE371" s="43">
        <v>152698</v>
      </c>
      <c r="AF371" s="43">
        <v>35.726872246696033</v>
      </c>
      <c r="AG371" s="43">
        <v>16220</v>
      </c>
      <c r="AH371" s="43">
        <v>136478</v>
      </c>
      <c r="AI371" s="47">
        <v>1.32E-3</v>
      </c>
      <c r="AJ371" s="47">
        <v>8.5999999999999998E-4</v>
      </c>
      <c r="AK371" s="47">
        <v>1.5499999999999999E-3</v>
      </c>
      <c r="AL371" s="41" t="s">
        <v>82</v>
      </c>
      <c r="AM371" s="47">
        <v>4.81E-3</v>
      </c>
      <c r="AN371" s="43">
        <v>454</v>
      </c>
      <c r="AO371" s="43">
        <v>396</v>
      </c>
      <c r="AP371" s="43">
        <v>0</v>
      </c>
      <c r="AQ371" s="43">
        <v>9</v>
      </c>
      <c r="AR371" s="43">
        <v>49</v>
      </c>
      <c r="AS371" s="41">
        <v>1.24</v>
      </c>
      <c r="AT371" s="43">
        <v>297397</v>
      </c>
      <c r="AU371" s="43">
        <v>77474</v>
      </c>
      <c r="AV371" s="47">
        <v>0.3523</v>
      </c>
      <c r="AW371" s="48" t="s">
        <v>4441</v>
      </c>
      <c r="AX371" s="39">
        <v>0</v>
      </c>
      <c r="AY371" s="39">
        <v>0</v>
      </c>
      <c r="AZ371" s="39" t="s">
        <v>85</v>
      </c>
      <c r="BA371" s="39"/>
      <c r="BB371" s="48" t="s">
        <v>4442</v>
      </c>
      <c r="BC371" s="39">
        <v>0</v>
      </c>
      <c r="BD371" s="41" t="s">
        <v>568</v>
      </c>
      <c r="BE371" s="50">
        <v>2</v>
      </c>
      <c r="BF371" s="50">
        <v>3</v>
      </c>
      <c r="BG371" s="50">
        <v>0</v>
      </c>
      <c r="BH371" s="50">
        <v>5</v>
      </c>
      <c r="BI371" s="50" t="s">
        <v>4443</v>
      </c>
      <c r="BJ371" s="50" t="s">
        <v>4444</v>
      </c>
      <c r="BK371" s="50"/>
      <c r="BL371" s="51" t="s">
        <v>4445</v>
      </c>
      <c r="BM371" s="52" t="s">
        <v>90</v>
      </c>
      <c r="BN371" s="57"/>
      <c r="BO371" s="57"/>
      <c r="BP371" s="57"/>
      <c r="BQ371" s="58"/>
    </row>
    <row r="372" spans="1:69" ht="15.75" x14ac:dyDescent="0.25">
      <c r="A372" s="38" t="s">
        <v>2625</v>
      </c>
      <c r="B372" s="39" t="s">
        <v>4421</v>
      </c>
      <c r="C372" s="39" t="s">
        <v>104</v>
      </c>
      <c r="D372" s="39" t="s">
        <v>71</v>
      </c>
      <c r="E372" s="39" t="s">
        <v>4435</v>
      </c>
      <c r="F372" s="66" t="str">
        <f>HYPERLINK("http://twiplomacy.com/info/asia/Nepal","http://twiplomacy.com/info/asia/Nepal")</f>
        <v>http://twiplomacy.com/info/asia/Nepal</v>
      </c>
      <c r="G372" s="41" t="s">
        <v>4446</v>
      </c>
      <c r="H372" s="48" t="s">
        <v>4447</v>
      </c>
      <c r="I372" s="41" t="s">
        <v>4448</v>
      </c>
      <c r="J372" s="43">
        <v>370472</v>
      </c>
      <c r="K372" s="43">
        <v>14</v>
      </c>
      <c r="L372" s="41" t="s">
        <v>4449</v>
      </c>
      <c r="M372" s="41" t="s">
        <v>4450</v>
      </c>
      <c r="N372" s="41" t="s">
        <v>4451</v>
      </c>
      <c r="O372" s="43">
        <v>31</v>
      </c>
      <c r="P372" s="43">
        <v>1</v>
      </c>
      <c r="Q372" s="41" t="s">
        <v>164</v>
      </c>
      <c r="R372" s="41" t="s">
        <v>79</v>
      </c>
      <c r="S372" s="43">
        <v>153</v>
      </c>
      <c r="T372" s="44" t="s">
        <v>97</v>
      </c>
      <c r="U372" s="43">
        <v>1</v>
      </c>
      <c r="V372" s="43">
        <v>8</v>
      </c>
      <c r="W372" s="43">
        <v>49</v>
      </c>
      <c r="X372" s="45">
        <v>1</v>
      </c>
      <c r="Y372" s="45">
        <v>1</v>
      </c>
      <c r="Z372" s="46">
        <v>1</v>
      </c>
      <c r="AA372" s="41" t="s">
        <v>4446</v>
      </c>
      <c r="AB372" s="41" t="s">
        <v>4448</v>
      </c>
      <c r="AC372" s="41" t="s">
        <v>4452</v>
      </c>
      <c r="AD372" s="41" t="s">
        <v>4447</v>
      </c>
      <c r="AE372" s="43">
        <v>34156</v>
      </c>
      <c r="AF372" s="43">
        <v>35.194690265486727</v>
      </c>
      <c r="AG372" s="43">
        <v>3977</v>
      </c>
      <c r="AH372" s="43">
        <v>30179</v>
      </c>
      <c r="AI372" s="47">
        <v>8.9999999999999998E-4</v>
      </c>
      <c r="AJ372" s="47">
        <v>7.2999999999999996E-4</v>
      </c>
      <c r="AK372" s="47">
        <v>3.5E-4</v>
      </c>
      <c r="AL372" s="47">
        <v>9.8999999999999999E-4</v>
      </c>
      <c r="AM372" s="47">
        <v>1.2099999999999999E-3</v>
      </c>
      <c r="AN372" s="43">
        <v>113</v>
      </c>
      <c r="AO372" s="43">
        <v>64</v>
      </c>
      <c r="AP372" s="43">
        <v>3</v>
      </c>
      <c r="AQ372" s="43">
        <v>2</v>
      </c>
      <c r="AR372" s="43">
        <v>44</v>
      </c>
      <c r="AS372" s="41">
        <v>0.31</v>
      </c>
      <c r="AT372" s="43">
        <v>370463</v>
      </c>
      <c r="AU372" s="43">
        <v>73526</v>
      </c>
      <c r="AV372" s="47">
        <v>0.24759999999999999</v>
      </c>
      <c r="AW372" s="48" t="s">
        <v>4453</v>
      </c>
      <c r="AX372" s="39">
        <v>0</v>
      </c>
      <c r="AY372" s="39">
        <v>0</v>
      </c>
      <c r="AZ372" s="39" t="s">
        <v>85</v>
      </c>
      <c r="BA372" s="39"/>
      <c r="BB372" s="48" t="s">
        <v>4454</v>
      </c>
      <c r="BC372" s="39">
        <v>0</v>
      </c>
      <c r="BD372" s="41" t="s">
        <v>4446</v>
      </c>
      <c r="BE372" s="50">
        <v>1</v>
      </c>
      <c r="BF372" s="50">
        <v>7</v>
      </c>
      <c r="BG372" s="50">
        <v>0</v>
      </c>
      <c r="BH372" s="50">
        <v>8</v>
      </c>
      <c r="BI372" s="50" t="s">
        <v>3157</v>
      </c>
      <c r="BJ372" s="50" t="s">
        <v>4455</v>
      </c>
      <c r="BK372" s="50"/>
      <c r="BL372" s="51" t="s">
        <v>4456</v>
      </c>
      <c r="BM372" s="52" t="s">
        <v>90</v>
      </c>
      <c r="BN372" s="57"/>
      <c r="BO372" s="57"/>
      <c r="BP372" s="57"/>
      <c r="BQ372" s="58"/>
    </row>
    <row r="373" spans="1:69" ht="15.75" x14ac:dyDescent="0.25">
      <c r="A373" s="38" t="s">
        <v>2625</v>
      </c>
      <c r="B373" s="39" t="s">
        <v>4421</v>
      </c>
      <c r="C373" s="39" t="s">
        <v>211</v>
      </c>
      <c r="D373" s="39" t="s">
        <v>71</v>
      </c>
      <c r="E373" s="39" t="s">
        <v>211</v>
      </c>
      <c r="F373" s="66" t="str">
        <f>HYPERLINK("http://twiplomacy.com/info/asia/Nepal","http://twiplomacy.com/info/asia/Nepal")</f>
        <v>http://twiplomacy.com/info/asia/Nepal</v>
      </c>
      <c r="G373" s="41" t="s">
        <v>4457</v>
      </c>
      <c r="H373" s="48" t="s">
        <v>4458</v>
      </c>
      <c r="I373" s="41" t="s">
        <v>4459</v>
      </c>
      <c r="J373" s="43">
        <v>121279</v>
      </c>
      <c r="K373" s="43">
        <v>40</v>
      </c>
      <c r="L373" s="41" t="s">
        <v>4460</v>
      </c>
      <c r="M373" s="41" t="s">
        <v>4461</v>
      </c>
      <c r="N373" s="41" t="s">
        <v>4462</v>
      </c>
      <c r="O373" s="43">
        <v>6394</v>
      </c>
      <c r="P373" s="43">
        <v>18090</v>
      </c>
      <c r="Q373" s="41" t="s">
        <v>164</v>
      </c>
      <c r="R373" s="41" t="s">
        <v>124</v>
      </c>
      <c r="S373" s="43">
        <v>76</v>
      </c>
      <c r="T373" s="44" t="s">
        <v>97</v>
      </c>
      <c r="U373" s="43">
        <v>13.630252100840339</v>
      </c>
      <c r="V373" s="43">
        <v>1.653061224489796</v>
      </c>
      <c r="W373" s="43">
        <v>6.9441130298273146</v>
      </c>
      <c r="X373" s="45">
        <v>2933</v>
      </c>
      <c r="Y373" s="45">
        <v>3244</v>
      </c>
      <c r="Z373" s="46">
        <v>0.90413070283600505</v>
      </c>
      <c r="AA373" s="41" t="s">
        <v>4457</v>
      </c>
      <c r="AB373" s="41" t="s">
        <v>4459</v>
      </c>
      <c r="AC373" s="41" t="s">
        <v>4463</v>
      </c>
      <c r="AD373" s="41" t="s">
        <v>4458</v>
      </c>
      <c r="AE373" s="43">
        <v>26001</v>
      </c>
      <c r="AF373" s="43">
        <v>13.371104815864022</v>
      </c>
      <c r="AG373" s="43">
        <v>4720</v>
      </c>
      <c r="AH373" s="43">
        <v>21281</v>
      </c>
      <c r="AI373" s="47">
        <v>8.0000000000000004E-4</v>
      </c>
      <c r="AJ373" s="47">
        <v>3.6000000000000002E-4</v>
      </c>
      <c r="AK373" s="47">
        <v>4.6999999999999999E-4</v>
      </c>
      <c r="AL373" s="41" t="s">
        <v>82</v>
      </c>
      <c r="AM373" s="47">
        <v>2.8600000000000001E-3</v>
      </c>
      <c r="AN373" s="43">
        <v>353</v>
      </c>
      <c r="AO373" s="43">
        <v>156</v>
      </c>
      <c r="AP373" s="43">
        <v>0</v>
      </c>
      <c r="AQ373" s="43">
        <v>138</v>
      </c>
      <c r="AR373" s="43">
        <v>58</v>
      </c>
      <c r="AS373" s="41">
        <v>0.97</v>
      </c>
      <c r="AT373" s="43">
        <v>121102</v>
      </c>
      <c r="AU373" s="43">
        <v>62266</v>
      </c>
      <c r="AV373" s="47">
        <v>1.0583</v>
      </c>
      <c r="AW373" s="63" t="s">
        <v>4464</v>
      </c>
      <c r="AX373" s="39">
        <v>0</v>
      </c>
      <c r="AY373" s="39">
        <v>0</v>
      </c>
      <c r="AZ373" s="39" t="s">
        <v>85</v>
      </c>
      <c r="BA373" s="39"/>
      <c r="BB373" s="63" t="s">
        <v>4465</v>
      </c>
      <c r="BC373" s="39">
        <v>0</v>
      </c>
      <c r="BD373" s="41" t="s">
        <v>4457</v>
      </c>
      <c r="BE373" s="50">
        <v>0</v>
      </c>
      <c r="BF373" s="50">
        <v>1</v>
      </c>
      <c r="BG373" s="50">
        <v>1</v>
      </c>
      <c r="BH373" s="50">
        <v>2</v>
      </c>
      <c r="BI373" s="50"/>
      <c r="BJ373" s="50" t="s">
        <v>3227</v>
      </c>
      <c r="BK373" s="50" t="s">
        <v>4466</v>
      </c>
      <c r="BL373" s="51" t="s">
        <v>4467</v>
      </c>
      <c r="BM373" s="52" t="s">
        <v>90</v>
      </c>
      <c r="BN373" s="57"/>
      <c r="BO373" s="57"/>
      <c r="BP373" s="57"/>
      <c r="BQ373" s="58"/>
    </row>
    <row r="374" spans="1:69" ht="15.75" x14ac:dyDescent="0.25">
      <c r="A374" s="38" t="s">
        <v>2625</v>
      </c>
      <c r="B374" s="39" t="s">
        <v>4421</v>
      </c>
      <c r="C374" s="39" t="s">
        <v>132</v>
      </c>
      <c r="D374" s="39" t="s">
        <v>71</v>
      </c>
      <c r="E374" s="39" t="s">
        <v>132</v>
      </c>
      <c r="F374" s="66" t="str">
        <f>HYPERLINK("http://twiplomacy.com/info/asia/Nepal","http://twiplomacy.com/info/asia/Nepal")</f>
        <v>http://twiplomacy.com/info/asia/Nepal</v>
      </c>
      <c r="G374" s="41" t="s">
        <v>4466</v>
      </c>
      <c r="H374" s="48" t="s">
        <v>4468</v>
      </c>
      <c r="I374" s="41" t="s">
        <v>4469</v>
      </c>
      <c r="J374" s="43">
        <v>75603</v>
      </c>
      <c r="K374" s="43">
        <v>281</v>
      </c>
      <c r="L374" s="41" t="s">
        <v>4470</v>
      </c>
      <c r="M374" s="41" t="s">
        <v>4471</v>
      </c>
      <c r="N374" s="41" t="s">
        <v>4472</v>
      </c>
      <c r="O374" s="43">
        <v>310</v>
      </c>
      <c r="P374" s="43">
        <v>1016</v>
      </c>
      <c r="Q374" s="41" t="s">
        <v>164</v>
      </c>
      <c r="R374" s="41" t="s">
        <v>124</v>
      </c>
      <c r="S374" s="43">
        <v>106</v>
      </c>
      <c r="T374" s="44" t="s">
        <v>97</v>
      </c>
      <c r="U374" s="43">
        <v>0.85286569717707439</v>
      </c>
      <c r="V374" s="43">
        <v>7.3137019230769234</v>
      </c>
      <c r="W374" s="43">
        <v>17.17908653846154</v>
      </c>
      <c r="X374" s="45">
        <v>36</v>
      </c>
      <c r="Y374" s="45">
        <v>997</v>
      </c>
      <c r="Z374" s="46">
        <v>3.6108324974924798E-2</v>
      </c>
      <c r="AA374" s="41" t="s">
        <v>4466</v>
      </c>
      <c r="AB374" s="41" t="s">
        <v>4469</v>
      </c>
      <c r="AC374" s="41" t="s">
        <v>4473</v>
      </c>
      <c r="AD374" s="41" t="s">
        <v>4468</v>
      </c>
      <c r="AE374" s="43">
        <v>12276</v>
      </c>
      <c r="AF374" s="43">
        <v>13.497630331753555</v>
      </c>
      <c r="AG374" s="43">
        <v>2848</v>
      </c>
      <c r="AH374" s="43">
        <v>9428</v>
      </c>
      <c r="AI374" s="47">
        <v>1.1000000000000001E-3</v>
      </c>
      <c r="AJ374" s="47">
        <v>1.2999999999999999E-3</v>
      </c>
      <c r="AK374" s="47">
        <v>8.7000000000000001E-4</v>
      </c>
      <c r="AL374" s="47">
        <v>8.4999999999999995E-4</v>
      </c>
      <c r="AM374" s="47">
        <v>1.1900000000000001E-3</v>
      </c>
      <c r="AN374" s="43">
        <v>211</v>
      </c>
      <c r="AO374" s="43">
        <v>76</v>
      </c>
      <c r="AP374" s="43">
        <v>1</v>
      </c>
      <c r="AQ374" s="43">
        <v>39</v>
      </c>
      <c r="AR374" s="43">
        <v>95</v>
      </c>
      <c r="AS374" s="41">
        <v>0.57999999999999996</v>
      </c>
      <c r="AT374" s="43">
        <v>75530</v>
      </c>
      <c r="AU374" s="43">
        <v>51651</v>
      </c>
      <c r="AV374" s="47">
        <v>2.1629999999999998</v>
      </c>
      <c r="AW374" s="67" t="s">
        <v>4474</v>
      </c>
      <c r="AX374" s="39">
        <v>0</v>
      </c>
      <c r="AY374" s="83">
        <v>1</v>
      </c>
      <c r="AZ374" s="61" t="s">
        <v>85</v>
      </c>
      <c r="BA374" s="61"/>
      <c r="BB374" s="63" t="s">
        <v>4475</v>
      </c>
      <c r="BC374" s="39">
        <v>0</v>
      </c>
      <c r="BD374" s="41" t="s">
        <v>4466</v>
      </c>
      <c r="BE374" s="50">
        <v>44</v>
      </c>
      <c r="BF374" s="50">
        <v>29</v>
      </c>
      <c r="BG374" s="50">
        <v>8</v>
      </c>
      <c r="BH374" s="50">
        <v>81</v>
      </c>
      <c r="BI374" s="50" t="s">
        <v>4476</v>
      </c>
      <c r="BJ374" s="50" t="s">
        <v>4477</v>
      </c>
      <c r="BK374" s="50" t="s">
        <v>4478</v>
      </c>
      <c r="BL374" s="51" t="s">
        <v>4479</v>
      </c>
      <c r="BM374" s="52" t="s">
        <v>90</v>
      </c>
      <c r="BN374" s="57"/>
      <c r="BO374" s="57"/>
      <c r="BP374" s="57"/>
      <c r="BQ374" s="58"/>
    </row>
    <row r="375" spans="1:69" ht="15.75" x14ac:dyDescent="0.25">
      <c r="A375" s="38" t="s">
        <v>2625</v>
      </c>
      <c r="B375" s="39" t="s">
        <v>4480</v>
      </c>
      <c r="C375" s="39" t="s">
        <v>132</v>
      </c>
      <c r="D375" s="39" t="s">
        <v>71</v>
      </c>
      <c r="E375" s="39" t="s">
        <v>132</v>
      </c>
      <c r="F375" s="66" t="str">
        <f>HYPERLINK("http://twiplomacy.com/info/asia/Oman","http://twiplomacy.com/info/asia/Oman")</f>
        <v>http://twiplomacy.com/info/asia/Oman</v>
      </c>
      <c r="G375" s="41" t="s">
        <v>4481</v>
      </c>
      <c r="H375" s="48" t="s">
        <v>4482</v>
      </c>
      <c r="I375" s="41" t="s">
        <v>2879</v>
      </c>
      <c r="J375" s="43">
        <v>254554</v>
      </c>
      <c r="K375" s="43">
        <v>39</v>
      </c>
      <c r="L375" s="41" t="s">
        <v>4483</v>
      </c>
      <c r="M375" s="41" t="s">
        <v>4484</v>
      </c>
      <c r="N375" s="41" t="s">
        <v>4485</v>
      </c>
      <c r="O375" s="43">
        <v>2</v>
      </c>
      <c r="P375" s="43">
        <v>1417</v>
      </c>
      <c r="Q375" s="41" t="s">
        <v>164</v>
      </c>
      <c r="R375" s="41" t="s">
        <v>124</v>
      </c>
      <c r="S375" s="43">
        <v>296</v>
      </c>
      <c r="T375" s="44" t="s">
        <v>97</v>
      </c>
      <c r="U375" s="43">
        <v>0.89022842639593913</v>
      </c>
      <c r="V375" s="43">
        <v>62.791765637371341</v>
      </c>
      <c r="W375" s="43">
        <v>68.773555027711794</v>
      </c>
      <c r="X375" s="45">
        <v>27</v>
      </c>
      <c r="Y375" s="45">
        <v>1403</v>
      </c>
      <c r="Z375" s="46">
        <v>1.92444761225944E-2</v>
      </c>
      <c r="AA375" s="41" t="s">
        <v>4481</v>
      </c>
      <c r="AB375" s="41" t="s">
        <v>2879</v>
      </c>
      <c r="AC375" s="41" t="s">
        <v>4486</v>
      </c>
      <c r="AD375" s="41" t="s">
        <v>4482</v>
      </c>
      <c r="AE375" s="43">
        <v>77008</v>
      </c>
      <c r="AF375" s="43">
        <v>97.930091185410333</v>
      </c>
      <c r="AG375" s="43">
        <v>32219</v>
      </c>
      <c r="AH375" s="43">
        <v>44789</v>
      </c>
      <c r="AI375" s="47">
        <v>1.1100000000000001E-3</v>
      </c>
      <c r="AJ375" s="47">
        <v>7.2999999999999996E-4</v>
      </c>
      <c r="AK375" s="47">
        <v>9.6000000000000002E-4</v>
      </c>
      <c r="AL375" s="41" t="s">
        <v>82</v>
      </c>
      <c r="AM375" s="47">
        <v>1.7700000000000001E-3</v>
      </c>
      <c r="AN375" s="43">
        <v>329</v>
      </c>
      <c r="AO375" s="43">
        <v>184</v>
      </c>
      <c r="AP375" s="43">
        <v>0</v>
      </c>
      <c r="AQ375" s="43">
        <v>26</v>
      </c>
      <c r="AR375" s="43">
        <v>119</v>
      </c>
      <c r="AS375" s="41">
        <v>0.9</v>
      </c>
      <c r="AT375" s="43">
        <v>254557</v>
      </c>
      <c r="AU375" s="43">
        <v>93333</v>
      </c>
      <c r="AV375" s="47">
        <v>0.57889999999999997</v>
      </c>
      <c r="AW375" s="48" t="s">
        <v>4487</v>
      </c>
      <c r="AX375" s="39">
        <v>0</v>
      </c>
      <c r="AY375" s="39">
        <v>0</v>
      </c>
      <c r="AZ375" s="39" t="s">
        <v>85</v>
      </c>
      <c r="BA375" s="39"/>
      <c r="BB375" s="48" t="s">
        <v>4488</v>
      </c>
      <c r="BC375" s="39">
        <v>0</v>
      </c>
      <c r="BD375" s="41" t="s">
        <v>4481</v>
      </c>
      <c r="BE375" s="50">
        <v>0</v>
      </c>
      <c r="BF375" s="50">
        <v>40</v>
      </c>
      <c r="BG375" s="50">
        <v>0</v>
      </c>
      <c r="BH375" s="50">
        <v>40</v>
      </c>
      <c r="BI375" s="50"/>
      <c r="BJ375" s="50" t="s">
        <v>4489</v>
      </c>
      <c r="BK375" s="50"/>
      <c r="BL375" s="51" t="s">
        <v>4490</v>
      </c>
      <c r="BM375" s="52" t="s">
        <v>90</v>
      </c>
      <c r="BN375" s="57"/>
      <c r="BO375" s="57"/>
      <c r="BP375" s="57"/>
      <c r="BQ375" s="58"/>
    </row>
    <row r="376" spans="1:69" ht="15.75" x14ac:dyDescent="0.25">
      <c r="A376" s="38" t="s">
        <v>2625</v>
      </c>
      <c r="B376" s="39" t="s">
        <v>4491</v>
      </c>
      <c r="C376" s="39" t="s">
        <v>211</v>
      </c>
      <c r="D376" s="39" t="s">
        <v>71</v>
      </c>
      <c r="E376" s="39" t="s">
        <v>211</v>
      </c>
      <c r="F376" s="66" t="str">
        <f>HYPERLINK("http://twiplomacy.com/info/asia/Pakistan","http://twiplomacy.com/info/asia/Pakistan")</f>
        <v>http://twiplomacy.com/info/asia/Pakistan</v>
      </c>
      <c r="G376" s="41" t="s">
        <v>4492</v>
      </c>
      <c r="H376" s="48" t="s">
        <v>4493</v>
      </c>
      <c r="I376" s="41" t="s">
        <v>4494</v>
      </c>
      <c r="J376" s="43">
        <v>201176</v>
      </c>
      <c r="K376" s="43">
        <v>97</v>
      </c>
      <c r="L376" s="41" t="s">
        <v>4495</v>
      </c>
      <c r="M376" s="41" t="s">
        <v>4496</v>
      </c>
      <c r="N376" s="41" t="s">
        <v>4497</v>
      </c>
      <c r="O376" s="43">
        <v>92</v>
      </c>
      <c r="P376" s="43">
        <v>32044</v>
      </c>
      <c r="Q376" s="41" t="s">
        <v>164</v>
      </c>
      <c r="R376" s="41" t="s">
        <v>124</v>
      </c>
      <c r="S376" s="43">
        <v>337</v>
      </c>
      <c r="T376" s="44" t="s">
        <v>97</v>
      </c>
      <c r="U376" s="43">
        <v>32.04</v>
      </c>
      <c r="V376" s="43">
        <v>22.20720151610865</v>
      </c>
      <c r="W376" s="43">
        <v>77.222046746683517</v>
      </c>
      <c r="X376" s="45">
        <v>0</v>
      </c>
      <c r="Y376" s="45">
        <v>3204</v>
      </c>
      <c r="Z376" s="46">
        <v>0</v>
      </c>
      <c r="AA376" s="41" t="s">
        <v>4492</v>
      </c>
      <c r="AB376" s="41" t="s">
        <v>4494</v>
      </c>
      <c r="AC376" s="41" t="s">
        <v>4498</v>
      </c>
      <c r="AD376" s="41" t="s">
        <v>4493</v>
      </c>
      <c r="AE376" s="43">
        <v>944387</v>
      </c>
      <c r="AF376" s="43">
        <v>21.003332132564843</v>
      </c>
      <c r="AG376" s="43">
        <v>233221</v>
      </c>
      <c r="AH376" s="43">
        <v>711166</v>
      </c>
      <c r="AI376" s="47">
        <v>8.8000000000000003E-4</v>
      </c>
      <c r="AJ376" s="47">
        <v>6.9999999999999999E-4</v>
      </c>
      <c r="AK376" s="47">
        <v>4.0000000000000002E-4</v>
      </c>
      <c r="AL376" s="47">
        <v>1.8500000000000001E-3</v>
      </c>
      <c r="AM376" s="47">
        <v>3.6000000000000002E-4</v>
      </c>
      <c r="AN376" s="43">
        <v>11104</v>
      </c>
      <c r="AO376" s="43">
        <v>9387</v>
      </c>
      <c r="AP376" s="43">
        <v>790</v>
      </c>
      <c r="AQ376" s="43">
        <v>671</v>
      </c>
      <c r="AR376" s="43">
        <v>226</v>
      </c>
      <c r="AS376" s="41">
        <v>30.42</v>
      </c>
      <c r="AT376" s="43">
        <v>200535</v>
      </c>
      <c r="AU376" s="43">
        <v>169116</v>
      </c>
      <c r="AV376" s="47">
        <v>5.3826000000000001</v>
      </c>
      <c r="AW376" s="48" t="s">
        <v>4499</v>
      </c>
      <c r="AX376" s="39">
        <v>0</v>
      </c>
      <c r="AY376" s="39">
        <v>0</v>
      </c>
      <c r="AZ376" s="39" t="s">
        <v>85</v>
      </c>
      <c r="BA376" s="39"/>
      <c r="BB376" s="48" t="s">
        <v>4500</v>
      </c>
      <c r="BC376" s="39">
        <v>168</v>
      </c>
      <c r="BD376" s="41" t="s">
        <v>4492</v>
      </c>
      <c r="BE376" s="50">
        <v>0</v>
      </c>
      <c r="BF376" s="50">
        <v>11</v>
      </c>
      <c r="BG376" s="50">
        <v>1</v>
      </c>
      <c r="BH376" s="50">
        <v>12</v>
      </c>
      <c r="BI376" s="50"/>
      <c r="BJ376" s="50" t="s">
        <v>4501</v>
      </c>
      <c r="BK376" s="50" t="s">
        <v>4502</v>
      </c>
      <c r="BL376" s="56" t="s">
        <v>4503</v>
      </c>
      <c r="BM376" s="52">
        <v>42542</v>
      </c>
      <c r="BN376" s="57">
        <v>100</v>
      </c>
      <c r="BO376" s="57">
        <v>233</v>
      </c>
      <c r="BP376" s="57">
        <v>0</v>
      </c>
      <c r="BQ376" s="58">
        <f>SUM(BM376)/BN376/BO376</f>
        <v>1.8258369098712448</v>
      </c>
    </row>
    <row r="377" spans="1:69" ht="15.75" x14ac:dyDescent="0.25">
      <c r="A377" s="38" t="s">
        <v>2625</v>
      </c>
      <c r="B377" s="39" t="s">
        <v>4491</v>
      </c>
      <c r="C377" s="39" t="s">
        <v>117</v>
      </c>
      <c r="D377" s="39" t="s">
        <v>118</v>
      </c>
      <c r="E377" s="39" t="s">
        <v>4504</v>
      </c>
      <c r="F377" s="66" t="str">
        <f>HYPERLINK("http://twiplomacy.com/info/asia/Pakistan","http://twiplomacy.com/info/asia/Pakistan")</f>
        <v>http://twiplomacy.com/info/asia/Pakistan</v>
      </c>
      <c r="G377" s="41" t="s">
        <v>4505</v>
      </c>
      <c r="H377" s="48" t="s">
        <v>4506</v>
      </c>
      <c r="I377" s="41" t="s">
        <v>4507</v>
      </c>
      <c r="J377" s="43">
        <v>1270628</v>
      </c>
      <c r="K377" s="43">
        <v>106</v>
      </c>
      <c r="L377" s="41" t="s">
        <v>4508</v>
      </c>
      <c r="M377" s="41" t="s">
        <v>4509</v>
      </c>
      <c r="N377" s="41" t="s">
        <v>4510</v>
      </c>
      <c r="O377" s="43">
        <v>37</v>
      </c>
      <c r="P377" s="43">
        <v>3154</v>
      </c>
      <c r="Q377" s="41" t="s">
        <v>164</v>
      </c>
      <c r="R377" s="41" t="s">
        <v>124</v>
      </c>
      <c r="S377" s="43">
        <v>489</v>
      </c>
      <c r="T377" s="44" t="s">
        <v>97</v>
      </c>
      <c r="U377" s="43">
        <v>1.6121052631578949</v>
      </c>
      <c r="V377" s="43">
        <v>199.23779724655819</v>
      </c>
      <c r="W377" s="43">
        <v>619.59574468085111</v>
      </c>
      <c r="X377" s="45">
        <v>67</v>
      </c>
      <c r="Y377" s="45">
        <v>3063</v>
      </c>
      <c r="Z377" s="46">
        <v>2.1873979758406801E-2</v>
      </c>
      <c r="AA377" s="41" t="s">
        <v>4505</v>
      </c>
      <c r="AB377" s="41" t="s">
        <v>4507</v>
      </c>
      <c r="AC377" s="41" t="s">
        <v>4511</v>
      </c>
      <c r="AD377" s="41" t="s">
        <v>4506</v>
      </c>
      <c r="AE377" s="43">
        <v>943386</v>
      </c>
      <c r="AF377" s="43">
        <v>519.08838383838383</v>
      </c>
      <c r="AG377" s="43">
        <v>205559</v>
      </c>
      <c r="AH377" s="43">
        <v>737827</v>
      </c>
      <c r="AI377" s="47">
        <v>2.6900000000000001E-3</v>
      </c>
      <c r="AJ377" s="47">
        <v>2.81E-3</v>
      </c>
      <c r="AK377" s="47">
        <v>1.5499999999999999E-3</v>
      </c>
      <c r="AL377" s="47">
        <v>3.2499999999999999E-3</v>
      </c>
      <c r="AM377" s="47">
        <v>3.29E-3</v>
      </c>
      <c r="AN377" s="43">
        <v>396</v>
      </c>
      <c r="AO377" s="43">
        <v>78</v>
      </c>
      <c r="AP377" s="43">
        <v>21</v>
      </c>
      <c r="AQ377" s="43">
        <v>70</v>
      </c>
      <c r="AR377" s="43">
        <v>223</v>
      </c>
      <c r="AS377" s="41">
        <v>1.08</v>
      </c>
      <c r="AT377" s="43">
        <v>1269422</v>
      </c>
      <c r="AU377" s="43">
        <v>873226</v>
      </c>
      <c r="AV377" s="47">
        <v>2.2040000000000002</v>
      </c>
      <c r="AW377" s="42" t="s">
        <v>4512</v>
      </c>
      <c r="AX377" s="39">
        <v>0</v>
      </c>
      <c r="AY377" s="39">
        <v>0</v>
      </c>
      <c r="AZ377" s="39" t="s">
        <v>85</v>
      </c>
      <c r="BA377" s="39"/>
      <c r="BB377" s="42" t="s">
        <v>4513</v>
      </c>
      <c r="BC377" s="39">
        <v>0</v>
      </c>
      <c r="BD377" s="41" t="s">
        <v>4505</v>
      </c>
      <c r="BE377" s="50">
        <v>5</v>
      </c>
      <c r="BF377" s="50">
        <v>9</v>
      </c>
      <c r="BG377" s="50">
        <v>0</v>
      </c>
      <c r="BH377" s="50">
        <v>14</v>
      </c>
      <c r="BI377" s="50" t="s">
        <v>4514</v>
      </c>
      <c r="BJ377" s="50" t="s">
        <v>4515</v>
      </c>
      <c r="BK377" s="50"/>
      <c r="BL377" s="51" t="s">
        <v>4516</v>
      </c>
      <c r="BM377" s="52" t="s">
        <v>90</v>
      </c>
      <c r="BN377" s="57"/>
      <c r="BO377" s="57"/>
      <c r="BP377" s="57"/>
      <c r="BQ377" s="58"/>
    </row>
    <row r="378" spans="1:69" ht="15.75" x14ac:dyDescent="0.25">
      <c r="A378" s="38" t="s">
        <v>2625</v>
      </c>
      <c r="B378" s="39" t="s">
        <v>4491</v>
      </c>
      <c r="C378" s="39" t="s">
        <v>132</v>
      </c>
      <c r="D378" s="39" t="s">
        <v>71</v>
      </c>
      <c r="E378" s="39" t="s">
        <v>132</v>
      </c>
      <c r="F378" s="66" t="str">
        <f>HYPERLINK("http://twiplomacy.com/info/asia/Pakistan","http://twiplomacy.com/info/asia/Pakistan")</f>
        <v>http://twiplomacy.com/info/asia/Pakistan</v>
      </c>
      <c r="G378" s="41" t="s">
        <v>4502</v>
      </c>
      <c r="H378" s="48" t="s">
        <v>4517</v>
      </c>
      <c r="I378" s="41" t="s">
        <v>4518</v>
      </c>
      <c r="J378" s="43">
        <v>167426</v>
      </c>
      <c r="K378" s="43">
        <v>28</v>
      </c>
      <c r="L378" s="41" t="s">
        <v>4519</v>
      </c>
      <c r="M378" s="41" t="s">
        <v>4520</v>
      </c>
      <c r="N378" s="41" t="s">
        <v>4491</v>
      </c>
      <c r="O378" s="43">
        <v>21</v>
      </c>
      <c r="P378" s="43">
        <v>2131</v>
      </c>
      <c r="Q378" s="41" t="s">
        <v>164</v>
      </c>
      <c r="R378" s="41" t="s">
        <v>124</v>
      </c>
      <c r="S378" s="43">
        <v>381</v>
      </c>
      <c r="T378" s="44" t="s">
        <v>97</v>
      </c>
      <c r="U378" s="43">
        <v>1.474930362116992</v>
      </c>
      <c r="V378" s="43">
        <v>31.62892376681614</v>
      </c>
      <c r="W378" s="43">
        <v>49.721412556053806</v>
      </c>
      <c r="X378" s="45">
        <v>67</v>
      </c>
      <c r="Y378" s="45">
        <v>2118</v>
      </c>
      <c r="Z378" s="46">
        <v>3.1633616619452298E-2</v>
      </c>
      <c r="AA378" s="41" t="s">
        <v>4502</v>
      </c>
      <c r="AB378" s="41" t="s">
        <v>4518</v>
      </c>
      <c r="AC378" s="41" t="s">
        <v>4521</v>
      </c>
      <c r="AD378" s="41" t="s">
        <v>4517</v>
      </c>
      <c r="AE378" s="43">
        <v>73175</v>
      </c>
      <c r="AF378" s="43">
        <v>53.094339622641506</v>
      </c>
      <c r="AG378" s="43">
        <v>22512</v>
      </c>
      <c r="AH378" s="43">
        <v>50663</v>
      </c>
      <c r="AI378" s="47">
        <v>1.4E-3</v>
      </c>
      <c r="AJ378" s="47">
        <v>1.9499999999999999E-3</v>
      </c>
      <c r="AK378" s="47">
        <v>7.2999999999999996E-4</v>
      </c>
      <c r="AL378" s="47">
        <v>1.25E-3</v>
      </c>
      <c r="AM378" s="47">
        <v>1.6000000000000001E-3</v>
      </c>
      <c r="AN378" s="43">
        <v>424</v>
      </c>
      <c r="AO378" s="43">
        <v>91</v>
      </c>
      <c r="AP378" s="43">
        <v>40</v>
      </c>
      <c r="AQ378" s="43">
        <v>9</v>
      </c>
      <c r="AR378" s="43">
        <v>283</v>
      </c>
      <c r="AS378" s="41">
        <v>1.1599999999999999</v>
      </c>
      <c r="AT378" s="43">
        <v>167425</v>
      </c>
      <c r="AU378" s="43">
        <v>122768</v>
      </c>
      <c r="AV378" s="47">
        <v>2.7490999999999999</v>
      </c>
      <c r="AW378" s="48" t="str">
        <f>HYPERLINK("https://twitter.com/ForeignOfficePk/lists","https://twitter.com/ForeignOfficePk/lists")</f>
        <v>https://twitter.com/ForeignOfficePk/lists</v>
      </c>
      <c r="AX378" s="39">
        <v>0</v>
      </c>
      <c r="AY378" s="39">
        <v>0</v>
      </c>
      <c r="AZ378" s="39" t="s">
        <v>85</v>
      </c>
      <c r="BA378" s="39"/>
      <c r="BB378" s="48" t="s">
        <v>4522</v>
      </c>
      <c r="BC378" s="39">
        <v>0</v>
      </c>
      <c r="BD378" s="41" t="s">
        <v>4502</v>
      </c>
      <c r="BE378" s="50">
        <v>3</v>
      </c>
      <c r="BF378" s="50">
        <v>35</v>
      </c>
      <c r="BG378" s="50">
        <v>3</v>
      </c>
      <c r="BH378" s="50">
        <v>41</v>
      </c>
      <c r="BI378" s="50" t="s">
        <v>4523</v>
      </c>
      <c r="BJ378" s="50" t="s">
        <v>4524</v>
      </c>
      <c r="BK378" s="50" t="s">
        <v>4525</v>
      </c>
      <c r="BL378" s="51" t="s">
        <v>4526</v>
      </c>
      <c r="BM378" s="52" t="s">
        <v>276</v>
      </c>
      <c r="BN378" s="57"/>
      <c r="BO378" s="57"/>
      <c r="BP378" s="57"/>
      <c r="BQ378" s="58"/>
    </row>
    <row r="379" spans="1:69" ht="15.75" x14ac:dyDescent="0.25">
      <c r="A379" s="38" t="s">
        <v>2625</v>
      </c>
      <c r="B379" s="39" t="s">
        <v>4491</v>
      </c>
      <c r="C379" s="39" t="s">
        <v>132</v>
      </c>
      <c r="D379" s="39" t="s">
        <v>71</v>
      </c>
      <c r="E379" s="39" t="s">
        <v>132</v>
      </c>
      <c r="F379" s="66" t="str">
        <f>HYPERLINK("http://twiplomacy.com/info/asia/Pakistan","http://twiplomacy.com/info/asia/Pakistan")</f>
        <v>http://twiplomacy.com/info/asia/Pakistan</v>
      </c>
      <c r="G379" s="41" t="s">
        <v>4527</v>
      </c>
      <c r="H379" s="48" t="s">
        <v>4528</v>
      </c>
      <c r="I379" s="41" t="s">
        <v>4529</v>
      </c>
      <c r="J379" s="43">
        <v>2218</v>
      </c>
      <c r="K379" s="43">
        <v>207</v>
      </c>
      <c r="L379" s="41" t="s">
        <v>4530</v>
      </c>
      <c r="M379" s="41" t="s">
        <v>4531</v>
      </c>
      <c r="N379" s="41" t="s">
        <v>4532</v>
      </c>
      <c r="O379" s="43">
        <v>0</v>
      </c>
      <c r="P379" s="43">
        <v>311</v>
      </c>
      <c r="Q379" s="41" t="s">
        <v>164</v>
      </c>
      <c r="R379" s="41" t="s">
        <v>79</v>
      </c>
      <c r="S379" s="43">
        <v>68</v>
      </c>
      <c r="T379" s="44" t="s">
        <v>1123</v>
      </c>
      <c r="U379" s="43">
        <v>0.75665399239543729</v>
      </c>
      <c r="V379" s="43">
        <v>2.1090909090909089</v>
      </c>
      <c r="W379" s="43">
        <v>0.36363636363636359</v>
      </c>
      <c r="X379" s="45">
        <v>3</v>
      </c>
      <c r="Y379" s="45">
        <v>199</v>
      </c>
      <c r="Z379" s="46">
        <v>1.5075376884422099E-2</v>
      </c>
      <c r="AA379" s="41" t="s">
        <v>4527</v>
      </c>
      <c r="AB379" s="41" t="s">
        <v>4529</v>
      </c>
      <c r="AC379" s="41" t="s">
        <v>4533</v>
      </c>
      <c r="AD379" s="41" t="s">
        <v>4528</v>
      </c>
      <c r="AE379" s="43">
        <v>0</v>
      </c>
      <c r="AF379" s="43" t="e">
        <v>#VALUE!</v>
      </c>
      <c r="AG379" s="43">
        <v>0</v>
      </c>
      <c r="AH379" s="43">
        <v>0</v>
      </c>
      <c r="AI379" s="41" t="s">
        <v>82</v>
      </c>
      <c r="AJ379" s="41" t="s">
        <v>82</v>
      </c>
      <c r="AK379" s="41" t="s">
        <v>82</v>
      </c>
      <c r="AL379" s="41" t="s">
        <v>82</v>
      </c>
      <c r="AM379" s="41" t="s">
        <v>82</v>
      </c>
      <c r="AN379" s="43" t="s">
        <v>83</v>
      </c>
      <c r="AO379" s="43">
        <v>0</v>
      </c>
      <c r="AP379" s="43">
        <v>0</v>
      </c>
      <c r="AQ379" s="43">
        <v>0</v>
      </c>
      <c r="AR379" s="43">
        <v>0</v>
      </c>
      <c r="AS379" s="41">
        <v>0</v>
      </c>
      <c r="AT379" s="43">
        <v>2219</v>
      </c>
      <c r="AU379" s="43">
        <v>29</v>
      </c>
      <c r="AV379" s="47">
        <v>1.32E-2</v>
      </c>
      <c r="AW379" s="48" t="s">
        <v>4534</v>
      </c>
      <c r="AX379" s="39">
        <v>0</v>
      </c>
      <c r="AY379" s="39">
        <v>0</v>
      </c>
      <c r="AZ379" s="39" t="s">
        <v>85</v>
      </c>
      <c r="BA379" s="39"/>
      <c r="BB379" s="48" t="s">
        <v>4535</v>
      </c>
      <c r="BC379" s="39">
        <v>0</v>
      </c>
      <c r="BD379" s="41" t="s">
        <v>4527</v>
      </c>
      <c r="BE379" s="50">
        <v>25</v>
      </c>
      <c r="BF379" s="50">
        <v>21</v>
      </c>
      <c r="BG379" s="50">
        <v>8</v>
      </c>
      <c r="BH379" s="50">
        <v>54</v>
      </c>
      <c r="BI379" s="50" t="s">
        <v>4536</v>
      </c>
      <c r="BJ379" s="50" t="s">
        <v>4537</v>
      </c>
      <c r="BK379" s="50" t="s">
        <v>4538</v>
      </c>
      <c r="BL379" s="51" t="s">
        <v>4539</v>
      </c>
      <c r="BM379" s="52" t="s">
        <v>90</v>
      </c>
      <c r="BN379" s="57"/>
      <c r="BO379" s="57"/>
      <c r="BP379" s="57"/>
      <c r="BQ379" s="58"/>
    </row>
    <row r="380" spans="1:69" ht="15.75" x14ac:dyDescent="0.25">
      <c r="A380" s="38" t="s">
        <v>2625</v>
      </c>
      <c r="B380" s="39" t="s">
        <v>4540</v>
      </c>
      <c r="C380" s="39" t="s">
        <v>104</v>
      </c>
      <c r="D380" s="39" t="s">
        <v>118</v>
      </c>
      <c r="E380" s="39" t="s">
        <v>4541</v>
      </c>
      <c r="F380" s="66" t="str">
        <f>HYPERLINK("http://twiplomacy.com/info/asia/Palestine","http://twiplomacy.com/info/asia/Palestine")</f>
        <v>http://twiplomacy.com/info/asia/Palestine</v>
      </c>
      <c r="G380" s="41" t="s">
        <v>4542</v>
      </c>
      <c r="H380" s="48" t="s">
        <v>4543</v>
      </c>
      <c r="I380" s="41" t="s">
        <v>4544</v>
      </c>
      <c r="J380" s="43">
        <v>4062</v>
      </c>
      <c r="K380" s="43">
        <v>25</v>
      </c>
      <c r="L380" s="41" t="s">
        <v>4545</v>
      </c>
      <c r="M380" s="41" t="s">
        <v>4546</v>
      </c>
      <c r="N380" s="41" t="s">
        <v>4540</v>
      </c>
      <c r="O380" s="43">
        <v>23</v>
      </c>
      <c r="P380" s="43">
        <v>3853</v>
      </c>
      <c r="Q380" s="41" t="s">
        <v>164</v>
      </c>
      <c r="R380" s="41" t="s">
        <v>124</v>
      </c>
      <c r="S380" s="43">
        <v>158</v>
      </c>
      <c r="T380" s="44" t="s">
        <v>97</v>
      </c>
      <c r="U380" s="43">
        <v>2.091439688715953</v>
      </c>
      <c r="V380" s="43">
        <v>0.59214692843571881</v>
      </c>
      <c r="W380" s="43">
        <v>1.6538948701709939</v>
      </c>
      <c r="X380" s="45">
        <v>0</v>
      </c>
      <c r="Y380" s="45">
        <v>3225</v>
      </c>
      <c r="Z380" s="46">
        <v>0</v>
      </c>
      <c r="AA380" s="41" t="s">
        <v>4542</v>
      </c>
      <c r="AB380" s="41" t="s">
        <v>4544</v>
      </c>
      <c r="AC380" s="41" t="s">
        <v>4547</v>
      </c>
      <c r="AD380" s="41" t="s">
        <v>4543</v>
      </c>
      <c r="AE380" s="43">
        <v>5364</v>
      </c>
      <c r="AF380" s="43">
        <v>2.1819819819819819</v>
      </c>
      <c r="AG380" s="43">
        <v>1211</v>
      </c>
      <c r="AH380" s="43">
        <v>4153</v>
      </c>
      <c r="AI380" s="47">
        <v>3.2499999999999999E-3</v>
      </c>
      <c r="AJ380" s="47">
        <v>2.7499999999999998E-3</v>
      </c>
      <c r="AK380" s="41" t="s">
        <v>82</v>
      </c>
      <c r="AL380" s="47">
        <v>3.9699999999999996E-3</v>
      </c>
      <c r="AM380" s="47">
        <v>4.3800000000000002E-3</v>
      </c>
      <c r="AN380" s="43">
        <v>555</v>
      </c>
      <c r="AO380" s="43">
        <v>375</v>
      </c>
      <c r="AP380" s="43">
        <v>48</v>
      </c>
      <c r="AQ380" s="43">
        <v>0</v>
      </c>
      <c r="AR380" s="43">
        <v>126</v>
      </c>
      <c r="AS380" s="41">
        <v>1.52</v>
      </c>
      <c r="AT380" s="43">
        <v>4059</v>
      </c>
      <c r="AU380" s="43">
        <v>2283</v>
      </c>
      <c r="AV380" s="47">
        <v>1.2855000000000001</v>
      </c>
      <c r="AW380" s="48" t="str">
        <f>HYPERLINK("https://twitter.com/RamiHamdalla/lists","https://twitter.com/RamiHamdalla/lists")</f>
        <v>https://twitter.com/RamiHamdalla/lists</v>
      </c>
      <c r="AX380" s="39">
        <v>0</v>
      </c>
      <c r="AY380" s="39">
        <v>0</v>
      </c>
      <c r="AZ380" s="39" t="s">
        <v>85</v>
      </c>
      <c r="BA380" s="39"/>
      <c r="BB380" s="48" t="s">
        <v>4548</v>
      </c>
      <c r="BC380" s="39">
        <v>0</v>
      </c>
      <c r="BD380" s="41" t="s">
        <v>4542</v>
      </c>
      <c r="BE380" s="50">
        <v>1</v>
      </c>
      <c r="BF380" s="50">
        <v>6</v>
      </c>
      <c r="BG380" s="50">
        <v>7</v>
      </c>
      <c r="BH380" s="50">
        <v>14</v>
      </c>
      <c r="BI380" s="50" t="s">
        <v>3104</v>
      </c>
      <c r="BJ380" s="50" t="s">
        <v>4549</v>
      </c>
      <c r="BK380" s="50" t="s">
        <v>4550</v>
      </c>
      <c r="BL380" s="51" t="s">
        <v>4551</v>
      </c>
      <c r="BM380" s="52" t="s">
        <v>90</v>
      </c>
      <c r="BN380" s="57"/>
      <c r="BO380" s="57"/>
      <c r="BP380" s="57"/>
      <c r="BQ380" s="58"/>
    </row>
    <row r="381" spans="1:69" ht="15.75" x14ac:dyDescent="0.25">
      <c r="A381" s="38" t="s">
        <v>2625</v>
      </c>
      <c r="B381" s="39" t="s">
        <v>4540</v>
      </c>
      <c r="C381" s="39" t="s">
        <v>211</v>
      </c>
      <c r="D381" s="39" t="s">
        <v>71</v>
      </c>
      <c r="E381" s="39" t="s">
        <v>211</v>
      </c>
      <c r="F381" s="66" t="str">
        <f>HYPERLINK("http://twiplomacy.com/info/asia/Palestine","http://twiplomacy.com/info/asia/Palestine")</f>
        <v>http://twiplomacy.com/info/asia/Palestine</v>
      </c>
      <c r="G381" s="41" t="s">
        <v>4552</v>
      </c>
      <c r="H381" s="48" t="s">
        <v>4553</v>
      </c>
      <c r="I381" s="41" t="s">
        <v>4554</v>
      </c>
      <c r="J381" s="43">
        <v>5145</v>
      </c>
      <c r="K381" s="43">
        <v>68</v>
      </c>
      <c r="L381" s="41" t="s">
        <v>4555</v>
      </c>
      <c r="M381" s="41" t="s">
        <v>4556</v>
      </c>
      <c r="N381" s="41" t="s">
        <v>4557</v>
      </c>
      <c r="O381" s="43">
        <v>25</v>
      </c>
      <c r="P381" s="43">
        <v>3575</v>
      </c>
      <c r="Q381" s="41" t="s">
        <v>164</v>
      </c>
      <c r="R381" s="41" t="s">
        <v>79</v>
      </c>
      <c r="S381" s="43">
        <v>0</v>
      </c>
      <c r="T381" s="44" t="s">
        <v>97</v>
      </c>
      <c r="U381" s="43">
        <v>1.2345679012345681</v>
      </c>
      <c r="V381" s="43">
        <v>0.42133417243549398</v>
      </c>
      <c r="W381" s="43">
        <v>0.37193203272498432</v>
      </c>
      <c r="X381" s="45">
        <v>4</v>
      </c>
      <c r="Y381" s="45">
        <v>3200</v>
      </c>
      <c r="Z381" s="46">
        <v>1.25E-3</v>
      </c>
      <c r="AA381" s="41" t="s">
        <v>4552</v>
      </c>
      <c r="AB381" s="41" t="s">
        <v>4554</v>
      </c>
      <c r="AC381" s="41" t="s">
        <v>4558</v>
      </c>
      <c r="AD381" s="41" t="s">
        <v>4553</v>
      </c>
      <c r="AE381" s="43">
        <v>1538</v>
      </c>
      <c r="AF381" s="43">
        <v>2.4765957446808509</v>
      </c>
      <c r="AG381" s="43">
        <v>582</v>
      </c>
      <c r="AH381" s="43">
        <v>956</v>
      </c>
      <c r="AI381" s="47">
        <v>1.49E-3</v>
      </c>
      <c r="AJ381" s="47">
        <v>1.42E-3</v>
      </c>
      <c r="AK381" s="47">
        <v>8.7000000000000001E-4</v>
      </c>
      <c r="AL381" s="47">
        <v>2.7200000000000002E-3</v>
      </c>
      <c r="AM381" s="47">
        <v>1.4E-3</v>
      </c>
      <c r="AN381" s="43">
        <v>235</v>
      </c>
      <c r="AO381" s="43">
        <v>132</v>
      </c>
      <c r="AP381" s="43">
        <v>12</v>
      </c>
      <c r="AQ381" s="43">
        <v>4</v>
      </c>
      <c r="AR381" s="43">
        <v>83</v>
      </c>
      <c r="AS381" s="41">
        <v>0.64</v>
      </c>
      <c r="AT381" s="43">
        <v>5130</v>
      </c>
      <c r="AU381" s="43">
        <v>1778</v>
      </c>
      <c r="AV381" s="47">
        <v>0.53039999999999998</v>
      </c>
      <c r="AW381" s="48" t="s">
        <v>4559</v>
      </c>
      <c r="AX381" s="39">
        <v>0</v>
      </c>
      <c r="AY381" s="39">
        <v>0</v>
      </c>
      <c r="AZ381" s="39" t="s">
        <v>85</v>
      </c>
      <c r="BA381" s="39"/>
      <c r="BB381" s="48" t="s">
        <v>4560</v>
      </c>
      <c r="BC381" s="39">
        <v>0</v>
      </c>
      <c r="BD381" s="41" t="s">
        <v>4552</v>
      </c>
      <c r="BE381" s="50">
        <v>20</v>
      </c>
      <c r="BF381" s="50">
        <v>4</v>
      </c>
      <c r="BG381" s="50">
        <v>4</v>
      </c>
      <c r="BH381" s="50">
        <v>28</v>
      </c>
      <c r="BI381" s="50" t="s">
        <v>4561</v>
      </c>
      <c r="BJ381" s="50" t="s">
        <v>4562</v>
      </c>
      <c r="BK381" s="50" t="s">
        <v>4563</v>
      </c>
      <c r="BL381" s="56" t="s">
        <v>4564</v>
      </c>
      <c r="BM381" s="52" t="s">
        <v>90</v>
      </c>
      <c r="BN381" s="57"/>
      <c r="BO381" s="57"/>
      <c r="BP381" s="57"/>
      <c r="BQ381" s="58"/>
    </row>
    <row r="382" spans="1:69" ht="15.75" x14ac:dyDescent="0.25">
      <c r="A382" s="38" t="s">
        <v>2625</v>
      </c>
      <c r="B382" s="39" t="s">
        <v>4540</v>
      </c>
      <c r="C382" s="39" t="s">
        <v>132</v>
      </c>
      <c r="D382" s="39" t="s">
        <v>71</v>
      </c>
      <c r="E382" s="39" t="s">
        <v>132</v>
      </c>
      <c r="F382" s="66" t="str">
        <f>HYPERLINK("http://twiplomacy.com/info/asia/Palestine","http://twiplomacy.com/info/asia/Palestine")</f>
        <v>http://twiplomacy.com/info/asia/Palestine</v>
      </c>
      <c r="G382" s="41" t="s">
        <v>4565</v>
      </c>
      <c r="H382" s="48" t="s">
        <v>4566</v>
      </c>
      <c r="I382" s="41" t="s">
        <v>4567</v>
      </c>
      <c r="J382" s="43">
        <v>599</v>
      </c>
      <c r="K382" s="43">
        <v>35</v>
      </c>
      <c r="L382" s="41" t="s">
        <v>4567</v>
      </c>
      <c r="M382" s="41" t="s">
        <v>4568</v>
      </c>
      <c r="N382" s="41" t="s">
        <v>4569</v>
      </c>
      <c r="O382" s="43">
        <v>0</v>
      </c>
      <c r="P382" s="43">
        <v>4100</v>
      </c>
      <c r="Q382" s="41" t="s">
        <v>3328</v>
      </c>
      <c r="R382" s="41" t="s">
        <v>79</v>
      </c>
      <c r="S382" s="43">
        <v>10</v>
      </c>
      <c r="T382" s="44" t="s">
        <v>97</v>
      </c>
      <c r="U382" s="43">
        <v>2.4653992395437259</v>
      </c>
      <c r="V382" s="43">
        <v>0.2202970297029703</v>
      </c>
      <c r="W382" s="43">
        <v>0.26299504950495051</v>
      </c>
      <c r="X382" s="45">
        <v>6</v>
      </c>
      <c r="Y382" s="45">
        <v>3242</v>
      </c>
      <c r="Z382" s="46">
        <v>1.8507094386181399E-3</v>
      </c>
      <c r="AA382" s="41" t="s">
        <v>4565</v>
      </c>
      <c r="AB382" s="41" t="s">
        <v>4567</v>
      </c>
      <c r="AC382" s="41" t="s">
        <v>4570</v>
      </c>
      <c r="AD382" s="41" t="s">
        <v>4566</v>
      </c>
      <c r="AE382" s="43">
        <v>772</v>
      </c>
      <c r="AF382" s="43">
        <v>0.32965686274509803</v>
      </c>
      <c r="AG382" s="43">
        <v>269</v>
      </c>
      <c r="AH382" s="43">
        <v>503</v>
      </c>
      <c r="AI382" s="47">
        <v>0</v>
      </c>
      <c r="AJ382" s="47">
        <v>0</v>
      </c>
      <c r="AK382" s="47">
        <v>0</v>
      </c>
      <c r="AL382" s="41" t="s">
        <v>82</v>
      </c>
      <c r="AM382" s="47">
        <v>0</v>
      </c>
      <c r="AN382" s="43">
        <v>816</v>
      </c>
      <c r="AO382" s="43">
        <v>9</v>
      </c>
      <c r="AP382" s="43">
        <v>0</v>
      </c>
      <c r="AQ382" s="43">
        <v>654</v>
      </c>
      <c r="AR382" s="43">
        <v>140</v>
      </c>
      <c r="AS382" s="41">
        <v>2.2400000000000002</v>
      </c>
      <c r="AT382" s="43">
        <v>596</v>
      </c>
      <c r="AU382" s="43">
        <v>216</v>
      </c>
      <c r="AV382" s="47">
        <v>0.56840000000000002</v>
      </c>
      <c r="AW382" s="48" t="s">
        <v>4571</v>
      </c>
      <c r="AX382" s="39">
        <v>0</v>
      </c>
      <c r="AY382" s="39">
        <v>0</v>
      </c>
      <c r="AZ382" s="39" t="s">
        <v>85</v>
      </c>
      <c r="BA382" s="39"/>
      <c r="BB382" s="48" t="s">
        <v>4572</v>
      </c>
      <c r="BC382" s="39">
        <v>0</v>
      </c>
      <c r="BD382" s="41" t="s">
        <v>4565</v>
      </c>
      <c r="BE382" s="50">
        <v>10</v>
      </c>
      <c r="BF382" s="50">
        <v>6</v>
      </c>
      <c r="BG382" s="50">
        <v>0</v>
      </c>
      <c r="BH382" s="50">
        <v>16</v>
      </c>
      <c r="BI382" s="50" t="s">
        <v>4573</v>
      </c>
      <c r="BJ382" s="50" t="s">
        <v>4574</v>
      </c>
      <c r="BK382" s="50"/>
      <c r="BL382" s="51" t="s">
        <v>4575</v>
      </c>
      <c r="BM382" s="52" t="s">
        <v>90</v>
      </c>
      <c r="BN382" s="57"/>
      <c r="BO382" s="57"/>
      <c r="BP382" s="57"/>
      <c r="BQ382" s="58"/>
    </row>
    <row r="383" spans="1:69" ht="15.75" x14ac:dyDescent="0.25">
      <c r="A383" s="65" t="s">
        <v>2625</v>
      </c>
      <c r="B383" s="39" t="s">
        <v>4576</v>
      </c>
      <c r="C383" s="39" t="s">
        <v>104</v>
      </c>
      <c r="D383" s="39" t="s">
        <v>71</v>
      </c>
      <c r="E383" s="39" t="s">
        <v>4577</v>
      </c>
      <c r="F383" s="66" t="str">
        <f>HYPERLINK("http://twiplomacy.com/info/asia/Papua-New-Guinea","http://twiplomacy.com/info/asia/Papua-New-Guinea")</f>
        <v>http://twiplomacy.com/info/asia/Papua-New-Guinea</v>
      </c>
      <c r="G383" s="41" t="s">
        <v>4578</v>
      </c>
      <c r="H383" s="48" t="s">
        <v>4579</v>
      </c>
      <c r="I383" s="41" t="s">
        <v>4580</v>
      </c>
      <c r="J383" s="43">
        <v>1800</v>
      </c>
      <c r="K383" s="43">
        <v>233</v>
      </c>
      <c r="L383" s="41" t="s">
        <v>4581</v>
      </c>
      <c r="M383" s="41" t="s">
        <v>4582</v>
      </c>
      <c r="N383" s="41" t="s">
        <v>4576</v>
      </c>
      <c r="O383" s="43">
        <v>0</v>
      </c>
      <c r="P383" s="43">
        <v>452</v>
      </c>
      <c r="Q383" s="41" t="s">
        <v>164</v>
      </c>
      <c r="R383" s="41" t="s">
        <v>79</v>
      </c>
      <c r="S383" s="43">
        <v>80</v>
      </c>
      <c r="T383" s="44" t="s">
        <v>97</v>
      </c>
      <c r="U383" s="43">
        <v>0.33758439609902469</v>
      </c>
      <c r="V383" s="43">
        <v>1.4808988764044939</v>
      </c>
      <c r="W383" s="43">
        <v>1.626966292134832</v>
      </c>
      <c r="X383" s="45">
        <v>1</v>
      </c>
      <c r="Y383" s="45">
        <v>450</v>
      </c>
      <c r="Z383" s="46">
        <v>2.2222222222222201E-3</v>
      </c>
      <c r="AA383" s="41" t="s">
        <v>4578</v>
      </c>
      <c r="AB383" s="41" t="s">
        <v>4580</v>
      </c>
      <c r="AC383" s="41" t="s">
        <v>4583</v>
      </c>
      <c r="AD383" s="41" t="s">
        <v>4579</v>
      </c>
      <c r="AE383" s="43">
        <v>372</v>
      </c>
      <c r="AF383" s="43">
        <v>0.75735294117647056</v>
      </c>
      <c r="AG383" s="43">
        <v>103</v>
      </c>
      <c r="AH383" s="43">
        <v>269</v>
      </c>
      <c r="AI383" s="47">
        <v>1.2600000000000001E-3</v>
      </c>
      <c r="AJ383" s="41" t="s">
        <v>82</v>
      </c>
      <c r="AK383" s="47">
        <v>1.25E-3</v>
      </c>
      <c r="AL383" s="41" t="s">
        <v>82</v>
      </c>
      <c r="AM383" s="41" t="s">
        <v>82</v>
      </c>
      <c r="AN383" s="43">
        <v>136</v>
      </c>
      <c r="AO383" s="43">
        <v>0</v>
      </c>
      <c r="AP383" s="43">
        <v>0</v>
      </c>
      <c r="AQ383" s="43">
        <v>136</v>
      </c>
      <c r="AR383" s="43">
        <v>0</v>
      </c>
      <c r="AS383" s="41">
        <v>0.37</v>
      </c>
      <c r="AT383" s="43">
        <v>1798</v>
      </c>
      <c r="AU383" s="43">
        <v>397</v>
      </c>
      <c r="AV383" s="47">
        <v>0.28339999999999999</v>
      </c>
      <c r="AW383" s="48" t="str">
        <f>HYPERLINK("https://twitter.com/PM_GOV_PG/lists","https://twitter.com/PM_GOV_PG/lists")</f>
        <v>https://twitter.com/PM_GOV_PG/lists</v>
      </c>
      <c r="AX383" s="39">
        <v>0</v>
      </c>
      <c r="AY383" s="39">
        <v>0</v>
      </c>
      <c r="AZ383" s="39" t="s">
        <v>85</v>
      </c>
      <c r="BA383" s="39"/>
      <c r="BB383" s="48" t="s">
        <v>4584</v>
      </c>
      <c r="BC383" s="39">
        <v>0</v>
      </c>
      <c r="BD383" s="41" t="s">
        <v>4578</v>
      </c>
      <c r="BE383" s="50">
        <v>3</v>
      </c>
      <c r="BF383" s="50">
        <v>1</v>
      </c>
      <c r="BG383" s="50">
        <v>1</v>
      </c>
      <c r="BH383" s="50">
        <v>5</v>
      </c>
      <c r="BI383" s="50" t="s">
        <v>4585</v>
      </c>
      <c r="BJ383" s="50" t="s">
        <v>1056</v>
      </c>
      <c r="BK383" s="50" t="s">
        <v>4586</v>
      </c>
      <c r="BL383" s="51" t="s">
        <v>4587</v>
      </c>
      <c r="BM383" s="52" t="s">
        <v>90</v>
      </c>
      <c r="BN383" s="57"/>
      <c r="BO383" s="57"/>
      <c r="BP383" s="57"/>
      <c r="BQ383" s="58"/>
    </row>
    <row r="384" spans="1:69" ht="15.75" x14ac:dyDescent="0.25">
      <c r="A384" s="38" t="s">
        <v>2625</v>
      </c>
      <c r="B384" s="39" t="s">
        <v>4588</v>
      </c>
      <c r="C384" s="39" t="s">
        <v>146</v>
      </c>
      <c r="D384" s="39" t="s">
        <v>118</v>
      </c>
      <c r="E384" s="39" t="s">
        <v>4589</v>
      </c>
      <c r="F384" s="66" t="str">
        <f>HYPERLINK("http://twiplomacy.com/info/asia/Philippines","http://twiplomacy.com/info/asia/Philippines")</f>
        <v>http://twiplomacy.com/info/asia/Philippines</v>
      </c>
      <c r="G384" s="41" t="s">
        <v>4590</v>
      </c>
      <c r="H384" s="48" t="s">
        <v>4591</v>
      </c>
      <c r="I384" s="41" t="s">
        <v>4592</v>
      </c>
      <c r="J384" s="43">
        <v>173152</v>
      </c>
      <c r="K384" s="43">
        <v>1</v>
      </c>
      <c r="L384" s="41" t="s">
        <v>4593</v>
      </c>
      <c r="M384" s="41" t="s">
        <v>4594</v>
      </c>
      <c r="N384" s="41" t="s">
        <v>4595</v>
      </c>
      <c r="O384" s="43">
        <v>0</v>
      </c>
      <c r="P384" s="43">
        <v>321</v>
      </c>
      <c r="Q384" s="41" t="s">
        <v>164</v>
      </c>
      <c r="R384" s="41" t="s">
        <v>79</v>
      </c>
      <c r="S384" s="43">
        <v>298</v>
      </c>
      <c r="T384" s="44" t="s">
        <v>97</v>
      </c>
      <c r="U384" s="43">
        <v>0.22587968217934171</v>
      </c>
      <c r="V384" s="43">
        <v>98.477386934673362</v>
      </c>
      <c r="W384" s="43">
        <v>285.0100502512563</v>
      </c>
      <c r="X384" s="45">
        <v>0</v>
      </c>
      <c r="Y384" s="45">
        <v>199</v>
      </c>
      <c r="Z384" s="46">
        <v>0</v>
      </c>
      <c r="AA384" s="41" t="s">
        <v>4590</v>
      </c>
      <c r="AB384" s="41" t="s">
        <v>4592</v>
      </c>
      <c r="AC384" s="41" t="s">
        <v>4596</v>
      </c>
      <c r="AD384" s="41" t="s">
        <v>4591</v>
      </c>
      <c r="AE384" s="43">
        <v>6840</v>
      </c>
      <c r="AF384" s="43">
        <v>25.564102564102566</v>
      </c>
      <c r="AG384" s="43">
        <v>997</v>
      </c>
      <c r="AH384" s="43">
        <v>5843</v>
      </c>
      <c r="AI384" s="47">
        <v>1.0499999999999999E-3</v>
      </c>
      <c r="AJ384" s="41" t="s">
        <v>82</v>
      </c>
      <c r="AK384" s="47">
        <v>1.06E-3</v>
      </c>
      <c r="AL384" s="41" t="s">
        <v>82</v>
      </c>
      <c r="AM384" s="41" t="s">
        <v>82</v>
      </c>
      <c r="AN384" s="43">
        <v>39</v>
      </c>
      <c r="AO384" s="43">
        <v>0</v>
      </c>
      <c r="AP384" s="43">
        <v>0</v>
      </c>
      <c r="AQ384" s="43">
        <v>39</v>
      </c>
      <c r="AR384" s="43">
        <v>0</v>
      </c>
      <c r="AS384" s="41">
        <v>0.11</v>
      </c>
      <c r="AT384" s="43">
        <v>173143</v>
      </c>
      <c r="AU384" s="43">
        <v>15573</v>
      </c>
      <c r="AV384" s="47">
        <v>9.8799999999999999E-2</v>
      </c>
      <c r="AW384" s="48" t="s">
        <v>4597</v>
      </c>
      <c r="AX384" s="39">
        <v>0</v>
      </c>
      <c r="AY384" s="39">
        <v>0</v>
      </c>
      <c r="AZ384" s="39" t="s">
        <v>85</v>
      </c>
      <c r="BA384" s="39"/>
      <c r="BB384" s="48" t="s">
        <v>4598</v>
      </c>
      <c r="BC384" s="39">
        <v>0</v>
      </c>
      <c r="BD384" s="41" t="s">
        <v>4590</v>
      </c>
      <c r="BE384" s="50">
        <v>0</v>
      </c>
      <c r="BF384" s="50">
        <v>3</v>
      </c>
      <c r="BG384" s="50">
        <v>0</v>
      </c>
      <c r="BH384" s="50">
        <v>3</v>
      </c>
      <c r="BI384" s="50"/>
      <c r="BJ384" s="50" t="s">
        <v>4599</v>
      </c>
      <c r="BK384" s="50"/>
      <c r="BL384" s="51" t="s">
        <v>4600</v>
      </c>
      <c r="BM384" s="52" t="s">
        <v>90</v>
      </c>
      <c r="BN384" s="57"/>
      <c r="BO384" s="57"/>
      <c r="BP384" s="57"/>
      <c r="BQ384" s="58"/>
    </row>
    <row r="385" spans="1:69" ht="15.75" x14ac:dyDescent="0.25">
      <c r="A385" s="38" t="s">
        <v>2625</v>
      </c>
      <c r="B385" s="39" t="s">
        <v>4588</v>
      </c>
      <c r="C385" s="39" t="s">
        <v>211</v>
      </c>
      <c r="D385" s="39" t="s">
        <v>71</v>
      </c>
      <c r="E385" s="39" t="s">
        <v>70</v>
      </c>
      <c r="F385" s="66" t="str">
        <f>HYPERLINK("http://twiplomacy.com/info/asia/Philippines","http://twiplomacy.com/info/asia/Philippines")</f>
        <v>http://twiplomacy.com/info/asia/Philippines</v>
      </c>
      <c r="G385" s="41" t="s">
        <v>4601</v>
      </c>
      <c r="H385" s="48" t="s">
        <v>4602</v>
      </c>
      <c r="I385" s="41" t="s">
        <v>4603</v>
      </c>
      <c r="J385" s="43">
        <v>145458</v>
      </c>
      <c r="K385" s="43">
        <v>463</v>
      </c>
      <c r="L385" s="41" t="s">
        <v>4604</v>
      </c>
      <c r="M385" s="41" t="s">
        <v>4605</v>
      </c>
      <c r="N385" s="41"/>
      <c r="O385" s="43">
        <v>43</v>
      </c>
      <c r="P385" s="43">
        <v>29772</v>
      </c>
      <c r="Q385" s="41" t="s">
        <v>164</v>
      </c>
      <c r="R385" s="41" t="s">
        <v>124</v>
      </c>
      <c r="S385" s="43">
        <v>607</v>
      </c>
      <c r="T385" s="44" t="s">
        <v>97</v>
      </c>
      <c r="U385" s="43">
        <v>4.738552437223043</v>
      </c>
      <c r="V385" s="43">
        <v>15.16209397666351</v>
      </c>
      <c r="W385" s="43">
        <v>33.815515610217602</v>
      </c>
      <c r="X385" s="45">
        <v>1242</v>
      </c>
      <c r="Y385" s="45">
        <v>3208</v>
      </c>
      <c r="Z385" s="46">
        <v>0.38715710723191998</v>
      </c>
      <c r="AA385" s="41" t="s">
        <v>4601</v>
      </c>
      <c r="AB385" s="41" t="s">
        <v>4603</v>
      </c>
      <c r="AC385" s="41" t="s">
        <v>4606</v>
      </c>
      <c r="AD385" s="41" t="s">
        <v>4602</v>
      </c>
      <c r="AE385" s="43">
        <v>55918</v>
      </c>
      <c r="AF385" s="43">
        <v>19.292517006802722</v>
      </c>
      <c r="AG385" s="43">
        <v>14180</v>
      </c>
      <c r="AH385" s="43">
        <v>41738</v>
      </c>
      <c r="AI385" s="47">
        <v>5.4000000000000001E-4</v>
      </c>
      <c r="AJ385" s="47">
        <v>5.6999999999999998E-4</v>
      </c>
      <c r="AK385" s="47">
        <v>3.6999999999999999E-4</v>
      </c>
      <c r="AL385" s="47">
        <v>6.8999999999999997E-4</v>
      </c>
      <c r="AM385" s="41" t="s">
        <v>82</v>
      </c>
      <c r="AN385" s="43">
        <v>735</v>
      </c>
      <c r="AO385" s="43">
        <v>605</v>
      </c>
      <c r="AP385" s="43">
        <v>18</v>
      </c>
      <c r="AQ385" s="43">
        <v>111</v>
      </c>
      <c r="AR385" s="43">
        <v>0</v>
      </c>
      <c r="AS385" s="41">
        <v>2.0099999999999998</v>
      </c>
      <c r="AT385" s="43">
        <v>145454</v>
      </c>
      <c r="AU385" s="43">
        <v>12583</v>
      </c>
      <c r="AV385" s="47">
        <v>9.4700000000000006E-2</v>
      </c>
      <c r="AW385" s="48" t="s">
        <v>4607</v>
      </c>
      <c r="AX385" s="39">
        <v>1</v>
      </c>
      <c r="AY385" s="39">
        <v>1</v>
      </c>
      <c r="AZ385" s="96" t="s">
        <v>85</v>
      </c>
      <c r="BA385" s="39"/>
      <c r="BB385" s="48" t="s">
        <v>4608</v>
      </c>
      <c r="BC385" s="39">
        <v>0</v>
      </c>
      <c r="BD385" s="41" t="s">
        <v>4601</v>
      </c>
      <c r="BE385" s="50">
        <v>2</v>
      </c>
      <c r="BF385" s="50">
        <v>1</v>
      </c>
      <c r="BG385" s="50">
        <v>1</v>
      </c>
      <c r="BH385" s="50">
        <v>4</v>
      </c>
      <c r="BI385" s="50" t="s">
        <v>4609</v>
      </c>
      <c r="BJ385" s="50" t="s">
        <v>3709</v>
      </c>
      <c r="BK385" s="50" t="s">
        <v>4610</v>
      </c>
      <c r="BL385" s="51" t="s">
        <v>4611</v>
      </c>
      <c r="BM385" s="52" t="s">
        <v>90</v>
      </c>
      <c r="BN385" s="57"/>
      <c r="BO385" s="57"/>
      <c r="BP385" s="57"/>
      <c r="BQ385" s="58"/>
    </row>
    <row r="386" spans="1:69" ht="15.75" x14ac:dyDescent="0.25">
      <c r="A386" s="38" t="s">
        <v>2625</v>
      </c>
      <c r="B386" s="39" t="s">
        <v>4588</v>
      </c>
      <c r="C386" s="39" t="s">
        <v>70</v>
      </c>
      <c r="D386" s="39" t="s">
        <v>71</v>
      </c>
      <c r="E386" s="39" t="s">
        <v>70</v>
      </c>
      <c r="F386" s="66" t="str">
        <f>HYPERLINK("http://twiplomacy.com/info/asia/Philippines","http://twiplomacy.com/info/asia/Philippines")</f>
        <v>http://twiplomacy.com/info/asia/Philippines</v>
      </c>
      <c r="G386" s="41" t="s">
        <v>4612</v>
      </c>
      <c r="H386" s="48" t="s">
        <v>4613</v>
      </c>
      <c r="I386" s="41" t="s">
        <v>4614</v>
      </c>
      <c r="J386" s="43">
        <v>22005</v>
      </c>
      <c r="K386" s="43">
        <v>3</v>
      </c>
      <c r="L386" s="41" t="s">
        <v>4615</v>
      </c>
      <c r="M386" s="41" t="s">
        <v>4616</v>
      </c>
      <c r="N386" s="41" t="s">
        <v>4588</v>
      </c>
      <c r="O386" s="43">
        <v>0</v>
      </c>
      <c r="P386" s="43">
        <v>815</v>
      </c>
      <c r="Q386" s="41" t="s">
        <v>164</v>
      </c>
      <c r="R386" s="41" t="s">
        <v>79</v>
      </c>
      <c r="S386" s="43">
        <v>253</v>
      </c>
      <c r="T386" s="44" t="s">
        <v>4617</v>
      </c>
      <c r="U386" s="43">
        <v>0.39051269765213231</v>
      </c>
      <c r="V386" s="43">
        <v>0.61349693251533743</v>
      </c>
      <c r="W386" s="43">
        <v>8.3435582822085894E-2</v>
      </c>
      <c r="X386" s="45">
        <v>0</v>
      </c>
      <c r="Y386" s="45">
        <v>815</v>
      </c>
      <c r="Z386" s="46">
        <v>0</v>
      </c>
      <c r="AA386" s="41" t="s">
        <v>4612</v>
      </c>
      <c r="AB386" s="41" t="s">
        <v>4614</v>
      </c>
      <c r="AC386" s="41" t="s">
        <v>4618</v>
      </c>
      <c r="AD386" s="41" t="s">
        <v>4613</v>
      </c>
      <c r="AE386" s="43">
        <v>0</v>
      </c>
      <c r="AF386" s="43" t="e">
        <v>#VALUE!</v>
      </c>
      <c r="AG386" s="43">
        <v>0</v>
      </c>
      <c r="AH386" s="43">
        <v>0</v>
      </c>
      <c r="AI386" s="41" t="s">
        <v>82</v>
      </c>
      <c r="AJ386" s="41" t="s">
        <v>82</v>
      </c>
      <c r="AK386" s="41" t="s">
        <v>82</v>
      </c>
      <c r="AL386" s="41" t="s">
        <v>82</v>
      </c>
      <c r="AM386" s="41" t="s">
        <v>82</v>
      </c>
      <c r="AN386" s="43" t="s">
        <v>83</v>
      </c>
      <c r="AO386" s="43">
        <v>0</v>
      </c>
      <c r="AP386" s="43">
        <v>0</v>
      </c>
      <c r="AQ386" s="43">
        <v>0</v>
      </c>
      <c r="AR386" s="43">
        <v>0</v>
      </c>
      <c r="AS386" s="41">
        <v>0</v>
      </c>
      <c r="AT386" s="43">
        <v>22007</v>
      </c>
      <c r="AU386" s="43">
        <v>66</v>
      </c>
      <c r="AV386" s="47">
        <v>3.0000000000000001E-3</v>
      </c>
      <c r="AW386" s="48" t="s">
        <v>4619</v>
      </c>
      <c r="AX386" s="39">
        <v>0</v>
      </c>
      <c r="AY386" s="39">
        <v>0</v>
      </c>
      <c r="AZ386" s="39" t="s">
        <v>85</v>
      </c>
      <c r="BA386" s="39"/>
      <c r="BB386" s="48" t="s">
        <v>4620</v>
      </c>
      <c r="BC386" s="39">
        <v>0</v>
      </c>
      <c r="BD386" s="41" t="s">
        <v>4612</v>
      </c>
      <c r="BE386" s="50">
        <v>0</v>
      </c>
      <c r="BF386" s="50">
        <v>6</v>
      </c>
      <c r="BG386" s="50">
        <v>0</v>
      </c>
      <c r="BH386" s="50">
        <v>6</v>
      </c>
      <c r="BI386" s="50"/>
      <c r="BJ386" s="50" t="s">
        <v>4621</v>
      </c>
      <c r="BK386" s="50"/>
      <c r="BL386" s="56" t="s">
        <v>4622</v>
      </c>
      <c r="BM386" s="52" t="s">
        <v>90</v>
      </c>
      <c r="BN386" s="73"/>
      <c r="BO386" s="73"/>
      <c r="BP386" s="73"/>
      <c r="BQ386" s="74"/>
    </row>
    <row r="387" spans="1:69" ht="15.75" x14ac:dyDescent="0.25">
      <c r="A387" s="38" t="s">
        <v>2625</v>
      </c>
      <c r="B387" s="39" t="s">
        <v>4588</v>
      </c>
      <c r="C387" s="39" t="s">
        <v>117</v>
      </c>
      <c r="D387" s="39" t="s">
        <v>118</v>
      </c>
      <c r="E387" s="39" t="s">
        <v>4623</v>
      </c>
      <c r="F387" s="66" t="str">
        <f>HYPERLINK("http://twiplomacy.com/info/asia/Philippines","http://twiplomacy.com/info/asia/Philippines")</f>
        <v>http://twiplomacy.com/info/asia/Philippines</v>
      </c>
      <c r="G387" s="41" t="s">
        <v>4624</v>
      </c>
      <c r="H387" s="48" t="s">
        <v>4625</v>
      </c>
      <c r="I387" s="41" t="s">
        <v>4626</v>
      </c>
      <c r="J387" s="43">
        <v>39729</v>
      </c>
      <c r="K387" s="43">
        <v>74</v>
      </c>
      <c r="L387" s="41" t="s">
        <v>4627</v>
      </c>
      <c r="M387" s="41" t="s">
        <v>4628</v>
      </c>
      <c r="N387" s="41"/>
      <c r="O387" s="43">
        <v>58</v>
      </c>
      <c r="P387" s="43">
        <v>1150</v>
      </c>
      <c r="Q387" s="41" t="s">
        <v>164</v>
      </c>
      <c r="R387" s="41" t="s">
        <v>124</v>
      </c>
      <c r="S387" s="43">
        <v>128</v>
      </c>
      <c r="T387" s="44" t="s">
        <v>97</v>
      </c>
      <c r="U387" s="43">
        <v>0.2435740514075887</v>
      </c>
      <c r="V387" s="43">
        <v>24.876811594202898</v>
      </c>
      <c r="W387" s="43">
        <v>72.246376811594203</v>
      </c>
      <c r="X387" s="45">
        <v>18</v>
      </c>
      <c r="Y387" s="45">
        <v>199</v>
      </c>
      <c r="Z387" s="46">
        <v>9.0452261306532694E-2</v>
      </c>
      <c r="AA387" s="41" t="s">
        <v>4624</v>
      </c>
      <c r="AB387" s="41" t="s">
        <v>4626</v>
      </c>
      <c r="AC387" s="41" t="s">
        <v>4629</v>
      </c>
      <c r="AD387" s="41" t="s">
        <v>4625</v>
      </c>
      <c r="AE387" s="43">
        <v>171</v>
      </c>
      <c r="AF387" s="43">
        <v>8</v>
      </c>
      <c r="AG387" s="43">
        <v>40</v>
      </c>
      <c r="AH387" s="43">
        <v>131</v>
      </c>
      <c r="AI387" s="47">
        <v>8.5999999999999998E-4</v>
      </c>
      <c r="AJ387" s="47">
        <v>8.8999999999999995E-4</v>
      </c>
      <c r="AK387" s="47">
        <v>8.0999999999999996E-4</v>
      </c>
      <c r="AL387" s="41" t="s">
        <v>82</v>
      </c>
      <c r="AM387" s="47">
        <v>9.7999999999999997E-4</v>
      </c>
      <c r="AN387" s="43">
        <v>5</v>
      </c>
      <c r="AO387" s="43">
        <v>1</v>
      </c>
      <c r="AP387" s="43">
        <v>0</v>
      </c>
      <c r="AQ387" s="43">
        <v>3</v>
      </c>
      <c r="AR387" s="43">
        <v>1</v>
      </c>
      <c r="AS387" s="41">
        <v>0.01</v>
      </c>
      <c r="AT387" s="43">
        <v>39741</v>
      </c>
      <c r="AU387" s="43">
        <v>1920</v>
      </c>
      <c r="AV387" s="47">
        <v>5.0799999999999998E-2</v>
      </c>
      <c r="AW387" s="48" t="s">
        <v>4630</v>
      </c>
      <c r="AX387" s="39">
        <v>0</v>
      </c>
      <c r="AY387" s="39">
        <v>0</v>
      </c>
      <c r="AZ387" s="39" t="s">
        <v>85</v>
      </c>
      <c r="BA387" s="39"/>
      <c r="BB387" s="48" t="s">
        <v>4631</v>
      </c>
      <c r="BC387" s="39">
        <v>0</v>
      </c>
      <c r="BD387" s="41" t="s">
        <v>4624</v>
      </c>
      <c r="BE387" s="50">
        <v>1</v>
      </c>
      <c r="BF387" s="50">
        <v>6</v>
      </c>
      <c r="BG387" s="50">
        <v>0</v>
      </c>
      <c r="BH387" s="50">
        <v>7</v>
      </c>
      <c r="BI387" s="50" t="s">
        <v>4590</v>
      </c>
      <c r="BJ387" s="50" t="s">
        <v>4632</v>
      </c>
      <c r="BK387" s="50"/>
      <c r="BL387" s="56" t="s">
        <v>4633</v>
      </c>
      <c r="BM387" s="52" t="s">
        <v>90</v>
      </c>
      <c r="BN387" s="57"/>
      <c r="BO387" s="57"/>
      <c r="BP387" s="57"/>
      <c r="BQ387" s="58"/>
    </row>
    <row r="388" spans="1:69" ht="15.75" x14ac:dyDescent="0.25">
      <c r="A388" s="38" t="s">
        <v>2625</v>
      </c>
      <c r="B388" s="39" t="s">
        <v>4588</v>
      </c>
      <c r="C388" s="39" t="s">
        <v>132</v>
      </c>
      <c r="D388" s="39" t="s">
        <v>71</v>
      </c>
      <c r="E388" s="39" t="s">
        <v>132</v>
      </c>
      <c r="F388" s="66" t="str">
        <f>HYPERLINK("http://twiplomacy.com/info/asia/Philippines","http://twiplomacy.com/info/asia/Philippines")</f>
        <v>http://twiplomacy.com/info/asia/Philippines</v>
      </c>
      <c r="G388" s="41" t="s">
        <v>4610</v>
      </c>
      <c r="H388" s="48" t="s">
        <v>4634</v>
      </c>
      <c r="I388" s="41" t="s">
        <v>4635</v>
      </c>
      <c r="J388" s="43">
        <v>30543</v>
      </c>
      <c r="K388" s="43">
        <v>399</v>
      </c>
      <c r="L388" s="41" t="s">
        <v>4636</v>
      </c>
      <c r="M388" s="41" t="s">
        <v>4637</v>
      </c>
      <c r="N388" s="41" t="s">
        <v>4638</v>
      </c>
      <c r="O388" s="43">
        <v>243</v>
      </c>
      <c r="P388" s="43">
        <v>7125</v>
      </c>
      <c r="Q388" s="41" t="s">
        <v>164</v>
      </c>
      <c r="R388" s="41" t="s">
        <v>124</v>
      </c>
      <c r="S388" s="43">
        <v>235</v>
      </c>
      <c r="T388" s="44" t="s">
        <v>97</v>
      </c>
      <c r="U388" s="43">
        <v>11.389473684210531</v>
      </c>
      <c r="V388" s="43">
        <v>1.429900744416873</v>
      </c>
      <c r="W388" s="43">
        <v>2.949131513647643</v>
      </c>
      <c r="X388" s="45">
        <v>10</v>
      </c>
      <c r="Y388" s="45">
        <v>3246</v>
      </c>
      <c r="Z388" s="46">
        <v>3.0807147258163901E-3</v>
      </c>
      <c r="AA388" s="41" t="s">
        <v>4610</v>
      </c>
      <c r="AB388" s="41" t="s">
        <v>4635</v>
      </c>
      <c r="AC388" s="41" t="s">
        <v>4639</v>
      </c>
      <c r="AD388" s="41" t="s">
        <v>4634</v>
      </c>
      <c r="AE388" s="43">
        <v>19415</v>
      </c>
      <c r="AF388" s="43">
        <v>1.5433373349339736</v>
      </c>
      <c r="AG388" s="43">
        <v>6428</v>
      </c>
      <c r="AH388" s="43">
        <v>12987</v>
      </c>
      <c r="AI388" s="47">
        <v>1.6000000000000001E-4</v>
      </c>
      <c r="AJ388" s="47">
        <v>4.2000000000000002E-4</v>
      </c>
      <c r="AK388" s="47">
        <v>1.2E-4</v>
      </c>
      <c r="AL388" s="47">
        <v>3.5E-4</v>
      </c>
      <c r="AM388" s="47">
        <v>3.5E-4</v>
      </c>
      <c r="AN388" s="43">
        <v>4165</v>
      </c>
      <c r="AO388" s="43">
        <v>756</v>
      </c>
      <c r="AP388" s="43">
        <v>25</v>
      </c>
      <c r="AQ388" s="43">
        <v>2986</v>
      </c>
      <c r="AR388" s="43">
        <v>84</v>
      </c>
      <c r="AS388" s="41">
        <v>11.41</v>
      </c>
      <c r="AT388" s="43">
        <v>30519</v>
      </c>
      <c r="AU388" s="43">
        <v>8927</v>
      </c>
      <c r="AV388" s="47">
        <v>0.41339999999999999</v>
      </c>
      <c r="AW388" s="48" t="s">
        <v>4640</v>
      </c>
      <c r="AX388" s="39">
        <v>0</v>
      </c>
      <c r="AY388" s="39">
        <v>0</v>
      </c>
      <c r="AZ388" s="39" t="s">
        <v>85</v>
      </c>
      <c r="BA388" s="39"/>
      <c r="BB388" s="48" t="s">
        <v>4641</v>
      </c>
      <c r="BC388" s="39">
        <v>0</v>
      </c>
      <c r="BD388" s="41" t="s">
        <v>4610</v>
      </c>
      <c r="BE388" s="50">
        <v>57</v>
      </c>
      <c r="BF388" s="50">
        <v>40</v>
      </c>
      <c r="BG388" s="50">
        <v>5</v>
      </c>
      <c r="BH388" s="50">
        <v>102</v>
      </c>
      <c r="BI388" s="50" t="s">
        <v>4642</v>
      </c>
      <c r="BJ388" s="50" t="s">
        <v>4643</v>
      </c>
      <c r="BK388" s="50" t="s">
        <v>4644</v>
      </c>
      <c r="BL388" s="51" t="s">
        <v>4645</v>
      </c>
      <c r="BM388" s="52" t="s">
        <v>90</v>
      </c>
      <c r="BN388" s="57"/>
      <c r="BO388" s="57"/>
      <c r="BP388" s="57"/>
      <c r="BQ388" s="58"/>
    </row>
    <row r="389" spans="1:69" ht="15.75" x14ac:dyDescent="0.25">
      <c r="A389" s="60" t="s">
        <v>2625</v>
      </c>
      <c r="B389" s="61" t="s">
        <v>4646</v>
      </c>
      <c r="C389" s="61" t="s">
        <v>4647</v>
      </c>
      <c r="D389" s="61" t="s">
        <v>118</v>
      </c>
      <c r="E389" s="61" t="s">
        <v>4648</v>
      </c>
      <c r="F389" s="62" t="s">
        <v>4649</v>
      </c>
      <c r="G389" s="41" t="s">
        <v>4650</v>
      </c>
      <c r="H389" s="48" t="s">
        <v>4651</v>
      </c>
      <c r="I389" s="41" t="s">
        <v>4652</v>
      </c>
      <c r="J389" s="43">
        <v>209767</v>
      </c>
      <c r="K389" s="43">
        <v>0</v>
      </c>
      <c r="L389" s="41" t="s">
        <v>4653</v>
      </c>
      <c r="M389" s="41" t="s">
        <v>4654</v>
      </c>
      <c r="N389" s="41"/>
      <c r="O389" s="43">
        <v>0</v>
      </c>
      <c r="P389" s="43">
        <v>40</v>
      </c>
      <c r="Q389" s="41" t="s">
        <v>164</v>
      </c>
      <c r="R389" s="41" t="s">
        <v>124</v>
      </c>
      <c r="S389" s="43">
        <v>186</v>
      </c>
      <c r="T389" s="44" t="s">
        <v>97</v>
      </c>
      <c r="U389" s="43">
        <v>0.31666666666666671</v>
      </c>
      <c r="V389" s="43">
        <v>4299.5789473684208</v>
      </c>
      <c r="W389" s="43">
        <v>8856.28947368421</v>
      </c>
      <c r="X389" s="45">
        <v>0</v>
      </c>
      <c r="Y389" s="45">
        <v>38</v>
      </c>
      <c r="Z389" s="46">
        <v>0</v>
      </c>
      <c r="AA389" s="41" t="s">
        <v>4650</v>
      </c>
      <c r="AB389" s="41" t="s">
        <v>4652</v>
      </c>
      <c r="AC389" s="41" t="s">
        <v>4655</v>
      </c>
      <c r="AD389" s="41" t="s">
        <v>4651</v>
      </c>
      <c r="AE389" s="43">
        <v>542207</v>
      </c>
      <c r="AF389" s="43">
        <v>4437.6750000000002</v>
      </c>
      <c r="AG389" s="43">
        <v>177507</v>
      </c>
      <c r="AH389" s="43">
        <v>364700</v>
      </c>
      <c r="AI389" s="47">
        <v>6.6170000000000007E-2</v>
      </c>
      <c r="AJ389" s="47">
        <v>4.863E-2</v>
      </c>
      <c r="AK389" s="41" t="s">
        <v>82</v>
      </c>
      <c r="AL389" s="47">
        <v>6.4449999999999993E-2</v>
      </c>
      <c r="AM389" s="47">
        <v>0.13997000000000001</v>
      </c>
      <c r="AN389" s="43">
        <v>40</v>
      </c>
      <c r="AO389" s="43">
        <v>30</v>
      </c>
      <c r="AP389" s="43">
        <v>3</v>
      </c>
      <c r="AQ389" s="43">
        <v>0</v>
      </c>
      <c r="AR389" s="43">
        <v>7</v>
      </c>
      <c r="AS389" s="41">
        <v>0.11</v>
      </c>
      <c r="AT389" s="43">
        <v>208227</v>
      </c>
      <c r="AU389" s="43">
        <v>0</v>
      </c>
      <c r="AV389" s="55">
        <v>0</v>
      </c>
      <c r="AW389" s="63" t="s">
        <v>4656</v>
      </c>
      <c r="AX389" s="39">
        <v>0</v>
      </c>
      <c r="AY389" s="39">
        <v>0</v>
      </c>
      <c r="AZ389" s="39" t="s">
        <v>85</v>
      </c>
      <c r="BA389" s="61"/>
      <c r="BB389" s="63" t="s">
        <v>4657</v>
      </c>
      <c r="BC389" s="39">
        <v>0</v>
      </c>
      <c r="BD389" s="41" t="s">
        <v>4650</v>
      </c>
      <c r="BE389" s="50">
        <v>0</v>
      </c>
      <c r="BF389" s="50">
        <v>6</v>
      </c>
      <c r="BG389" s="50">
        <v>0</v>
      </c>
      <c r="BH389" s="50">
        <v>6</v>
      </c>
      <c r="BI389" s="50"/>
      <c r="BJ389" s="50" t="s">
        <v>4658</v>
      </c>
      <c r="BK389" s="50"/>
      <c r="BL389" s="51" t="s">
        <v>4659</v>
      </c>
      <c r="BM389" s="52" t="s">
        <v>90</v>
      </c>
      <c r="BN389" s="57"/>
      <c r="BO389" s="57"/>
      <c r="BP389" s="57"/>
      <c r="BQ389" s="58"/>
    </row>
    <row r="390" spans="1:69" ht="15.75" x14ac:dyDescent="0.25">
      <c r="A390" s="70" t="s">
        <v>2625</v>
      </c>
      <c r="B390" s="68" t="s">
        <v>4646</v>
      </c>
      <c r="C390" s="68" t="s">
        <v>211</v>
      </c>
      <c r="D390" s="68" t="s">
        <v>71</v>
      </c>
      <c r="E390" s="68" t="s">
        <v>211</v>
      </c>
      <c r="F390" s="62" t="s">
        <v>4649</v>
      </c>
      <c r="G390" s="41" t="s">
        <v>4660</v>
      </c>
      <c r="H390" s="48" t="s">
        <v>4661</v>
      </c>
      <c r="I390" s="41" t="s">
        <v>4662</v>
      </c>
      <c r="J390" s="43">
        <v>256321</v>
      </c>
      <c r="K390" s="43">
        <v>110</v>
      </c>
      <c r="L390" s="41" t="s">
        <v>4663</v>
      </c>
      <c r="M390" s="41" t="s">
        <v>4664</v>
      </c>
      <c r="N390" s="41" t="s">
        <v>4665</v>
      </c>
      <c r="O390" s="43">
        <v>2171</v>
      </c>
      <c r="P390" s="43">
        <v>23846</v>
      </c>
      <c r="Q390" s="41" t="s">
        <v>164</v>
      </c>
      <c r="R390" s="41" t="s">
        <v>124</v>
      </c>
      <c r="S390" s="43">
        <v>281</v>
      </c>
      <c r="T390" s="39" t="s">
        <v>97</v>
      </c>
      <c r="U390" s="43">
        <v>16.748691099476439</v>
      </c>
      <c r="V390" s="43">
        <v>2.4301483270093129</v>
      </c>
      <c r="W390" s="43">
        <v>4.0472576750603659</v>
      </c>
      <c r="X390" s="45">
        <v>32</v>
      </c>
      <c r="Y390" s="45">
        <v>3199</v>
      </c>
      <c r="Z390" s="46">
        <v>1.00031259768678E-2</v>
      </c>
      <c r="AA390" s="41" t="s">
        <v>4660</v>
      </c>
      <c r="AB390" s="41" t="s">
        <v>4662</v>
      </c>
      <c r="AC390" s="41" t="s">
        <v>4666</v>
      </c>
      <c r="AD390" s="41" t="s">
        <v>4661</v>
      </c>
      <c r="AE390" s="43">
        <v>39103</v>
      </c>
      <c r="AF390" s="43">
        <v>2.4867537313432835</v>
      </c>
      <c r="AG390" s="43">
        <v>13329</v>
      </c>
      <c r="AH390" s="43">
        <v>25774</v>
      </c>
      <c r="AI390" s="47">
        <v>3.0000000000000001E-5</v>
      </c>
      <c r="AJ390" s="47">
        <v>8.0000000000000007E-5</v>
      </c>
      <c r="AK390" s="47">
        <v>2.0000000000000002E-5</v>
      </c>
      <c r="AL390" s="47">
        <v>3.0000000000000001E-5</v>
      </c>
      <c r="AM390" s="47">
        <v>2.0000000000000002E-5</v>
      </c>
      <c r="AN390" s="43">
        <v>5360</v>
      </c>
      <c r="AO390" s="43">
        <v>676</v>
      </c>
      <c r="AP390" s="43">
        <v>8</v>
      </c>
      <c r="AQ390" s="43">
        <v>4668</v>
      </c>
      <c r="AR390" s="43">
        <v>8</v>
      </c>
      <c r="AS390" s="41">
        <v>14.68</v>
      </c>
      <c r="AT390" s="43">
        <v>256304</v>
      </c>
      <c r="AU390" s="43">
        <v>68471</v>
      </c>
      <c r="AV390" s="47">
        <v>0.36449999999999999</v>
      </c>
      <c r="AW390" s="79" t="s">
        <v>4667</v>
      </c>
      <c r="AX390" s="39">
        <v>0</v>
      </c>
      <c r="AY390" s="68">
        <v>1</v>
      </c>
      <c r="AZ390" s="39" t="s">
        <v>85</v>
      </c>
      <c r="BA390" s="68"/>
      <c r="BB390" s="79" t="s">
        <v>4668</v>
      </c>
      <c r="BC390" s="39">
        <v>0</v>
      </c>
      <c r="BD390" s="41" t="s">
        <v>4660</v>
      </c>
      <c r="BE390" s="50">
        <v>5</v>
      </c>
      <c r="BF390" s="50">
        <v>2</v>
      </c>
      <c r="BG390" s="50">
        <v>1</v>
      </c>
      <c r="BH390" s="50">
        <v>8</v>
      </c>
      <c r="BI390" s="50" t="s">
        <v>4669</v>
      </c>
      <c r="BJ390" s="50" t="s">
        <v>4670</v>
      </c>
      <c r="BK390" s="50" t="s">
        <v>2852</v>
      </c>
      <c r="BL390" s="56" t="s">
        <v>4671</v>
      </c>
      <c r="BM390" s="52">
        <v>541</v>
      </c>
      <c r="BN390" s="57">
        <v>1</v>
      </c>
      <c r="BO390" s="57">
        <v>3097</v>
      </c>
      <c r="BP390" s="57">
        <v>4</v>
      </c>
      <c r="BQ390" s="58">
        <f>SUM(BM390)/BN390/BO390</f>
        <v>0.17468517920568291</v>
      </c>
    </row>
    <row r="391" spans="1:69" ht="15.75" x14ac:dyDescent="0.25">
      <c r="A391" s="38" t="s">
        <v>2625</v>
      </c>
      <c r="B391" s="39" t="s">
        <v>4646</v>
      </c>
      <c r="C391" s="39" t="s">
        <v>117</v>
      </c>
      <c r="D391" s="39" t="s">
        <v>118</v>
      </c>
      <c r="E391" s="39" t="s">
        <v>4672</v>
      </c>
      <c r="F391" s="66" t="str">
        <f>HYPERLINK("http://twiplomacy.com/info/asia/Qatar","http://twiplomacy.com/info/asia/Qatar")</f>
        <v>http://twiplomacy.com/info/asia/Qatar</v>
      </c>
      <c r="G391" s="41" t="s">
        <v>4673</v>
      </c>
      <c r="H391" s="48" t="s">
        <v>4674</v>
      </c>
      <c r="I391" s="41" t="s">
        <v>4675</v>
      </c>
      <c r="J391" s="43">
        <v>305816</v>
      </c>
      <c r="K391" s="43">
        <v>34</v>
      </c>
      <c r="L391" s="41" t="s">
        <v>4676</v>
      </c>
      <c r="M391" s="41" t="s">
        <v>4677</v>
      </c>
      <c r="N391" s="41" t="s">
        <v>4646</v>
      </c>
      <c r="O391" s="43">
        <v>64</v>
      </c>
      <c r="P391" s="43">
        <v>1262</v>
      </c>
      <c r="Q391" s="41" t="s">
        <v>164</v>
      </c>
      <c r="R391" s="41" t="s">
        <v>124</v>
      </c>
      <c r="S391" s="43">
        <v>393</v>
      </c>
      <c r="T391" s="44" t="s">
        <v>97</v>
      </c>
      <c r="U391" s="43">
        <v>1.626302083333333</v>
      </c>
      <c r="V391" s="43">
        <v>480.48925193465169</v>
      </c>
      <c r="W391" s="43">
        <v>449.944969905417</v>
      </c>
      <c r="X391" s="45">
        <v>10</v>
      </c>
      <c r="Y391" s="45">
        <v>1249</v>
      </c>
      <c r="Z391" s="46">
        <v>8.0064051240992806E-3</v>
      </c>
      <c r="AA391" s="41" t="s">
        <v>4673</v>
      </c>
      <c r="AB391" s="41" t="s">
        <v>4675</v>
      </c>
      <c r="AC391" s="41" t="s">
        <v>4678</v>
      </c>
      <c r="AD391" s="41" t="s">
        <v>4674</v>
      </c>
      <c r="AE391" s="43">
        <v>914532</v>
      </c>
      <c r="AF391" s="43">
        <v>1221.0712401055409</v>
      </c>
      <c r="AG391" s="43">
        <v>462786</v>
      </c>
      <c r="AH391" s="43">
        <v>451746</v>
      </c>
      <c r="AI391" s="47">
        <v>1.166E-2</v>
      </c>
      <c r="AJ391" s="47">
        <v>1.225E-2</v>
      </c>
      <c r="AK391" s="47">
        <v>1.316E-2</v>
      </c>
      <c r="AL391" s="41" t="s">
        <v>82</v>
      </c>
      <c r="AM391" s="47">
        <v>1.5689999999999999E-2</v>
      </c>
      <c r="AN391" s="43">
        <v>379</v>
      </c>
      <c r="AO391" s="43">
        <v>214</v>
      </c>
      <c r="AP391" s="43">
        <v>0</v>
      </c>
      <c r="AQ391" s="43">
        <v>20</v>
      </c>
      <c r="AR391" s="43">
        <v>142</v>
      </c>
      <c r="AS391" s="41">
        <v>1.04</v>
      </c>
      <c r="AT391" s="43">
        <v>305696</v>
      </c>
      <c r="AU391" s="43">
        <v>255188</v>
      </c>
      <c r="AV391" s="47">
        <v>5.0523999999999996</v>
      </c>
      <c r="AW391" s="48" t="s">
        <v>4679</v>
      </c>
      <c r="AX391" s="39">
        <v>0</v>
      </c>
      <c r="AY391" s="39">
        <v>0</v>
      </c>
      <c r="AZ391" s="39" t="s">
        <v>85</v>
      </c>
      <c r="BA391" s="39"/>
      <c r="BB391" s="48" t="s">
        <v>4680</v>
      </c>
      <c r="BC391" s="39">
        <v>0</v>
      </c>
      <c r="BD391" s="41" t="s">
        <v>4673</v>
      </c>
      <c r="BE391" s="50">
        <v>9</v>
      </c>
      <c r="BF391" s="50">
        <v>20</v>
      </c>
      <c r="BG391" s="50">
        <v>4</v>
      </c>
      <c r="BH391" s="50">
        <v>33</v>
      </c>
      <c r="BI391" s="50" t="s">
        <v>4681</v>
      </c>
      <c r="BJ391" s="50" t="s">
        <v>4682</v>
      </c>
      <c r="BK391" s="50" t="s">
        <v>4683</v>
      </c>
      <c r="BL391" s="51" t="s">
        <v>4684</v>
      </c>
      <c r="BM391" s="52" t="s">
        <v>276</v>
      </c>
      <c r="BN391" s="57"/>
      <c r="BO391" s="57"/>
      <c r="BP391" s="57"/>
      <c r="BQ391" s="58"/>
    </row>
    <row r="392" spans="1:69" ht="15.75" x14ac:dyDescent="0.25">
      <c r="A392" s="38" t="s">
        <v>2625</v>
      </c>
      <c r="B392" s="39" t="s">
        <v>4646</v>
      </c>
      <c r="C392" s="39" t="s">
        <v>132</v>
      </c>
      <c r="D392" s="39" t="s">
        <v>71</v>
      </c>
      <c r="E392" s="39" t="s">
        <v>132</v>
      </c>
      <c r="F392" s="66" t="str">
        <f>HYPERLINK("http://twiplomacy.com/info/asia/Qatar","http://twiplomacy.com/info/asia/Qatar")</f>
        <v>http://twiplomacy.com/info/asia/Qatar</v>
      </c>
      <c r="G392" s="41" t="s">
        <v>4685</v>
      </c>
      <c r="H392" s="48" t="s">
        <v>4686</v>
      </c>
      <c r="I392" s="41" t="s">
        <v>4687</v>
      </c>
      <c r="J392" s="43">
        <v>403948</v>
      </c>
      <c r="K392" s="43">
        <v>68</v>
      </c>
      <c r="L392" s="41" t="s">
        <v>4688</v>
      </c>
      <c r="M392" s="41" t="s">
        <v>4689</v>
      </c>
      <c r="N392" s="41" t="s">
        <v>4646</v>
      </c>
      <c r="O392" s="43">
        <v>0</v>
      </c>
      <c r="P392" s="43">
        <v>10565</v>
      </c>
      <c r="Q392" s="41" t="s">
        <v>164</v>
      </c>
      <c r="R392" s="41" t="s">
        <v>124</v>
      </c>
      <c r="S392" s="43">
        <v>471</v>
      </c>
      <c r="T392" s="44" t="s">
        <v>97</v>
      </c>
      <c r="U392" s="43">
        <v>8.0173267326732667</v>
      </c>
      <c r="V392" s="43">
        <v>63.818117729996473</v>
      </c>
      <c r="W392" s="43">
        <v>71.733873810363065</v>
      </c>
      <c r="X392" s="45">
        <v>14</v>
      </c>
      <c r="Y392" s="45">
        <v>3239</v>
      </c>
      <c r="Z392" s="46">
        <v>4.3223217042297002E-3</v>
      </c>
      <c r="AA392" s="41" t="s">
        <v>4685</v>
      </c>
      <c r="AB392" s="41" t="s">
        <v>4687</v>
      </c>
      <c r="AC392" s="41" t="s">
        <v>4690</v>
      </c>
      <c r="AD392" s="41" t="s">
        <v>4686</v>
      </c>
      <c r="AE392" s="43">
        <v>372838</v>
      </c>
      <c r="AF392" s="43">
        <v>68.749499799919974</v>
      </c>
      <c r="AG392" s="43">
        <v>171805</v>
      </c>
      <c r="AH392" s="43">
        <v>201033</v>
      </c>
      <c r="AI392" s="47">
        <v>4.2000000000000002E-4</v>
      </c>
      <c r="AJ392" s="47">
        <v>9.1E-4</v>
      </c>
      <c r="AK392" s="47">
        <v>3.3E-4</v>
      </c>
      <c r="AL392" s="47">
        <v>1.4599999999999999E-3</v>
      </c>
      <c r="AM392" s="47">
        <v>5.9000000000000003E-4</v>
      </c>
      <c r="AN392" s="43">
        <v>2499</v>
      </c>
      <c r="AO392" s="43">
        <v>208</v>
      </c>
      <c r="AP392" s="43">
        <v>106</v>
      </c>
      <c r="AQ392" s="43">
        <v>2025</v>
      </c>
      <c r="AR392" s="43">
        <v>129</v>
      </c>
      <c r="AS392" s="41">
        <v>6.85</v>
      </c>
      <c r="AT392" s="43">
        <v>404014</v>
      </c>
      <c r="AU392" s="43">
        <v>166864</v>
      </c>
      <c r="AV392" s="47">
        <v>0.7036</v>
      </c>
      <c r="AW392" s="48" t="s">
        <v>4691</v>
      </c>
      <c r="AX392" s="39">
        <v>1</v>
      </c>
      <c r="AY392" s="39">
        <v>0</v>
      </c>
      <c r="AZ392" s="72" t="s">
        <v>4692</v>
      </c>
      <c r="BA392" s="39">
        <v>62</v>
      </c>
      <c r="BB392" s="48" t="s">
        <v>4693</v>
      </c>
      <c r="BC392" s="39">
        <v>0</v>
      </c>
      <c r="BD392" s="41" t="s">
        <v>4685</v>
      </c>
      <c r="BE392" s="50">
        <v>1</v>
      </c>
      <c r="BF392" s="50">
        <v>20</v>
      </c>
      <c r="BG392" s="50">
        <v>2</v>
      </c>
      <c r="BH392" s="50">
        <v>23</v>
      </c>
      <c r="BI392" s="50" t="s">
        <v>4650</v>
      </c>
      <c r="BJ392" s="50" t="s">
        <v>4694</v>
      </c>
      <c r="BK392" s="50" t="s">
        <v>4695</v>
      </c>
      <c r="BL392" s="51" t="s">
        <v>4696</v>
      </c>
      <c r="BM392" s="52" t="s">
        <v>90</v>
      </c>
      <c r="BN392" s="57"/>
      <c r="BO392" s="57"/>
      <c r="BP392" s="57"/>
      <c r="BQ392" s="58"/>
    </row>
    <row r="393" spans="1:69" ht="15.75" x14ac:dyDescent="0.25">
      <c r="A393" s="38" t="s">
        <v>2625</v>
      </c>
      <c r="B393" s="39" t="s">
        <v>4646</v>
      </c>
      <c r="C393" s="39" t="s">
        <v>132</v>
      </c>
      <c r="D393" s="39" t="s">
        <v>71</v>
      </c>
      <c r="E393" s="39" t="s">
        <v>132</v>
      </c>
      <c r="F393" s="66" t="str">
        <f>HYPERLINK("http://twiplomacy.com/info/asia/Qatar","http://twiplomacy.com/info/asia/Qatar")</f>
        <v>http://twiplomacy.com/info/asia/Qatar</v>
      </c>
      <c r="G393" s="41" t="s">
        <v>4697</v>
      </c>
      <c r="H393" s="48" t="s">
        <v>4698</v>
      </c>
      <c r="I393" s="41" t="s">
        <v>4699</v>
      </c>
      <c r="J393" s="43">
        <v>59595</v>
      </c>
      <c r="K393" s="43">
        <v>68</v>
      </c>
      <c r="L393" s="41" t="s">
        <v>4700</v>
      </c>
      <c r="M393" s="41" t="s">
        <v>4701</v>
      </c>
      <c r="N393" s="41" t="s">
        <v>4646</v>
      </c>
      <c r="O393" s="43">
        <v>1</v>
      </c>
      <c r="P393" s="43">
        <v>5878</v>
      </c>
      <c r="Q393" s="41" t="s">
        <v>164</v>
      </c>
      <c r="R393" s="41" t="s">
        <v>124</v>
      </c>
      <c r="S393" s="43">
        <v>289</v>
      </c>
      <c r="T393" s="44" t="s">
        <v>97</v>
      </c>
      <c r="U393" s="43">
        <v>4.0298879202988793</v>
      </c>
      <c r="V393" s="43">
        <v>12.398118105126541</v>
      </c>
      <c r="W393" s="43">
        <v>9.5272550292018163</v>
      </c>
      <c r="X393" s="45">
        <v>21</v>
      </c>
      <c r="Y393" s="45">
        <v>3236</v>
      </c>
      <c r="Z393" s="46">
        <v>6.4894932014833099E-3</v>
      </c>
      <c r="AA393" s="41" t="s">
        <v>4697</v>
      </c>
      <c r="AB393" s="41" t="s">
        <v>4699</v>
      </c>
      <c r="AC393" s="41" t="s">
        <v>4702</v>
      </c>
      <c r="AD393" s="41" t="s">
        <v>4698</v>
      </c>
      <c r="AE393" s="43">
        <v>60973</v>
      </c>
      <c r="AF393" s="43">
        <v>21.68538608806637</v>
      </c>
      <c r="AG393" s="43">
        <v>33981</v>
      </c>
      <c r="AH393" s="43">
        <v>26992</v>
      </c>
      <c r="AI393" s="47">
        <v>8.5999999999999998E-4</v>
      </c>
      <c r="AJ393" s="47">
        <v>1.7700000000000001E-3</v>
      </c>
      <c r="AK393" s="47">
        <v>8.1999999999999998E-4</v>
      </c>
      <c r="AL393" s="47">
        <v>2.1199999999999999E-3</v>
      </c>
      <c r="AM393" s="47">
        <v>6.4999999999999997E-4</v>
      </c>
      <c r="AN393" s="43">
        <v>1567</v>
      </c>
      <c r="AO393" s="43">
        <v>113</v>
      </c>
      <c r="AP393" s="43">
        <v>36</v>
      </c>
      <c r="AQ393" s="43">
        <v>1369</v>
      </c>
      <c r="AR393" s="43">
        <v>40</v>
      </c>
      <c r="AS393" s="41">
        <v>4.29</v>
      </c>
      <c r="AT393" s="43">
        <v>59550</v>
      </c>
      <c r="AU393" s="43">
        <v>35688</v>
      </c>
      <c r="AV393" s="47">
        <v>1.4956</v>
      </c>
      <c r="AW393" s="48" t="s">
        <v>4703</v>
      </c>
      <c r="AX393" s="39">
        <v>1</v>
      </c>
      <c r="AY393" s="39">
        <v>0</v>
      </c>
      <c r="AZ393" s="72" t="s">
        <v>4704</v>
      </c>
      <c r="BA393" s="39">
        <v>57</v>
      </c>
      <c r="BB393" s="48" t="s">
        <v>4705</v>
      </c>
      <c r="BC393" s="39">
        <v>0</v>
      </c>
      <c r="BD393" s="41" t="s">
        <v>4697</v>
      </c>
      <c r="BE393" s="50">
        <v>1</v>
      </c>
      <c r="BF393" s="50">
        <v>84</v>
      </c>
      <c r="BG393" s="50">
        <v>2</v>
      </c>
      <c r="BH393" s="50">
        <v>87</v>
      </c>
      <c r="BI393" s="50" t="s">
        <v>4650</v>
      </c>
      <c r="BJ393" s="50" t="s">
        <v>4706</v>
      </c>
      <c r="BK393" s="50" t="s">
        <v>4707</v>
      </c>
      <c r="BL393" s="51" t="s">
        <v>4708</v>
      </c>
      <c r="BM393" s="52" t="s">
        <v>90</v>
      </c>
      <c r="BN393" s="57"/>
      <c r="BO393" s="57"/>
      <c r="BP393" s="57"/>
      <c r="BQ393" s="58"/>
    </row>
    <row r="394" spans="1:69" ht="15.75" x14ac:dyDescent="0.25">
      <c r="A394" s="38" t="s">
        <v>2625</v>
      </c>
      <c r="B394" s="39" t="s">
        <v>4709</v>
      </c>
      <c r="C394" s="39" t="s">
        <v>4710</v>
      </c>
      <c r="D394" s="39" t="s">
        <v>118</v>
      </c>
      <c r="E394" s="39" t="s">
        <v>4711</v>
      </c>
      <c r="F394" s="66" t="str">
        <f>HYPERLINK("http://twiplomacy.com/info/asia/Saudi-Arabia","http://twiplomacy.com/info/asia/Saudi-Arabia")</f>
        <v>http://twiplomacy.com/info/asia/Saudi-Arabia</v>
      </c>
      <c r="G394" s="41" t="s">
        <v>4712</v>
      </c>
      <c r="H394" s="48" t="s">
        <v>4713</v>
      </c>
      <c r="I394" s="41" t="s">
        <v>4714</v>
      </c>
      <c r="J394" s="43">
        <v>6908488</v>
      </c>
      <c r="K394" s="43">
        <v>0</v>
      </c>
      <c r="L394" s="41" t="s">
        <v>4715</v>
      </c>
      <c r="M394" s="41" t="s">
        <v>4716</v>
      </c>
      <c r="N394" s="41" t="s">
        <v>4717</v>
      </c>
      <c r="O394" s="43">
        <v>0</v>
      </c>
      <c r="P394" s="43">
        <v>323</v>
      </c>
      <c r="Q394" s="41" t="s">
        <v>164</v>
      </c>
      <c r="R394" s="41" t="s">
        <v>124</v>
      </c>
      <c r="S394" s="43">
        <v>6912</v>
      </c>
      <c r="T394" s="44" t="s">
        <v>97</v>
      </c>
      <c r="U394" s="43">
        <v>0.1714589989350373</v>
      </c>
      <c r="V394" s="43">
        <v>17545.3198757764</v>
      </c>
      <c r="W394" s="43">
        <v>10126.577639751549</v>
      </c>
      <c r="X394" s="45">
        <v>0</v>
      </c>
      <c r="Y394" s="45">
        <v>322</v>
      </c>
      <c r="Z394" s="46">
        <v>0</v>
      </c>
      <c r="AA394" s="41" t="s">
        <v>4712</v>
      </c>
      <c r="AB394" s="41" t="s">
        <v>4714</v>
      </c>
      <c r="AC394" s="41" t="s">
        <v>4718</v>
      </c>
      <c r="AD394" s="41" t="s">
        <v>4713</v>
      </c>
      <c r="AE394" s="43">
        <v>2644871</v>
      </c>
      <c r="AF394" s="43">
        <v>154293.72727272726</v>
      </c>
      <c r="AG394" s="43">
        <v>1697231</v>
      </c>
      <c r="AH394" s="43">
        <v>947640</v>
      </c>
      <c r="AI394" s="47">
        <v>3.6260000000000001E-2</v>
      </c>
      <c r="AJ394" s="41" t="s">
        <v>82</v>
      </c>
      <c r="AK394" s="41" t="s">
        <v>82</v>
      </c>
      <c r="AL394" s="41" t="s">
        <v>82</v>
      </c>
      <c r="AM394" s="47">
        <v>3.6889999999999999E-2</v>
      </c>
      <c r="AN394" s="43">
        <v>11</v>
      </c>
      <c r="AO394" s="43">
        <v>0</v>
      </c>
      <c r="AP394" s="43">
        <v>0</v>
      </c>
      <c r="AQ394" s="43">
        <v>0</v>
      </c>
      <c r="AR394" s="43">
        <v>11</v>
      </c>
      <c r="AS394" s="41">
        <v>0.03</v>
      </c>
      <c r="AT394" s="43">
        <v>6903103</v>
      </c>
      <c r="AU394" s="43">
        <v>758726</v>
      </c>
      <c r="AV394" s="47">
        <v>0.1235</v>
      </c>
      <c r="AW394" s="48" t="s">
        <v>4719</v>
      </c>
      <c r="AX394" s="39">
        <v>0</v>
      </c>
      <c r="AY394" s="39">
        <v>0</v>
      </c>
      <c r="AZ394" s="39" t="s">
        <v>85</v>
      </c>
      <c r="BA394" s="39"/>
      <c r="BB394" s="48" t="s">
        <v>4720</v>
      </c>
      <c r="BC394" s="39">
        <v>0</v>
      </c>
      <c r="BD394" s="41" t="s">
        <v>4712</v>
      </c>
      <c r="BE394" s="50">
        <v>0</v>
      </c>
      <c r="BF394" s="50">
        <v>23</v>
      </c>
      <c r="BG394" s="50">
        <v>0</v>
      </c>
      <c r="BH394" s="50">
        <v>23</v>
      </c>
      <c r="BI394" s="50"/>
      <c r="BJ394" s="50" t="s">
        <v>4721</v>
      </c>
      <c r="BK394" s="50"/>
      <c r="BL394" s="51" t="s">
        <v>4722</v>
      </c>
      <c r="BM394" s="52" t="s">
        <v>90</v>
      </c>
      <c r="BN394" s="57"/>
      <c r="BO394" s="57"/>
      <c r="BP394" s="57"/>
      <c r="BQ394" s="58"/>
    </row>
    <row r="395" spans="1:69" ht="15.75" x14ac:dyDescent="0.25">
      <c r="A395" s="38" t="s">
        <v>2625</v>
      </c>
      <c r="B395" s="39" t="s">
        <v>4709</v>
      </c>
      <c r="C395" s="39" t="s">
        <v>211</v>
      </c>
      <c r="D395" s="39" t="s">
        <v>71</v>
      </c>
      <c r="E395" s="39" t="s">
        <v>211</v>
      </c>
      <c r="F395" s="66" t="str">
        <f>HYPERLINK("http://twiplomacy.com/info/asia/Saudi-Arabia","http://twiplomacy.com/info/asia/Saudi-Arabia")</f>
        <v>http://twiplomacy.com/info/asia/Saudi-Arabia</v>
      </c>
      <c r="G395" s="41" t="s">
        <v>4723</v>
      </c>
      <c r="H395" s="48" t="s">
        <v>4724</v>
      </c>
      <c r="I395" s="41" t="s">
        <v>4725</v>
      </c>
      <c r="J395" s="43">
        <v>200600</v>
      </c>
      <c r="K395" s="43">
        <v>245</v>
      </c>
      <c r="L395" s="41" t="s">
        <v>4726</v>
      </c>
      <c r="M395" s="41" t="s">
        <v>4727</v>
      </c>
      <c r="N395" s="41" t="s">
        <v>4728</v>
      </c>
      <c r="O395" s="43">
        <v>417</v>
      </c>
      <c r="P395" s="43">
        <v>8606</v>
      </c>
      <c r="Q395" s="41" t="s">
        <v>164</v>
      </c>
      <c r="R395" s="41" t="s">
        <v>124</v>
      </c>
      <c r="S395" s="43">
        <v>540</v>
      </c>
      <c r="T395" s="39" t="s">
        <v>97</v>
      </c>
      <c r="U395" s="43">
        <v>2.522585669781932</v>
      </c>
      <c r="V395" s="43">
        <v>8.6167615947925142</v>
      </c>
      <c r="W395" s="43">
        <v>5.4043938161106588</v>
      </c>
      <c r="X395" s="45">
        <v>260</v>
      </c>
      <c r="Y395" s="45">
        <v>3239</v>
      </c>
      <c r="Z395" s="46">
        <v>8.0271688792837304E-2</v>
      </c>
      <c r="AA395" s="41" t="s">
        <v>4723</v>
      </c>
      <c r="AB395" s="41" t="s">
        <v>4725</v>
      </c>
      <c r="AC395" s="41" t="s">
        <v>4729</v>
      </c>
      <c r="AD395" s="41" t="s">
        <v>4724</v>
      </c>
      <c r="AE395" s="43">
        <v>4207</v>
      </c>
      <c r="AF395" s="43">
        <v>12.894736842105264</v>
      </c>
      <c r="AG395" s="43">
        <v>2205</v>
      </c>
      <c r="AH395" s="43">
        <v>2002</v>
      </c>
      <c r="AI395" s="47">
        <v>1.2E-4</v>
      </c>
      <c r="AJ395" s="47">
        <v>1.6000000000000001E-4</v>
      </c>
      <c r="AK395" s="47">
        <v>1.2999999999999999E-4</v>
      </c>
      <c r="AL395" s="47">
        <v>2.2000000000000001E-4</v>
      </c>
      <c r="AM395" s="47">
        <v>5.0000000000000002E-5</v>
      </c>
      <c r="AN395" s="43">
        <v>171</v>
      </c>
      <c r="AO395" s="43">
        <v>37</v>
      </c>
      <c r="AP395" s="43">
        <v>5</v>
      </c>
      <c r="AQ395" s="43">
        <v>97</v>
      </c>
      <c r="AR395" s="43">
        <v>32</v>
      </c>
      <c r="AS395" s="41">
        <v>0.47</v>
      </c>
      <c r="AT395" s="43">
        <v>200543</v>
      </c>
      <c r="AU395" s="43">
        <v>15237</v>
      </c>
      <c r="AV395" s="47">
        <v>8.2199999999999995E-2</v>
      </c>
      <c r="AW395" s="66" t="str">
        <f>HYPERLINK("https://twitter.com/Saudiegov/lists","https://twitter.com/Saudiegov/lists")</f>
        <v>https://twitter.com/Saudiegov/lists</v>
      </c>
      <c r="AX395" s="39">
        <v>5</v>
      </c>
      <c r="AY395" s="39">
        <v>0</v>
      </c>
      <c r="AZ395" s="83" t="s">
        <v>85</v>
      </c>
      <c r="BA395" s="61"/>
      <c r="BB395" s="48" t="s">
        <v>4730</v>
      </c>
      <c r="BC395" s="39">
        <v>1</v>
      </c>
      <c r="BD395" s="41" t="s">
        <v>4723</v>
      </c>
      <c r="BE395" s="50">
        <v>3</v>
      </c>
      <c r="BF395" s="50">
        <v>7</v>
      </c>
      <c r="BG395" s="50">
        <v>1</v>
      </c>
      <c r="BH395" s="50">
        <v>11</v>
      </c>
      <c r="BI395" s="50" t="s">
        <v>4731</v>
      </c>
      <c r="BJ395" s="50" t="s">
        <v>4732</v>
      </c>
      <c r="BK395" s="50" t="s">
        <v>2852</v>
      </c>
      <c r="BL395" s="51" t="s">
        <v>4733</v>
      </c>
      <c r="BM395" s="52" t="s">
        <v>90</v>
      </c>
      <c r="BN395" s="57"/>
      <c r="BO395" s="57"/>
      <c r="BP395" s="57"/>
      <c r="BQ395" s="58"/>
    </row>
    <row r="396" spans="1:69" ht="15.75" x14ac:dyDescent="0.25">
      <c r="A396" s="38" t="s">
        <v>2625</v>
      </c>
      <c r="B396" s="39" t="s">
        <v>4709</v>
      </c>
      <c r="C396" s="39" t="s">
        <v>117</v>
      </c>
      <c r="D396" s="39" t="s">
        <v>118</v>
      </c>
      <c r="E396" s="39" t="s">
        <v>4734</v>
      </c>
      <c r="F396" s="66" t="str">
        <f>HYPERLINK("http://twiplomacy.com/info/asia/Saudi-Arabia","http://twiplomacy.com/info/asia/Saudi-Arabia")</f>
        <v>http://twiplomacy.com/info/asia/Saudi-Arabia</v>
      </c>
      <c r="G396" s="41" t="s">
        <v>4735</v>
      </c>
      <c r="H396" s="48" t="s">
        <v>4736</v>
      </c>
      <c r="I396" s="41" t="s">
        <v>4737</v>
      </c>
      <c r="J396" s="43">
        <v>2708942</v>
      </c>
      <c r="K396" s="43">
        <v>121</v>
      </c>
      <c r="L396" s="41" t="s">
        <v>4738</v>
      </c>
      <c r="M396" s="41" t="s">
        <v>4739</v>
      </c>
      <c r="N396" s="41" t="s">
        <v>4717</v>
      </c>
      <c r="O396" s="43">
        <v>0</v>
      </c>
      <c r="P396" s="43">
        <v>307</v>
      </c>
      <c r="Q396" s="41" t="s">
        <v>164</v>
      </c>
      <c r="R396" s="41" t="s">
        <v>124</v>
      </c>
      <c r="S396" s="43">
        <v>2095</v>
      </c>
      <c r="T396" s="44" t="s">
        <v>97</v>
      </c>
      <c r="U396" s="43">
        <v>0.27064220183486237</v>
      </c>
      <c r="V396" s="43">
        <v>2537.5547945205481</v>
      </c>
      <c r="W396" s="43">
        <v>1256.767123287671</v>
      </c>
      <c r="X396" s="45">
        <v>0</v>
      </c>
      <c r="Y396" s="45">
        <v>295</v>
      </c>
      <c r="Z396" s="46">
        <v>0</v>
      </c>
      <c r="AA396" s="41" t="s">
        <v>4735</v>
      </c>
      <c r="AB396" s="41" t="s">
        <v>4737</v>
      </c>
      <c r="AC396" s="41" t="s">
        <v>4740</v>
      </c>
      <c r="AD396" s="41" t="s">
        <v>4736</v>
      </c>
      <c r="AE396" s="43">
        <v>305512</v>
      </c>
      <c r="AF396" s="43">
        <v>2390.9</v>
      </c>
      <c r="AG396" s="43">
        <v>167363</v>
      </c>
      <c r="AH396" s="43">
        <v>138149</v>
      </c>
      <c r="AI396" s="47">
        <v>2.0400000000000001E-3</v>
      </c>
      <c r="AJ396" s="47">
        <v>9.2000000000000003E-4</v>
      </c>
      <c r="AK396" s="41" t="s">
        <v>82</v>
      </c>
      <c r="AL396" s="41" t="s">
        <v>82</v>
      </c>
      <c r="AM396" s="47">
        <v>3.0100000000000001E-3</v>
      </c>
      <c r="AN396" s="43">
        <v>70</v>
      </c>
      <c r="AO396" s="43">
        <v>29</v>
      </c>
      <c r="AP396" s="43">
        <v>0</v>
      </c>
      <c r="AQ396" s="43">
        <v>0</v>
      </c>
      <c r="AR396" s="43">
        <v>41</v>
      </c>
      <c r="AS396" s="41">
        <v>0.19</v>
      </c>
      <c r="AT396" s="43">
        <v>2707729</v>
      </c>
      <c r="AU396" s="43">
        <v>1352132</v>
      </c>
      <c r="AV396" s="47">
        <v>0.99739999999999995</v>
      </c>
      <c r="AW396" s="48" t="s">
        <v>4741</v>
      </c>
      <c r="AX396" s="39">
        <v>0</v>
      </c>
      <c r="AY396" s="39">
        <v>0</v>
      </c>
      <c r="AZ396" s="39" t="s">
        <v>85</v>
      </c>
      <c r="BA396" s="39"/>
      <c r="BB396" s="48" t="s">
        <v>4742</v>
      </c>
      <c r="BC396" s="39">
        <v>0</v>
      </c>
      <c r="BD396" s="41" t="s">
        <v>4735</v>
      </c>
      <c r="BE396" s="50">
        <v>2</v>
      </c>
      <c r="BF396" s="50">
        <v>32</v>
      </c>
      <c r="BG396" s="50">
        <v>2</v>
      </c>
      <c r="BH396" s="50">
        <v>36</v>
      </c>
      <c r="BI396" s="50" t="s">
        <v>4743</v>
      </c>
      <c r="BJ396" s="50" t="s">
        <v>4744</v>
      </c>
      <c r="BK396" s="50" t="s">
        <v>4745</v>
      </c>
      <c r="BL396" s="56" t="s">
        <v>4746</v>
      </c>
      <c r="BM396" s="52" t="s">
        <v>90</v>
      </c>
      <c r="BN396" s="57"/>
      <c r="BO396" s="57"/>
      <c r="BP396" s="57"/>
      <c r="BQ396" s="58"/>
    </row>
    <row r="397" spans="1:69" ht="15.75" x14ac:dyDescent="0.25">
      <c r="A397" s="38" t="s">
        <v>2625</v>
      </c>
      <c r="B397" s="39" t="s">
        <v>4709</v>
      </c>
      <c r="C397" s="39" t="s">
        <v>132</v>
      </c>
      <c r="D397" s="39" t="s">
        <v>71</v>
      </c>
      <c r="E397" s="39" t="s">
        <v>132</v>
      </c>
      <c r="F397" s="66" t="str">
        <f>HYPERLINK("http://twiplomacy.com/info/asia/Saudi-Arabia","http://twiplomacy.com/info/asia/Saudi-Arabia")</f>
        <v>http://twiplomacy.com/info/asia/Saudi-Arabia</v>
      </c>
      <c r="G397" s="41" t="s">
        <v>4747</v>
      </c>
      <c r="H397" s="48" t="s">
        <v>4748</v>
      </c>
      <c r="I397" s="41" t="s">
        <v>4749</v>
      </c>
      <c r="J397" s="43">
        <v>2028464</v>
      </c>
      <c r="K397" s="43">
        <v>193</v>
      </c>
      <c r="L397" s="41" t="s">
        <v>4750</v>
      </c>
      <c r="M397" s="41" t="s">
        <v>4751</v>
      </c>
      <c r="N397" s="41"/>
      <c r="O397" s="43">
        <v>94</v>
      </c>
      <c r="P397" s="43">
        <v>11064</v>
      </c>
      <c r="Q397" s="41" t="s">
        <v>164</v>
      </c>
      <c r="R397" s="41" t="s">
        <v>124</v>
      </c>
      <c r="S397" s="43">
        <v>2281</v>
      </c>
      <c r="T397" s="44" t="s">
        <v>97</v>
      </c>
      <c r="U397" s="43">
        <v>14.51569506726457</v>
      </c>
      <c r="V397" s="43">
        <v>210.69786189975471</v>
      </c>
      <c r="W397" s="43">
        <v>144.98527865404839</v>
      </c>
      <c r="X397" s="45">
        <v>14</v>
      </c>
      <c r="Y397" s="45">
        <v>3237</v>
      </c>
      <c r="Z397" s="46">
        <v>4.3249922767995101E-3</v>
      </c>
      <c r="AA397" s="41" t="s">
        <v>4747</v>
      </c>
      <c r="AB397" s="41" t="s">
        <v>4749</v>
      </c>
      <c r="AC397" s="41" t="s">
        <v>4752</v>
      </c>
      <c r="AD397" s="41" t="s">
        <v>4748</v>
      </c>
      <c r="AE397" s="43">
        <v>1875480</v>
      </c>
      <c r="AF397" s="43">
        <v>277.77692664809655</v>
      </c>
      <c r="AG397" s="43">
        <v>1196663</v>
      </c>
      <c r="AH397" s="43">
        <v>678817</v>
      </c>
      <c r="AI397" s="47">
        <v>2.5999999999999998E-4</v>
      </c>
      <c r="AJ397" s="47">
        <v>2.4000000000000001E-4</v>
      </c>
      <c r="AK397" s="47">
        <v>1.3999999999999999E-4</v>
      </c>
      <c r="AL397" s="47">
        <v>3.8000000000000002E-4</v>
      </c>
      <c r="AM397" s="47">
        <v>3.5E-4</v>
      </c>
      <c r="AN397" s="43">
        <v>4308</v>
      </c>
      <c r="AO397" s="43">
        <v>2770</v>
      </c>
      <c r="AP397" s="43">
        <v>351</v>
      </c>
      <c r="AQ397" s="43">
        <v>121</v>
      </c>
      <c r="AR397" s="43">
        <v>1059</v>
      </c>
      <c r="AS397" s="41">
        <v>11.8</v>
      </c>
      <c r="AT397" s="43">
        <v>2028167</v>
      </c>
      <c r="AU397" s="43">
        <v>941589</v>
      </c>
      <c r="AV397" s="47">
        <v>0.86660000000000004</v>
      </c>
      <c r="AW397" s="48" t="s">
        <v>4753</v>
      </c>
      <c r="AX397" s="39">
        <v>0</v>
      </c>
      <c r="AY397" s="39">
        <v>0</v>
      </c>
      <c r="AZ397" s="39" t="s">
        <v>85</v>
      </c>
      <c r="BA397" s="39"/>
      <c r="BB397" s="48" t="s">
        <v>4754</v>
      </c>
      <c r="BC397" s="39">
        <v>8</v>
      </c>
      <c r="BD397" s="41" t="s">
        <v>4747</v>
      </c>
      <c r="BE397" s="50">
        <v>24</v>
      </c>
      <c r="BF397" s="50">
        <v>40</v>
      </c>
      <c r="BG397" s="50">
        <v>25</v>
      </c>
      <c r="BH397" s="50">
        <v>89</v>
      </c>
      <c r="BI397" s="50" t="s">
        <v>4755</v>
      </c>
      <c r="BJ397" s="50" t="s">
        <v>4756</v>
      </c>
      <c r="BK397" s="50" t="s">
        <v>4757</v>
      </c>
      <c r="BL397" s="56" t="s">
        <v>4758</v>
      </c>
      <c r="BM397" s="52">
        <v>291274</v>
      </c>
      <c r="BN397" s="57">
        <v>6</v>
      </c>
      <c r="BO397" s="57">
        <v>2775</v>
      </c>
      <c r="BP397" s="57">
        <v>0</v>
      </c>
      <c r="BQ397" s="58">
        <f>SUM(BM397)/BN397/BO397</f>
        <v>17.493933933933935</v>
      </c>
    </row>
    <row r="398" spans="1:69" ht="15.75" x14ac:dyDescent="0.25">
      <c r="A398" s="38" t="s">
        <v>2625</v>
      </c>
      <c r="B398" s="39" t="s">
        <v>4759</v>
      </c>
      <c r="C398" s="39" t="s">
        <v>104</v>
      </c>
      <c r="D398" s="39" t="s">
        <v>118</v>
      </c>
      <c r="E398" s="39" t="s">
        <v>4760</v>
      </c>
      <c r="F398" s="66" t="str">
        <f>HYPERLINK("http://twiplomacy.com/info/asia/Singapore","http://twiplomacy.com/info/asia/Singapore")</f>
        <v>http://twiplomacy.com/info/asia/Singapore</v>
      </c>
      <c r="G398" s="41" t="s">
        <v>4761</v>
      </c>
      <c r="H398" s="48" t="s">
        <v>4762</v>
      </c>
      <c r="I398" s="41" t="s">
        <v>4763</v>
      </c>
      <c r="J398" s="43">
        <v>682793</v>
      </c>
      <c r="K398" s="43">
        <v>28</v>
      </c>
      <c r="L398" s="41" t="s">
        <v>4764</v>
      </c>
      <c r="M398" s="41" t="s">
        <v>4765</v>
      </c>
      <c r="N398" s="41"/>
      <c r="O398" s="43">
        <v>3</v>
      </c>
      <c r="P398" s="43">
        <v>2711</v>
      </c>
      <c r="Q398" s="41" t="s">
        <v>164</v>
      </c>
      <c r="R398" s="41" t="s">
        <v>124</v>
      </c>
      <c r="S398" s="43">
        <v>1196</v>
      </c>
      <c r="T398" s="44" t="s">
        <v>97</v>
      </c>
      <c r="U398" s="43">
        <v>1.222927050294518</v>
      </c>
      <c r="V398" s="43">
        <v>59.507485029940121</v>
      </c>
      <c r="W398" s="43">
        <v>103.76160179640721</v>
      </c>
      <c r="X398" s="45">
        <v>18</v>
      </c>
      <c r="Y398" s="45">
        <v>2699</v>
      </c>
      <c r="Z398" s="46">
        <v>6.6691367173027103E-3</v>
      </c>
      <c r="AA398" s="41" t="s">
        <v>4761</v>
      </c>
      <c r="AB398" s="41" t="s">
        <v>4763</v>
      </c>
      <c r="AC398" s="41" t="s">
        <v>4766</v>
      </c>
      <c r="AD398" s="41" t="s">
        <v>4762</v>
      </c>
      <c r="AE398" s="43">
        <v>115409</v>
      </c>
      <c r="AF398" s="43">
        <v>58.223021582733814</v>
      </c>
      <c r="AG398" s="43">
        <v>24279</v>
      </c>
      <c r="AH398" s="43">
        <v>91130</v>
      </c>
      <c r="AI398" s="47">
        <v>4.4999999999999999E-4</v>
      </c>
      <c r="AJ398" s="47">
        <v>2.7999999999999998E-4</v>
      </c>
      <c r="AK398" s="47">
        <v>5.0000000000000001E-4</v>
      </c>
      <c r="AL398" s="47">
        <v>6.0999999999999997E-4</v>
      </c>
      <c r="AM398" s="47">
        <v>4.2000000000000002E-4</v>
      </c>
      <c r="AN398" s="43">
        <v>417</v>
      </c>
      <c r="AO398" s="43">
        <v>42</v>
      </c>
      <c r="AP398" s="43">
        <v>18</v>
      </c>
      <c r="AQ398" s="43">
        <v>303</v>
      </c>
      <c r="AR398" s="43">
        <v>22</v>
      </c>
      <c r="AS398" s="41">
        <v>1.1399999999999999</v>
      </c>
      <c r="AT398" s="43">
        <v>682689</v>
      </c>
      <c r="AU398" s="43">
        <v>151592</v>
      </c>
      <c r="AV398" s="47">
        <v>0.28539999999999999</v>
      </c>
      <c r="AW398" s="48" t="s">
        <v>4767</v>
      </c>
      <c r="AX398" s="39">
        <v>0</v>
      </c>
      <c r="AY398" s="39">
        <v>0</v>
      </c>
      <c r="AZ398" s="39" t="s">
        <v>85</v>
      </c>
      <c r="BA398" s="39"/>
      <c r="BB398" s="48" t="s">
        <v>4768</v>
      </c>
      <c r="BC398" s="39">
        <v>0</v>
      </c>
      <c r="BD398" s="41" t="s">
        <v>4761</v>
      </c>
      <c r="BE398" s="50">
        <v>2</v>
      </c>
      <c r="BF398" s="50">
        <v>38</v>
      </c>
      <c r="BG398" s="50">
        <v>3</v>
      </c>
      <c r="BH398" s="50">
        <v>43</v>
      </c>
      <c r="BI398" s="50" t="s">
        <v>4769</v>
      </c>
      <c r="BJ398" s="50" t="s">
        <v>4770</v>
      </c>
      <c r="BK398" s="50" t="s">
        <v>4771</v>
      </c>
      <c r="BL398" s="51" t="s">
        <v>4772</v>
      </c>
      <c r="BM398" s="52" t="s">
        <v>90</v>
      </c>
      <c r="BN398" s="57"/>
      <c r="BO398" s="57"/>
      <c r="BP398" s="57"/>
      <c r="BQ398" s="58"/>
    </row>
    <row r="399" spans="1:69" ht="15.75" x14ac:dyDescent="0.25">
      <c r="A399" s="38" t="s">
        <v>2625</v>
      </c>
      <c r="B399" s="39" t="s">
        <v>4759</v>
      </c>
      <c r="C399" s="39" t="s">
        <v>211</v>
      </c>
      <c r="D399" s="39" t="s">
        <v>71</v>
      </c>
      <c r="E399" s="39" t="s">
        <v>211</v>
      </c>
      <c r="F399" s="66" t="str">
        <f>HYPERLINK("http://twiplomacy.com/info/asia/Singapore","http://twiplomacy.com/info/asia/Singapore")</f>
        <v>http://twiplomacy.com/info/asia/Singapore</v>
      </c>
      <c r="G399" s="41" t="s">
        <v>4773</v>
      </c>
      <c r="H399" s="48" t="s">
        <v>4774</v>
      </c>
      <c r="I399" s="41" t="s">
        <v>4775</v>
      </c>
      <c r="J399" s="43">
        <v>237602</v>
      </c>
      <c r="K399" s="43">
        <v>98</v>
      </c>
      <c r="L399" s="41" t="s">
        <v>4776</v>
      </c>
      <c r="M399" s="41" t="s">
        <v>4777</v>
      </c>
      <c r="N399" s="41" t="s">
        <v>4759</v>
      </c>
      <c r="O399" s="43">
        <v>15</v>
      </c>
      <c r="P399" s="43">
        <v>11375</v>
      </c>
      <c r="Q399" s="41" t="s">
        <v>164</v>
      </c>
      <c r="R399" s="41" t="s">
        <v>124</v>
      </c>
      <c r="S399" s="43">
        <v>778</v>
      </c>
      <c r="T399" s="44" t="s">
        <v>97</v>
      </c>
      <c r="U399" s="43">
        <v>3.490750816104462</v>
      </c>
      <c r="V399" s="43">
        <v>6.6816513761467888</v>
      </c>
      <c r="W399" s="43">
        <v>9.9087155963302749</v>
      </c>
      <c r="X399" s="45">
        <v>14</v>
      </c>
      <c r="Y399" s="45">
        <v>3208</v>
      </c>
      <c r="Z399" s="46">
        <v>4.3640897755611004E-3</v>
      </c>
      <c r="AA399" s="41" t="s">
        <v>4773</v>
      </c>
      <c r="AB399" s="41" t="s">
        <v>4775</v>
      </c>
      <c r="AC399" s="41" t="s">
        <v>4778</v>
      </c>
      <c r="AD399" s="41" t="s">
        <v>4774</v>
      </c>
      <c r="AE399" s="43">
        <v>9732</v>
      </c>
      <c r="AF399" s="43">
        <v>4.6425531914893616</v>
      </c>
      <c r="AG399" s="43">
        <v>3273</v>
      </c>
      <c r="AH399" s="43">
        <v>6459</v>
      </c>
      <c r="AI399" s="47">
        <v>6.0000000000000002E-5</v>
      </c>
      <c r="AJ399" s="47">
        <v>1.6000000000000001E-4</v>
      </c>
      <c r="AK399" s="47">
        <v>6.0000000000000002E-5</v>
      </c>
      <c r="AL399" s="47">
        <v>2.5999999999999998E-4</v>
      </c>
      <c r="AM399" s="47">
        <v>4.0000000000000003E-5</v>
      </c>
      <c r="AN399" s="43">
        <v>705</v>
      </c>
      <c r="AO399" s="43">
        <v>1</v>
      </c>
      <c r="AP399" s="43">
        <v>1</v>
      </c>
      <c r="AQ399" s="43">
        <v>689</v>
      </c>
      <c r="AR399" s="43">
        <v>3</v>
      </c>
      <c r="AS399" s="41">
        <v>1.93</v>
      </c>
      <c r="AT399" s="43">
        <v>237573</v>
      </c>
      <c r="AU399" s="43">
        <v>47955</v>
      </c>
      <c r="AV399" s="47">
        <v>0.25290000000000001</v>
      </c>
      <c r="AW399" s="48" t="str">
        <f>HYPERLINK("https://twitter.com/govsingapore/lists","https://twitter.com/govsingapore/lists")</f>
        <v>https://twitter.com/govsingapore/lists</v>
      </c>
      <c r="AX399" s="39">
        <v>2</v>
      </c>
      <c r="AY399" s="39">
        <v>0</v>
      </c>
      <c r="AZ399" s="39" t="s">
        <v>85</v>
      </c>
      <c r="BA399" s="39"/>
      <c r="BB399" s="48" t="s">
        <v>4779</v>
      </c>
      <c r="BC399" s="39">
        <v>0</v>
      </c>
      <c r="BD399" s="41" t="s">
        <v>4773</v>
      </c>
      <c r="BE399" s="50">
        <v>2</v>
      </c>
      <c r="BF399" s="50">
        <v>19</v>
      </c>
      <c r="BG399" s="50">
        <v>1</v>
      </c>
      <c r="BH399" s="50">
        <v>22</v>
      </c>
      <c r="BI399" s="50" t="s">
        <v>4780</v>
      </c>
      <c r="BJ399" s="50" t="s">
        <v>4781</v>
      </c>
      <c r="BK399" s="50" t="s">
        <v>4782</v>
      </c>
      <c r="BL399" s="51" t="s">
        <v>4783</v>
      </c>
      <c r="BM399" s="52" t="s">
        <v>90</v>
      </c>
      <c r="BN399" s="57"/>
      <c r="BO399" s="57"/>
      <c r="BP399" s="57"/>
      <c r="BQ399" s="58"/>
    </row>
    <row r="400" spans="1:69" ht="15.75" x14ac:dyDescent="0.25">
      <c r="A400" s="38" t="s">
        <v>2625</v>
      </c>
      <c r="B400" s="39" t="s">
        <v>4759</v>
      </c>
      <c r="C400" s="39" t="s">
        <v>117</v>
      </c>
      <c r="D400" s="39" t="s">
        <v>118</v>
      </c>
      <c r="E400" s="39" t="s">
        <v>4784</v>
      </c>
      <c r="F400" s="66" t="str">
        <f>HYPERLINK("http://twiplomacy.com/info/asia/Singapore","http://twiplomacy.com/info/asia/Singapore")</f>
        <v>http://twiplomacy.com/info/asia/Singapore</v>
      </c>
      <c r="G400" s="41" t="s">
        <v>4785</v>
      </c>
      <c r="H400" s="48" t="s">
        <v>4786</v>
      </c>
      <c r="I400" s="41" t="s">
        <v>4787</v>
      </c>
      <c r="J400" s="43">
        <v>54044</v>
      </c>
      <c r="K400" s="43">
        <v>28</v>
      </c>
      <c r="L400" s="41" t="s">
        <v>4788</v>
      </c>
      <c r="M400" s="41" t="s">
        <v>4789</v>
      </c>
      <c r="N400" s="41" t="s">
        <v>4759</v>
      </c>
      <c r="O400" s="43">
        <v>6</v>
      </c>
      <c r="P400" s="43">
        <v>2330</v>
      </c>
      <c r="Q400" s="41" t="s">
        <v>164</v>
      </c>
      <c r="R400" s="41" t="s">
        <v>124</v>
      </c>
      <c r="S400" s="43">
        <v>267</v>
      </c>
      <c r="T400" s="44" t="s">
        <v>97</v>
      </c>
      <c r="U400" s="43">
        <v>0.71336206896551724</v>
      </c>
      <c r="V400" s="43">
        <v>1.566463944396177</v>
      </c>
      <c r="W400" s="43">
        <v>4.5951346655082537</v>
      </c>
      <c r="X400" s="45">
        <v>76</v>
      </c>
      <c r="Y400" s="45">
        <v>2317</v>
      </c>
      <c r="Z400" s="46">
        <v>3.2801035822183897E-2</v>
      </c>
      <c r="AA400" s="41" t="s">
        <v>4785</v>
      </c>
      <c r="AB400" s="41" t="s">
        <v>4787</v>
      </c>
      <c r="AC400" s="41" t="s">
        <v>4790</v>
      </c>
      <c r="AD400" s="41" t="s">
        <v>4786</v>
      </c>
      <c r="AE400" s="43">
        <v>6189</v>
      </c>
      <c r="AF400" s="43">
        <v>3.7904411764705883</v>
      </c>
      <c r="AG400" s="43">
        <v>1031</v>
      </c>
      <c r="AH400" s="43">
        <v>5158</v>
      </c>
      <c r="AI400" s="47">
        <v>5.9999999999999995E-4</v>
      </c>
      <c r="AJ400" s="47">
        <v>1.25E-3</v>
      </c>
      <c r="AK400" s="47">
        <v>5.8E-4</v>
      </c>
      <c r="AL400" s="41" t="s">
        <v>82</v>
      </c>
      <c r="AM400" s="47">
        <v>7.1000000000000002E-4</v>
      </c>
      <c r="AN400" s="43">
        <v>272</v>
      </c>
      <c r="AO400" s="43">
        <v>11</v>
      </c>
      <c r="AP400" s="43">
        <v>0</v>
      </c>
      <c r="AQ400" s="43">
        <v>241</v>
      </c>
      <c r="AR400" s="43">
        <v>18</v>
      </c>
      <c r="AS400" s="41">
        <v>0.75</v>
      </c>
      <c r="AT400" s="43">
        <v>53896</v>
      </c>
      <c r="AU400" s="43">
        <v>35199</v>
      </c>
      <c r="AV400" s="47">
        <v>1.8826000000000001</v>
      </c>
      <c r="AW400" s="48" t="s">
        <v>4791</v>
      </c>
      <c r="AX400" s="39">
        <v>0</v>
      </c>
      <c r="AY400" s="39">
        <v>0</v>
      </c>
      <c r="AZ400" s="39" t="s">
        <v>85</v>
      </c>
      <c r="BA400" s="39"/>
      <c r="BB400" s="48" t="s">
        <v>4792</v>
      </c>
      <c r="BC400" s="39">
        <v>0</v>
      </c>
      <c r="BD400" s="41" t="s">
        <v>4785</v>
      </c>
      <c r="BE400" s="50">
        <v>1</v>
      </c>
      <c r="BF400" s="50">
        <v>23</v>
      </c>
      <c r="BG400" s="50">
        <v>2</v>
      </c>
      <c r="BH400" s="50">
        <v>26</v>
      </c>
      <c r="BI400" s="50" t="s">
        <v>4793</v>
      </c>
      <c r="BJ400" s="50" t="s">
        <v>4794</v>
      </c>
      <c r="BK400" s="50" t="s">
        <v>4795</v>
      </c>
      <c r="BL400" s="56" t="s">
        <v>4796</v>
      </c>
      <c r="BM400" s="52">
        <v>1</v>
      </c>
      <c r="BN400" s="57">
        <v>0</v>
      </c>
      <c r="BO400" s="57">
        <v>207</v>
      </c>
      <c r="BP400" s="57">
        <v>1</v>
      </c>
      <c r="BQ400" s="58" t="e">
        <f>SUM(BM400)/BN400/BO400</f>
        <v>#DIV/0!</v>
      </c>
    </row>
    <row r="401" spans="1:69" ht="15.75" x14ac:dyDescent="0.25">
      <c r="A401" s="38" t="s">
        <v>2625</v>
      </c>
      <c r="B401" s="39" t="s">
        <v>4759</v>
      </c>
      <c r="C401" s="39" t="s">
        <v>132</v>
      </c>
      <c r="D401" s="39" t="s">
        <v>71</v>
      </c>
      <c r="E401" s="39" t="s">
        <v>132</v>
      </c>
      <c r="F401" s="66" t="str">
        <f>HYPERLINK("http://twiplomacy.com/info/asia/Singapore","http://twiplomacy.com/info/asia/Singapore")</f>
        <v>http://twiplomacy.com/info/asia/Singapore</v>
      </c>
      <c r="G401" s="41" t="s">
        <v>4782</v>
      </c>
      <c r="H401" s="48" t="s">
        <v>4797</v>
      </c>
      <c r="I401" s="41" t="s">
        <v>4782</v>
      </c>
      <c r="J401" s="43">
        <v>28455</v>
      </c>
      <c r="K401" s="43">
        <v>991</v>
      </c>
      <c r="L401" s="41" t="s">
        <v>4798</v>
      </c>
      <c r="M401" s="41" t="s">
        <v>4799</v>
      </c>
      <c r="N401" s="41" t="s">
        <v>4759</v>
      </c>
      <c r="O401" s="43">
        <v>2140</v>
      </c>
      <c r="P401" s="43">
        <v>4563</v>
      </c>
      <c r="Q401" s="41" t="s">
        <v>164</v>
      </c>
      <c r="R401" s="41" t="s">
        <v>124</v>
      </c>
      <c r="S401" s="43">
        <v>229</v>
      </c>
      <c r="T401" s="44" t="s">
        <v>97</v>
      </c>
      <c r="U401" s="43">
        <v>1.3869021973287381</v>
      </c>
      <c r="V401" s="43">
        <v>1.4996392496392501</v>
      </c>
      <c r="W401" s="43">
        <v>2.083694083694084</v>
      </c>
      <c r="X401" s="45">
        <v>67</v>
      </c>
      <c r="Y401" s="45">
        <v>3219</v>
      </c>
      <c r="Z401" s="46">
        <v>2.0813917365641501E-2</v>
      </c>
      <c r="AA401" s="41" t="s">
        <v>4782</v>
      </c>
      <c r="AB401" s="41" t="s">
        <v>4782</v>
      </c>
      <c r="AC401" s="41" t="s">
        <v>4800</v>
      </c>
      <c r="AD401" s="41" t="s">
        <v>4797</v>
      </c>
      <c r="AE401" s="43">
        <v>5285</v>
      </c>
      <c r="AF401" s="43">
        <v>4.3586956521739131</v>
      </c>
      <c r="AG401" s="43">
        <v>2005</v>
      </c>
      <c r="AH401" s="43">
        <v>3280</v>
      </c>
      <c r="AI401" s="47">
        <v>4.8999999999999998E-4</v>
      </c>
      <c r="AJ401" s="47">
        <v>6.7000000000000002E-4</v>
      </c>
      <c r="AK401" s="47">
        <v>4.4000000000000002E-4</v>
      </c>
      <c r="AL401" s="47">
        <v>1.06E-3</v>
      </c>
      <c r="AM401" s="47">
        <v>5.5999999999999995E-4</v>
      </c>
      <c r="AN401" s="43">
        <v>460</v>
      </c>
      <c r="AO401" s="43">
        <v>71</v>
      </c>
      <c r="AP401" s="43">
        <v>12</v>
      </c>
      <c r="AQ401" s="43">
        <v>352</v>
      </c>
      <c r="AR401" s="43">
        <v>24</v>
      </c>
      <c r="AS401" s="41">
        <v>1.26</v>
      </c>
      <c r="AT401" s="43">
        <v>28350</v>
      </c>
      <c r="AU401" s="43">
        <v>10741</v>
      </c>
      <c r="AV401" s="47">
        <v>0.61</v>
      </c>
      <c r="AW401" s="48" t="str">
        <f>HYPERLINK("https://twitter.com/MFAsg/lists","https://twitter.com/MFAsg/lists")</f>
        <v>https://twitter.com/MFAsg/lists</v>
      </c>
      <c r="AX401" s="39">
        <v>0</v>
      </c>
      <c r="AY401" s="39">
        <v>0</v>
      </c>
      <c r="AZ401" s="39" t="s">
        <v>85</v>
      </c>
      <c r="BA401" s="39"/>
      <c r="BB401" s="48" t="s">
        <v>4801</v>
      </c>
      <c r="BC401" s="39">
        <v>0</v>
      </c>
      <c r="BD401" s="41" t="s">
        <v>4782</v>
      </c>
      <c r="BE401" s="50">
        <v>63</v>
      </c>
      <c r="BF401" s="50">
        <v>27</v>
      </c>
      <c r="BG401" s="50">
        <v>61</v>
      </c>
      <c r="BH401" s="50">
        <v>151</v>
      </c>
      <c r="BI401" s="50" t="s">
        <v>4802</v>
      </c>
      <c r="BJ401" s="50" t="s">
        <v>4803</v>
      </c>
      <c r="BK401" s="50" t="s">
        <v>4804</v>
      </c>
      <c r="BL401" s="51" t="s">
        <v>4805</v>
      </c>
      <c r="BM401" s="52">
        <v>1</v>
      </c>
      <c r="BN401" s="57">
        <v>0</v>
      </c>
      <c r="BO401" s="57">
        <v>13</v>
      </c>
      <c r="BP401" s="57">
        <v>0</v>
      </c>
      <c r="BQ401" s="58"/>
    </row>
    <row r="402" spans="1:69" ht="15.75" x14ac:dyDescent="0.25">
      <c r="A402" s="38" t="s">
        <v>2625</v>
      </c>
      <c r="B402" s="39" t="s">
        <v>4806</v>
      </c>
      <c r="C402" s="39" t="s">
        <v>146</v>
      </c>
      <c r="D402" s="39" t="s">
        <v>118</v>
      </c>
      <c r="E402" s="39" t="s">
        <v>4807</v>
      </c>
      <c r="F402" s="66" t="str">
        <f t="shared" ref="F402:F408" si="18">HYPERLINK("http://twiplomacy.com/info/asia/South-Korea","http://twiplomacy.com/info/asia/South-Korea")</f>
        <v>http://twiplomacy.com/info/asia/South-Korea</v>
      </c>
      <c r="G402" s="41" t="s">
        <v>4808</v>
      </c>
      <c r="H402" s="48" t="s">
        <v>4809</v>
      </c>
      <c r="I402" s="41" t="s">
        <v>4810</v>
      </c>
      <c r="J402" s="43">
        <v>1809940</v>
      </c>
      <c r="K402" s="43">
        <v>162695</v>
      </c>
      <c r="L402" s="41" t="s">
        <v>4811</v>
      </c>
      <c r="M402" s="41" t="s">
        <v>4812</v>
      </c>
      <c r="N402" s="41" t="s">
        <v>4813</v>
      </c>
      <c r="O402" s="43">
        <v>737</v>
      </c>
      <c r="P402" s="43">
        <v>2809</v>
      </c>
      <c r="Q402" s="41" t="s">
        <v>4814</v>
      </c>
      <c r="R402" s="41" t="s">
        <v>124</v>
      </c>
      <c r="S402" s="43">
        <v>8041</v>
      </c>
      <c r="T402" s="44" t="s">
        <v>97</v>
      </c>
      <c r="U402" s="43">
        <v>0.82427643236857651</v>
      </c>
      <c r="V402" s="43">
        <v>1131.921800947867</v>
      </c>
      <c r="W402" s="43">
        <v>891.61176935229071</v>
      </c>
      <c r="X402" s="45">
        <v>47</v>
      </c>
      <c r="Y402" s="45">
        <v>2789</v>
      </c>
      <c r="Z402" s="46">
        <v>1.68519182502689E-2</v>
      </c>
      <c r="AA402" s="41" t="s">
        <v>4808</v>
      </c>
      <c r="AB402" s="41" t="s">
        <v>4810</v>
      </c>
      <c r="AC402" s="41" t="s">
        <v>4815</v>
      </c>
      <c r="AD402" s="41" t="s">
        <v>4809</v>
      </c>
      <c r="AE402" s="43">
        <v>2049026</v>
      </c>
      <c r="AF402" s="43">
        <v>6016.3856209150326</v>
      </c>
      <c r="AG402" s="43">
        <v>920507</v>
      </c>
      <c r="AH402" s="43">
        <v>1128519</v>
      </c>
      <c r="AI402" s="47">
        <v>8.1399999999999997E-3</v>
      </c>
      <c r="AJ402" s="47">
        <v>9.41E-3</v>
      </c>
      <c r="AK402" s="47">
        <v>6.7999999999999996E-3</v>
      </c>
      <c r="AL402" s="47">
        <v>1.46E-2</v>
      </c>
      <c r="AM402" s="47">
        <v>6.4599999999999996E-3</v>
      </c>
      <c r="AN402" s="43">
        <v>153</v>
      </c>
      <c r="AO402" s="43">
        <v>73</v>
      </c>
      <c r="AP402" s="43">
        <v>5</v>
      </c>
      <c r="AQ402" s="43">
        <v>37</v>
      </c>
      <c r="AR402" s="43">
        <v>37</v>
      </c>
      <c r="AS402" s="41">
        <v>0.42</v>
      </c>
      <c r="AT402" s="43">
        <v>1809571</v>
      </c>
      <c r="AU402" s="43">
        <v>423599</v>
      </c>
      <c r="AV402" s="47">
        <v>0.30559999999999998</v>
      </c>
      <c r="AW402" s="72" t="s">
        <v>4816</v>
      </c>
      <c r="AX402" s="87">
        <v>5</v>
      </c>
      <c r="AY402" s="87">
        <v>0</v>
      </c>
      <c r="AZ402" s="87" t="s">
        <v>85</v>
      </c>
      <c r="BA402" s="87"/>
      <c r="BB402" s="48" t="s">
        <v>4817</v>
      </c>
      <c r="BC402" s="39">
        <v>0</v>
      </c>
      <c r="BD402" s="41" t="s">
        <v>4808</v>
      </c>
      <c r="BE402" s="50">
        <v>0</v>
      </c>
      <c r="BF402" s="50">
        <v>5</v>
      </c>
      <c r="BG402" s="50">
        <v>0</v>
      </c>
      <c r="BH402" s="50">
        <v>5</v>
      </c>
      <c r="BI402" s="50"/>
      <c r="BJ402" s="50" t="s">
        <v>4818</v>
      </c>
      <c r="BK402" s="50"/>
      <c r="BL402" s="56" t="s">
        <v>4819</v>
      </c>
      <c r="BM402" s="52">
        <v>111784</v>
      </c>
      <c r="BN402" s="57">
        <v>4</v>
      </c>
      <c r="BO402" s="57">
        <v>601</v>
      </c>
      <c r="BP402" s="57">
        <v>0</v>
      </c>
      <c r="BQ402" s="58">
        <f>SUM(BM402)/BN402/BO402</f>
        <v>46.499168053244595</v>
      </c>
    </row>
    <row r="403" spans="1:69" ht="15.75" x14ac:dyDescent="0.25">
      <c r="A403" s="38" t="s">
        <v>2625</v>
      </c>
      <c r="B403" s="39" t="s">
        <v>4806</v>
      </c>
      <c r="C403" s="39" t="s">
        <v>70</v>
      </c>
      <c r="D403" s="39" t="s">
        <v>71</v>
      </c>
      <c r="E403" s="39" t="s">
        <v>70</v>
      </c>
      <c r="F403" s="66" t="str">
        <f t="shared" si="18"/>
        <v>http://twiplomacy.com/info/asia/South-Korea</v>
      </c>
      <c r="G403" s="41" t="s">
        <v>4820</v>
      </c>
      <c r="H403" s="48" t="s">
        <v>4821</v>
      </c>
      <c r="I403" s="41" t="s">
        <v>4822</v>
      </c>
      <c r="J403" s="43">
        <v>370310</v>
      </c>
      <c r="K403" s="43">
        <v>34565</v>
      </c>
      <c r="L403" s="41" t="s">
        <v>4823</v>
      </c>
      <c r="M403" s="41" t="s">
        <v>4824</v>
      </c>
      <c r="N403" s="41" t="s">
        <v>4813</v>
      </c>
      <c r="O403" s="43">
        <v>0</v>
      </c>
      <c r="P403" s="43">
        <v>2054</v>
      </c>
      <c r="Q403" s="41" t="s">
        <v>4814</v>
      </c>
      <c r="R403" s="41" t="s">
        <v>124</v>
      </c>
      <c r="S403" s="43">
        <v>491</v>
      </c>
      <c r="T403" s="44" t="s">
        <v>97</v>
      </c>
      <c r="U403" s="43">
        <v>5.9335347432024168</v>
      </c>
      <c r="V403" s="43">
        <v>1035.667633410673</v>
      </c>
      <c r="W403" s="43">
        <v>1056.865429234339</v>
      </c>
      <c r="X403" s="45">
        <v>67</v>
      </c>
      <c r="Y403" s="45">
        <v>1964</v>
      </c>
      <c r="Z403" s="46">
        <v>3.4114052953156802E-2</v>
      </c>
      <c r="AA403" s="41" t="s">
        <v>4820</v>
      </c>
      <c r="AB403" s="41" t="s">
        <v>4822</v>
      </c>
      <c r="AC403" s="41" t="s">
        <v>4825</v>
      </c>
      <c r="AD403" s="41" t="s">
        <v>4821</v>
      </c>
      <c r="AE403" s="43">
        <v>3753103</v>
      </c>
      <c r="AF403" s="43">
        <v>1050.9801587301588</v>
      </c>
      <c r="AG403" s="43">
        <v>1853929</v>
      </c>
      <c r="AH403" s="43">
        <v>1899174</v>
      </c>
      <c r="AI403" s="47">
        <v>7.6099999999999996E-3</v>
      </c>
      <c r="AJ403" s="47">
        <v>8.8800000000000007E-3</v>
      </c>
      <c r="AK403" s="47">
        <v>8.6899999999999998E-3</v>
      </c>
      <c r="AL403" s="47">
        <v>1.302E-2</v>
      </c>
      <c r="AM403" s="47">
        <v>8.9300000000000004E-3</v>
      </c>
      <c r="AN403" s="43">
        <v>1764</v>
      </c>
      <c r="AO403" s="43">
        <v>606</v>
      </c>
      <c r="AP403" s="43">
        <v>80</v>
      </c>
      <c r="AQ403" s="43">
        <v>713</v>
      </c>
      <c r="AR403" s="43">
        <v>165</v>
      </c>
      <c r="AS403" s="41">
        <v>4.83</v>
      </c>
      <c r="AT403" s="43">
        <v>369964</v>
      </c>
      <c r="AU403" s="43">
        <v>0</v>
      </c>
      <c r="AV403" s="55">
        <v>0</v>
      </c>
      <c r="AW403" s="48" t="s">
        <v>4826</v>
      </c>
      <c r="AX403" s="39">
        <v>0</v>
      </c>
      <c r="AY403" s="39">
        <v>0</v>
      </c>
      <c r="AZ403" s="39" t="s">
        <v>85</v>
      </c>
      <c r="BA403" s="105"/>
      <c r="BB403" s="48" t="s">
        <v>4827</v>
      </c>
      <c r="BC403" s="39">
        <v>0</v>
      </c>
      <c r="BD403" s="41" t="s">
        <v>4820</v>
      </c>
      <c r="BE403" s="50">
        <v>3</v>
      </c>
      <c r="BF403" s="50">
        <v>5</v>
      </c>
      <c r="BG403" s="50">
        <v>0</v>
      </c>
      <c r="BH403" s="50">
        <v>8</v>
      </c>
      <c r="BI403" s="50" t="s">
        <v>4828</v>
      </c>
      <c r="BJ403" s="50" t="s">
        <v>4829</v>
      </c>
      <c r="BK403" s="50"/>
      <c r="BL403" s="97" t="s">
        <v>4830</v>
      </c>
      <c r="BM403" s="106" t="s">
        <v>276</v>
      </c>
      <c r="BN403" s="107"/>
      <c r="BO403" s="107"/>
      <c r="BP403" s="107"/>
      <c r="BQ403" s="108"/>
    </row>
    <row r="404" spans="1:69" ht="15.75" x14ac:dyDescent="0.25">
      <c r="A404" s="38" t="s">
        <v>2625</v>
      </c>
      <c r="B404" s="39" t="s">
        <v>4806</v>
      </c>
      <c r="C404" s="39" t="s">
        <v>104</v>
      </c>
      <c r="D404" s="39" t="s">
        <v>118</v>
      </c>
      <c r="E404" s="39" t="s">
        <v>4831</v>
      </c>
      <c r="F404" s="66" t="str">
        <f t="shared" si="18"/>
        <v>http://twiplomacy.com/info/asia/South-Korea</v>
      </c>
      <c r="G404" s="41" t="s">
        <v>4832</v>
      </c>
      <c r="H404" s="48" t="s">
        <v>4833</v>
      </c>
      <c r="I404" s="41" t="s">
        <v>4834</v>
      </c>
      <c r="J404" s="43">
        <v>86182</v>
      </c>
      <c r="K404" s="43">
        <v>28811</v>
      </c>
      <c r="L404" s="41" t="s">
        <v>4835</v>
      </c>
      <c r="M404" s="41" t="s">
        <v>4836</v>
      </c>
      <c r="N404" s="41" t="s">
        <v>4837</v>
      </c>
      <c r="O404" s="43">
        <v>1085</v>
      </c>
      <c r="P404" s="43">
        <v>2405</v>
      </c>
      <c r="Q404" s="41" t="s">
        <v>4814</v>
      </c>
      <c r="R404" s="41" t="s">
        <v>124</v>
      </c>
      <c r="S404" s="43">
        <v>739</v>
      </c>
      <c r="T404" s="44" t="s">
        <v>97</v>
      </c>
      <c r="U404" s="43">
        <v>0.94818652849740936</v>
      </c>
      <c r="V404" s="43">
        <v>181.5346833261525</v>
      </c>
      <c r="W404" s="43">
        <v>194.85006462731579</v>
      </c>
      <c r="X404" s="45">
        <v>29</v>
      </c>
      <c r="Y404" s="45">
        <v>2379</v>
      </c>
      <c r="Z404" s="46">
        <v>1.21899957965532E-2</v>
      </c>
      <c r="AA404" s="41" t="s">
        <v>4832</v>
      </c>
      <c r="AB404" s="41" t="s">
        <v>4834</v>
      </c>
      <c r="AC404" s="41" t="s">
        <v>4838</v>
      </c>
      <c r="AD404" s="41" t="s">
        <v>4833</v>
      </c>
      <c r="AE404" s="43">
        <v>898367</v>
      </c>
      <c r="AF404" s="43">
        <v>971.38235294117646</v>
      </c>
      <c r="AG404" s="43">
        <v>429351</v>
      </c>
      <c r="AH404" s="43">
        <v>469016</v>
      </c>
      <c r="AI404" s="47">
        <v>4.0219999999999999E-2</v>
      </c>
      <c r="AJ404" s="47">
        <v>2.972E-2</v>
      </c>
      <c r="AK404" s="47">
        <v>3.5249999999999997E-2</v>
      </c>
      <c r="AL404" s="47">
        <v>2.6089999999999999E-2</v>
      </c>
      <c r="AM404" s="47">
        <v>6.3649999999999998E-2</v>
      </c>
      <c r="AN404" s="43">
        <v>442</v>
      </c>
      <c r="AO404" s="43">
        <v>117</v>
      </c>
      <c r="AP404" s="43">
        <v>2</v>
      </c>
      <c r="AQ404" s="43">
        <v>261</v>
      </c>
      <c r="AR404" s="43">
        <v>62</v>
      </c>
      <c r="AS404" s="41">
        <v>1.21</v>
      </c>
      <c r="AT404" s="43">
        <v>85976</v>
      </c>
      <c r="AU404" s="43">
        <v>71880</v>
      </c>
      <c r="AV404" s="47">
        <v>5.0993000000000004</v>
      </c>
      <c r="AW404" s="72" t="s">
        <v>4839</v>
      </c>
      <c r="AX404" s="39">
        <v>1</v>
      </c>
      <c r="AY404" s="39">
        <v>1</v>
      </c>
      <c r="AZ404" s="39" t="s">
        <v>85</v>
      </c>
      <c r="BA404" s="39"/>
      <c r="BB404" s="48" t="s">
        <v>4840</v>
      </c>
      <c r="BC404" s="39">
        <v>0</v>
      </c>
      <c r="BD404" s="41" t="s">
        <v>4832</v>
      </c>
      <c r="BE404" s="50">
        <v>3</v>
      </c>
      <c r="BF404" s="50">
        <v>0</v>
      </c>
      <c r="BG404" s="50">
        <v>0</v>
      </c>
      <c r="BH404" s="50">
        <v>3</v>
      </c>
      <c r="BI404" s="50" t="s">
        <v>4841</v>
      </c>
      <c r="BJ404" s="50"/>
      <c r="BK404" s="50"/>
      <c r="BL404" s="56" t="s">
        <v>4842</v>
      </c>
      <c r="BM404" s="52" t="s">
        <v>90</v>
      </c>
      <c r="BN404" s="57"/>
      <c r="BO404" s="57"/>
      <c r="BP404" s="57"/>
      <c r="BQ404" s="58"/>
    </row>
    <row r="405" spans="1:69" ht="15.75" x14ac:dyDescent="0.25">
      <c r="A405" s="38" t="s">
        <v>2625</v>
      </c>
      <c r="B405" s="39" t="s">
        <v>4806</v>
      </c>
      <c r="C405" s="39" t="s">
        <v>211</v>
      </c>
      <c r="D405" s="39" t="s">
        <v>71</v>
      </c>
      <c r="E405" s="39" t="s">
        <v>211</v>
      </c>
      <c r="F405" s="66" t="str">
        <f t="shared" si="18"/>
        <v>http://twiplomacy.com/info/asia/South-Korea</v>
      </c>
      <c r="G405" s="41" t="s">
        <v>4843</v>
      </c>
      <c r="H405" s="48" t="s">
        <v>4844</v>
      </c>
      <c r="I405" s="41" t="s">
        <v>4845</v>
      </c>
      <c r="J405" s="43">
        <v>48430</v>
      </c>
      <c r="K405" s="43">
        <v>35863</v>
      </c>
      <c r="L405" s="41" t="s">
        <v>4846</v>
      </c>
      <c r="M405" s="41" t="s">
        <v>4847</v>
      </c>
      <c r="N405" s="41" t="s">
        <v>4813</v>
      </c>
      <c r="O405" s="43">
        <v>467</v>
      </c>
      <c r="P405" s="43">
        <v>6224</v>
      </c>
      <c r="Q405" s="41" t="s">
        <v>4814</v>
      </c>
      <c r="R405" s="41" t="s">
        <v>124</v>
      </c>
      <c r="S405" s="43">
        <v>796</v>
      </c>
      <c r="T405" s="44" t="s">
        <v>97</v>
      </c>
      <c r="U405" s="43">
        <v>3.4912280701754388</v>
      </c>
      <c r="V405" s="43">
        <v>58.111801242236027</v>
      </c>
      <c r="W405" s="43">
        <v>56.198757763975152</v>
      </c>
      <c r="X405" s="45">
        <v>0</v>
      </c>
      <c r="Y405" s="45">
        <v>199</v>
      </c>
      <c r="Z405" s="46">
        <v>0</v>
      </c>
      <c r="AA405" s="41" t="s">
        <v>4843</v>
      </c>
      <c r="AB405" s="41" t="s">
        <v>4845</v>
      </c>
      <c r="AC405" s="41" t="s">
        <v>4848</v>
      </c>
      <c r="AD405" s="41" t="s">
        <v>4844</v>
      </c>
      <c r="AE405" s="43">
        <v>100783</v>
      </c>
      <c r="AF405" s="43">
        <v>67.051020408163268</v>
      </c>
      <c r="AG405" s="43">
        <v>52568</v>
      </c>
      <c r="AH405" s="43">
        <v>48215</v>
      </c>
      <c r="AI405" s="47">
        <v>2.8E-3</v>
      </c>
      <c r="AJ405" s="47">
        <v>4.4999999999999997E-3</v>
      </c>
      <c r="AK405" s="47">
        <v>2.4399999999999999E-3</v>
      </c>
      <c r="AL405" s="47">
        <v>6.0800000000000003E-3</v>
      </c>
      <c r="AM405" s="47">
        <v>7.28E-3</v>
      </c>
      <c r="AN405" s="43">
        <v>784</v>
      </c>
      <c r="AO405" s="43">
        <v>127</v>
      </c>
      <c r="AP405" s="43">
        <v>3</v>
      </c>
      <c r="AQ405" s="43">
        <v>587</v>
      </c>
      <c r="AR405" s="43">
        <v>18</v>
      </c>
      <c r="AS405" s="41">
        <v>2.15</v>
      </c>
      <c r="AT405" s="43">
        <v>48411</v>
      </c>
      <c r="AU405" s="43">
        <v>7510</v>
      </c>
      <c r="AV405" s="47">
        <v>0.18360000000000001</v>
      </c>
      <c r="AW405" s="66" t="str">
        <f>HYPERLINK("https://twitter.com/PrimeMinisterKR/lists","https://twitter.com/PrimeMinisterKR/lists")</f>
        <v>https://twitter.com/PrimeMinisterKR/lists</v>
      </c>
      <c r="AX405" s="39">
        <v>1</v>
      </c>
      <c r="AY405" s="39">
        <v>0</v>
      </c>
      <c r="AZ405" s="39" t="s">
        <v>85</v>
      </c>
      <c r="BA405" s="39"/>
      <c r="BB405" s="48" t="s">
        <v>4849</v>
      </c>
      <c r="BC405" s="39">
        <v>0</v>
      </c>
      <c r="BD405" s="41" t="s">
        <v>4843</v>
      </c>
      <c r="BE405" s="50">
        <v>3</v>
      </c>
      <c r="BF405" s="50">
        <v>4</v>
      </c>
      <c r="BG405" s="50">
        <v>1</v>
      </c>
      <c r="BH405" s="50">
        <v>8</v>
      </c>
      <c r="BI405" s="50" t="s">
        <v>4850</v>
      </c>
      <c r="BJ405" s="50" t="s">
        <v>4851</v>
      </c>
      <c r="BK405" s="50" t="s">
        <v>4852</v>
      </c>
      <c r="BL405" s="51" t="s">
        <v>4853</v>
      </c>
      <c r="BM405" s="52" t="s">
        <v>90</v>
      </c>
      <c r="BN405" s="57"/>
      <c r="BO405" s="57"/>
      <c r="BP405" s="57"/>
      <c r="BQ405" s="58"/>
    </row>
    <row r="406" spans="1:69" ht="15.75" x14ac:dyDescent="0.25">
      <c r="A406" s="38" t="s">
        <v>2625</v>
      </c>
      <c r="B406" s="39" t="s">
        <v>4806</v>
      </c>
      <c r="C406" s="39" t="s">
        <v>211</v>
      </c>
      <c r="D406" s="39" t="s">
        <v>71</v>
      </c>
      <c r="E406" s="39" t="s">
        <v>211</v>
      </c>
      <c r="F406" s="66" t="str">
        <f t="shared" si="18"/>
        <v>http://twiplomacy.com/info/asia/South-Korea</v>
      </c>
      <c r="G406" s="41" t="s">
        <v>4854</v>
      </c>
      <c r="H406" s="48" t="s">
        <v>4855</v>
      </c>
      <c r="I406" s="41" t="s">
        <v>4856</v>
      </c>
      <c r="J406" s="43">
        <v>60099</v>
      </c>
      <c r="K406" s="43">
        <v>40988</v>
      </c>
      <c r="L406" s="41" t="s">
        <v>4857</v>
      </c>
      <c r="M406" s="41" t="s">
        <v>4858</v>
      </c>
      <c r="N406" s="41" t="s">
        <v>4859</v>
      </c>
      <c r="O406" s="43">
        <v>2</v>
      </c>
      <c r="P406" s="43">
        <v>2939</v>
      </c>
      <c r="Q406" s="41" t="s">
        <v>4814</v>
      </c>
      <c r="R406" s="41" t="s">
        <v>79</v>
      </c>
      <c r="S406" s="43">
        <v>140</v>
      </c>
      <c r="T406" s="44" t="s">
        <v>97</v>
      </c>
      <c r="U406" s="43">
        <v>1.2199584199584199</v>
      </c>
      <c r="V406" s="43">
        <v>2.9704271631982482</v>
      </c>
      <c r="W406" s="43">
        <v>0.74771814530850678</v>
      </c>
      <c r="X406" s="45">
        <v>47</v>
      </c>
      <c r="Y406" s="45">
        <v>2934</v>
      </c>
      <c r="Z406" s="46">
        <v>1.6019086571233802E-2</v>
      </c>
      <c r="AA406" s="41" t="s">
        <v>4854</v>
      </c>
      <c r="AB406" s="41" t="s">
        <v>4856</v>
      </c>
      <c r="AC406" s="41" t="s">
        <v>4860</v>
      </c>
      <c r="AD406" s="41" t="s">
        <v>4855</v>
      </c>
      <c r="AE406" s="43">
        <v>672</v>
      </c>
      <c r="AF406" s="43">
        <v>3.6122448979591835</v>
      </c>
      <c r="AG406" s="43">
        <v>354</v>
      </c>
      <c r="AH406" s="43">
        <v>318</v>
      </c>
      <c r="AI406" s="47">
        <v>1E-4</v>
      </c>
      <c r="AJ406" s="47">
        <v>1.1E-4</v>
      </c>
      <c r="AK406" s="47">
        <v>1E-4</v>
      </c>
      <c r="AL406" s="47">
        <v>1.6000000000000001E-4</v>
      </c>
      <c r="AM406" s="41" t="s">
        <v>82</v>
      </c>
      <c r="AN406" s="43">
        <v>98</v>
      </c>
      <c r="AO406" s="43">
        <v>7</v>
      </c>
      <c r="AP406" s="43">
        <v>2</v>
      </c>
      <c r="AQ406" s="43">
        <v>89</v>
      </c>
      <c r="AR406" s="43">
        <v>0</v>
      </c>
      <c r="AS406" s="41">
        <v>0.27</v>
      </c>
      <c r="AT406" s="43">
        <v>60111</v>
      </c>
      <c r="AU406" s="43">
        <v>-1874</v>
      </c>
      <c r="AV406" s="47">
        <v>-3.0200000000000001E-2</v>
      </c>
      <c r="AW406" s="66" t="str">
        <f>HYPERLINK("https://twitter.com/Govkorea/lists","https://twitter.com/Govkorea/lists")</f>
        <v>https://twitter.com/Govkorea/lists</v>
      </c>
      <c r="AX406" s="39">
        <v>0</v>
      </c>
      <c r="AY406" s="39">
        <v>4</v>
      </c>
      <c r="AZ406" s="39" t="s">
        <v>85</v>
      </c>
      <c r="BA406" s="66"/>
      <c r="BB406" s="48" t="s">
        <v>4861</v>
      </c>
      <c r="BC406" s="39">
        <v>0</v>
      </c>
      <c r="BD406" s="41" t="s">
        <v>4854</v>
      </c>
      <c r="BE406" s="50">
        <v>0</v>
      </c>
      <c r="BF406" s="50">
        <v>2</v>
      </c>
      <c r="BG406" s="50">
        <v>0</v>
      </c>
      <c r="BH406" s="50">
        <v>2</v>
      </c>
      <c r="BI406" s="50"/>
      <c r="BJ406" s="50" t="s">
        <v>4862</v>
      </c>
      <c r="BK406" s="50"/>
      <c r="BL406" s="51" t="s">
        <v>4863</v>
      </c>
      <c r="BM406" s="52" t="s">
        <v>90</v>
      </c>
      <c r="BN406" s="57"/>
      <c r="BO406" s="57"/>
      <c r="BP406" s="57"/>
      <c r="BQ406" s="58"/>
    </row>
    <row r="407" spans="1:69" ht="15.75" x14ac:dyDescent="0.25">
      <c r="A407" s="38" t="s">
        <v>2625</v>
      </c>
      <c r="B407" s="39" t="s">
        <v>4806</v>
      </c>
      <c r="C407" s="39" t="s">
        <v>132</v>
      </c>
      <c r="D407" s="39" t="s">
        <v>71</v>
      </c>
      <c r="E407" s="39" t="s">
        <v>132</v>
      </c>
      <c r="F407" s="66" t="str">
        <f t="shared" si="18"/>
        <v>http://twiplomacy.com/info/asia/South-Korea</v>
      </c>
      <c r="G407" s="41" t="s">
        <v>4864</v>
      </c>
      <c r="H407" s="48" t="s">
        <v>4865</v>
      </c>
      <c r="I407" s="41" t="s">
        <v>4866</v>
      </c>
      <c r="J407" s="43">
        <v>199171</v>
      </c>
      <c r="K407" s="43">
        <v>31318</v>
      </c>
      <c r="L407" s="41" t="s">
        <v>4867</v>
      </c>
      <c r="M407" s="41" t="s">
        <v>4868</v>
      </c>
      <c r="N407" s="41"/>
      <c r="O407" s="43">
        <v>224</v>
      </c>
      <c r="P407" s="43">
        <v>14366</v>
      </c>
      <c r="Q407" s="41" t="s">
        <v>4814</v>
      </c>
      <c r="R407" s="41" t="s">
        <v>124</v>
      </c>
      <c r="S407" s="43">
        <v>1057</v>
      </c>
      <c r="T407" s="44" t="s">
        <v>97</v>
      </c>
      <c r="U407" s="43">
        <v>2.242577842143374</v>
      </c>
      <c r="V407" s="43">
        <v>105.8360858794385</v>
      </c>
      <c r="W407" s="43">
        <v>73.556564822460771</v>
      </c>
      <c r="X407" s="45">
        <v>69</v>
      </c>
      <c r="Y407" s="45">
        <v>3097</v>
      </c>
      <c r="Z407" s="46">
        <v>2.2279625443978001E-2</v>
      </c>
      <c r="AA407" s="41" t="s">
        <v>4864</v>
      </c>
      <c r="AB407" s="41" t="s">
        <v>4866</v>
      </c>
      <c r="AC407" s="41" t="s">
        <v>4869</v>
      </c>
      <c r="AD407" s="41" t="s">
        <v>4865</v>
      </c>
      <c r="AE407" s="43">
        <v>416537</v>
      </c>
      <c r="AF407" s="43">
        <v>294.67570900123303</v>
      </c>
      <c r="AG407" s="43">
        <v>238982</v>
      </c>
      <c r="AH407" s="43">
        <v>177555</v>
      </c>
      <c r="AI407" s="47">
        <v>3.3400000000000001E-3</v>
      </c>
      <c r="AJ407" s="47">
        <v>4.5300000000000002E-3</v>
      </c>
      <c r="AK407" s="47">
        <v>1.81E-3</v>
      </c>
      <c r="AL407" s="47">
        <v>4.0200000000000001E-3</v>
      </c>
      <c r="AM407" s="47">
        <v>5.5500000000000002E-3</v>
      </c>
      <c r="AN407" s="43">
        <v>811</v>
      </c>
      <c r="AO407" s="43">
        <v>298</v>
      </c>
      <c r="AP407" s="43">
        <v>75</v>
      </c>
      <c r="AQ407" s="43">
        <v>325</v>
      </c>
      <c r="AR407" s="43">
        <v>101</v>
      </c>
      <c r="AS407" s="41">
        <v>2.2200000000000002</v>
      </c>
      <c r="AT407" s="43">
        <v>199328</v>
      </c>
      <c r="AU407" s="43">
        <v>107410</v>
      </c>
      <c r="AV407" s="47">
        <v>1.1685000000000001</v>
      </c>
      <c r="AW407" s="48" t="str">
        <f>HYPERLINK("https://twitter.com/mofa_kr/lists","https://twitter.com/mofa_kr/lists")</f>
        <v>https://twitter.com/mofa_kr/lists</v>
      </c>
      <c r="AX407" s="39">
        <v>2</v>
      </c>
      <c r="AY407" s="39">
        <v>0</v>
      </c>
      <c r="AZ407" s="72" t="str">
        <f>HYPERLINK("https://twitter.com/mofa_kr/lists/%EC%9E%AC%EC%99%B8%EA%B3%B5%EA%B4%80/members","https://twitter.com/mofa_kr/lists/%EC%9E%AC%EC%99%B8%EA%B3%B5%EA%B4%80/members")</f>
        <v>https://twitter.com/mofa_kr/lists/%EC%9E%AC%EC%99%B8%EA%B3%B5%EA%B4%80/members</v>
      </c>
      <c r="BA407" s="39">
        <v>99</v>
      </c>
      <c r="BB407" s="48" t="s">
        <v>4870</v>
      </c>
      <c r="BC407" s="39">
        <v>0</v>
      </c>
      <c r="BD407" s="41" t="s">
        <v>4864</v>
      </c>
      <c r="BE407" s="50">
        <v>2</v>
      </c>
      <c r="BF407" s="50">
        <v>19</v>
      </c>
      <c r="BG407" s="50">
        <v>1</v>
      </c>
      <c r="BH407" s="50">
        <v>22</v>
      </c>
      <c r="BI407" s="50" t="s">
        <v>4871</v>
      </c>
      <c r="BJ407" s="50" t="s">
        <v>4872</v>
      </c>
      <c r="BK407" s="50" t="s">
        <v>1424</v>
      </c>
      <c r="BL407" s="51" t="s">
        <v>4873</v>
      </c>
      <c r="BM407" s="52">
        <v>13631</v>
      </c>
      <c r="BN407" s="57">
        <v>14</v>
      </c>
      <c r="BO407" s="57">
        <v>89</v>
      </c>
      <c r="BP407" s="57">
        <v>0</v>
      </c>
      <c r="BQ407" s="58"/>
    </row>
    <row r="408" spans="1:69" ht="15.75" x14ac:dyDescent="0.25">
      <c r="A408" s="38" t="s">
        <v>2625</v>
      </c>
      <c r="B408" s="39" t="s">
        <v>4806</v>
      </c>
      <c r="C408" s="39" t="s">
        <v>132</v>
      </c>
      <c r="D408" s="39" t="s">
        <v>71</v>
      </c>
      <c r="E408" s="39" t="s">
        <v>132</v>
      </c>
      <c r="F408" s="66" t="str">
        <f t="shared" si="18"/>
        <v>http://twiplomacy.com/info/asia/South-Korea</v>
      </c>
      <c r="G408" s="41" t="s">
        <v>4852</v>
      </c>
      <c r="H408" s="48" t="s">
        <v>4874</v>
      </c>
      <c r="I408" s="41" t="s">
        <v>4030</v>
      </c>
      <c r="J408" s="43">
        <v>13502</v>
      </c>
      <c r="K408" s="43">
        <v>525</v>
      </c>
      <c r="L408" s="41" t="s">
        <v>4875</v>
      </c>
      <c r="M408" s="41" t="s">
        <v>4876</v>
      </c>
      <c r="N408" s="41" t="s">
        <v>4877</v>
      </c>
      <c r="O408" s="43">
        <v>8</v>
      </c>
      <c r="P408" s="43">
        <v>3801</v>
      </c>
      <c r="Q408" s="41" t="s">
        <v>4814</v>
      </c>
      <c r="R408" s="41" t="s">
        <v>124</v>
      </c>
      <c r="S408" s="43">
        <v>428</v>
      </c>
      <c r="T408" s="44" t="s">
        <v>97</v>
      </c>
      <c r="U408" s="43">
        <v>1.472387037882245</v>
      </c>
      <c r="V408" s="43">
        <v>2.0620300751879701</v>
      </c>
      <c r="W408" s="43">
        <v>2.31453634085213</v>
      </c>
      <c r="X408" s="45">
        <v>7</v>
      </c>
      <c r="Y408" s="45">
        <v>3226</v>
      </c>
      <c r="Z408" s="46">
        <v>2.16986980781153E-3</v>
      </c>
      <c r="AA408" s="41" t="s">
        <v>4852</v>
      </c>
      <c r="AB408" s="41" t="s">
        <v>4030</v>
      </c>
      <c r="AC408" s="41" t="s">
        <v>4878</v>
      </c>
      <c r="AD408" s="41" t="s">
        <v>4874</v>
      </c>
      <c r="AE408" s="43">
        <v>10055</v>
      </c>
      <c r="AF408" s="43">
        <v>7.4646962233169134</v>
      </c>
      <c r="AG408" s="43">
        <v>4546</v>
      </c>
      <c r="AH408" s="43">
        <v>5509</v>
      </c>
      <c r="AI408" s="47">
        <v>1.4E-3</v>
      </c>
      <c r="AJ408" s="47">
        <v>1.1900000000000001E-3</v>
      </c>
      <c r="AK408" s="47">
        <v>3.5E-4</v>
      </c>
      <c r="AL408" s="47">
        <v>3.9640000000000002E-2</v>
      </c>
      <c r="AM408" s="47">
        <v>9.0000000000000006E-5</v>
      </c>
      <c r="AN408" s="43">
        <v>609</v>
      </c>
      <c r="AO408" s="43">
        <v>66</v>
      </c>
      <c r="AP408" s="43">
        <v>15</v>
      </c>
      <c r="AQ408" s="43">
        <v>507</v>
      </c>
      <c r="AR408" s="43">
        <v>6</v>
      </c>
      <c r="AS408" s="41">
        <v>1.67</v>
      </c>
      <c r="AT408" s="43">
        <v>13489</v>
      </c>
      <c r="AU408" s="43">
        <v>3804</v>
      </c>
      <c r="AV408" s="47">
        <v>0.39279999999999998</v>
      </c>
      <c r="AW408" s="72" t="str">
        <f>HYPERLINK("https://twitter.com/MOFAkr_eng/lists","https://twitter.com/MOFAkr_eng/lists")</f>
        <v>https://twitter.com/MOFAkr_eng/lists</v>
      </c>
      <c r="AX408" s="39">
        <v>7</v>
      </c>
      <c r="AY408" s="39">
        <v>1</v>
      </c>
      <c r="AZ408" s="39" t="s">
        <v>85</v>
      </c>
      <c r="BA408" s="66"/>
      <c r="BB408" s="48" t="s">
        <v>4879</v>
      </c>
      <c r="BC408" s="39">
        <v>0</v>
      </c>
      <c r="BD408" s="41" t="s">
        <v>4852</v>
      </c>
      <c r="BE408" s="50">
        <v>4</v>
      </c>
      <c r="BF408" s="50">
        <v>94</v>
      </c>
      <c r="BG408" s="50">
        <v>6</v>
      </c>
      <c r="BH408" s="50">
        <v>104</v>
      </c>
      <c r="BI408" s="50" t="s">
        <v>4880</v>
      </c>
      <c r="BJ408" s="50" t="s">
        <v>4881</v>
      </c>
      <c r="BK408" s="50" t="s">
        <v>4882</v>
      </c>
      <c r="BL408" s="51" t="s">
        <v>4883</v>
      </c>
      <c r="BM408" s="52" t="s">
        <v>90</v>
      </c>
      <c r="BN408" s="57"/>
      <c r="BO408" s="57"/>
      <c r="BP408" s="57"/>
      <c r="BQ408" s="58"/>
    </row>
    <row r="409" spans="1:69" ht="15.75" x14ac:dyDescent="0.25">
      <c r="A409" s="38" t="s">
        <v>2625</v>
      </c>
      <c r="B409" s="39" t="s">
        <v>4884</v>
      </c>
      <c r="C409" s="39" t="s">
        <v>146</v>
      </c>
      <c r="D409" s="39" t="s">
        <v>118</v>
      </c>
      <c r="E409" s="39" t="s">
        <v>4885</v>
      </c>
      <c r="F409" s="66" t="str">
        <f>HYPERLINK("http://twiplomacy.com/info/asia/Sri-Lanka","http://twiplomacy.com/info/asia/Sri-Lanka")</f>
        <v>http://twiplomacy.com/info/asia/Sri-Lanka</v>
      </c>
      <c r="G409" s="41" t="s">
        <v>4886</v>
      </c>
      <c r="H409" s="48" t="s">
        <v>4887</v>
      </c>
      <c r="I409" s="41" t="s">
        <v>4888</v>
      </c>
      <c r="J409" s="43">
        <v>250096</v>
      </c>
      <c r="K409" s="43">
        <v>9</v>
      </c>
      <c r="L409" s="41" t="s">
        <v>4889</v>
      </c>
      <c r="M409" s="41" t="s">
        <v>4890</v>
      </c>
      <c r="N409" s="41" t="s">
        <v>4884</v>
      </c>
      <c r="O409" s="43">
        <v>22</v>
      </c>
      <c r="P409" s="43">
        <v>2571</v>
      </c>
      <c r="Q409" s="41" t="s">
        <v>164</v>
      </c>
      <c r="R409" s="41" t="s">
        <v>124</v>
      </c>
      <c r="S409" s="43">
        <v>240</v>
      </c>
      <c r="T409" s="44" t="s">
        <v>97</v>
      </c>
      <c r="U409" s="43">
        <v>2.170338983050847</v>
      </c>
      <c r="V409" s="43">
        <v>22.387593836428291</v>
      </c>
      <c r="W409" s="43">
        <v>68.934018174634531</v>
      </c>
      <c r="X409" s="45">
        <v>859</v>
      </c>
      <c r="Y409" s="45">
        <v>2561</v>
      </c>
      <c r="Z409" s="46">
        <v>0.33541585318235101</v>
      </c>
      <c r="AA409" s="41" t="s">
        <v>4886</v>
      </c>
      <c r="AB409" s="41" t="s">
        <v>4888</v>
      </c>
      <c r="AC409" s="41" t="s">
        <v>4891</v>
      </c>
      <c r="AD409" s="41" t="s">
        <v>4887</v>
      </c>
      <c r="AE409" s="43">
        <v>108884</v>
      </c>
      <c r="AF409" s="43">
        <v>68.464071856287418</v>
      </c>
      <c r="AG409" s="43">
        <v>22867</v>
      </c>
      <c r="AH409" s="43">
        <v>86017</v>
      </c>
      <c r="AI409" s="47">
        <v>1.64E-3</v>
      </c>
      <c r="AJ409" s="47">
        <v>1.9599999999999999E-3</v>
      </c>
      <c r="AK409" s="47">
        <v>1.1100000000000001E-3</v>
      </c>
      <c r="AL409" s="47">
        <v>9.8999999999999999E-4</v>
      </c>
      <c r="AM409" s="47">
        <v>1.5100000000000001E-3</v>
      </c>
      <c r="AN409" s="43">
        <v>334</v>
      </c>
      <c r="AO409" s="43">
        <v>161</v>
      </c>
      <c r="AP409" s="43">
        <v>18</v>
      </c>
      <c r="AQ409" s="43">
        <v>5</v>
      </c>
      <c r="AR409" s="43">
        <v>148</v>
      </c>
      <c r="AS409" s="41">
        <v>0.92</v>
      </c>
      <c r="AT409" s="43">
        <v>250345</v>
      </c>
      <c r="AU409" s="43">
        <v>115929</v>
      </c>
      <c r="AV409" s="47">
        <v>0.86250000000000004</v>
      </c>
      <c r="AW409" s="48" t="s">
        <v>4892</v>
      </c>
      <c r="AX409" s="39">
        <v>0</v>
      </c>
      <c r="AY409" s="39">
        <v>5</v>
      </c>
      <c r="AZ409" s="39" t="s">
        <v>85</v>
      </c>
      <c r="BA409" s="39"/>
      <c r="BB409" s="48" t="s">
        <v>4893</v>
      </c>
      <c r="BC409" s="39">
        <v>0</v>
      </c>
      <c r="BD409" s="41" t="s">
        <v>4886</v>
      </c>
      <c r="BE409" s="50">
        <v>3</v>
      </c>
      <c r="BF409" s="50">
        <v>17</v>
      </c>
      <c r="BG409" s="50">
        <v>4</v>
      </c>
      <c r="BH409" s="50">
        <v>24</v>
      </c>
      <c r="BI409" s="50" t="s">
        <v>4894</v>
      </c>
      <c r="BJ409" s="50" t="s">
        <v>4895</v>
      </c>
      <c r="BK409" s="50" t="s">
        <v>4896</v>
      </c>
      <c r="BL409" s="56" t="s">
        <v>4897</v>
      </c>
      <c r="BM409" s="52">
        <v>351</v>
      </c>
      <c r="BN409" s="57">
        <v>0</v>
      </c>
      <c r="BO409" s="57">
        <v>254</v>
      </c>
      <c r="BP409" s="57">
        <v>6</v>
      </c>
      <c r="BQ409" s="58" t="e">
        <f>SUM(BM409)/BN409/BO409</f>
        <v>#DIV/0!</v>
      </c>
    </row>
    <row r="410" spans="1:69" ht="15.75" x14ac:dyDescent="0.25">
      <c r="A410" s="38" t="s">
        <v>2625</v>
      </c>
      <c r="B410" s="39" t="s">
        <v>4884</v>
      </c>
      <c r="C410" s="39" t="s">
        <v>70</v>
      </c>
      <c r="D410" s="39" t="s">
        <v>71</v>
      </c>
      <c r="E410" s="39" t="s">
        <v>70</v>
      </c>
      <c r="F410" s="66" t="str">
        <f>HYPERLINK("http://twiplomacy.com/info/asia/Sri-Lanka","http://twiplomacy.com/info/asia/Sri-Lanka")</f>
        <v>http://twiplomacy.com/info/asia/Sri-Lanka</v>
      </c>
      <c r="G410" s="41" t="s">
        <v>4898</v>
      </c>
      <c r="H410" s="48" t="s">
        <v>4899</v>
      </c>
      <c r="I410" s="41" t="s">
        <v>4900</v>
      </c>
      <c r="J410" s="43">
        <v>3906</v>
      </c>
      <c r="K410" s="43">
        <v>3</v>
      </c>
      <c r="L410" s="41" t="s">
        <v>4901</v>
      </c>
      <c r="M410" s="41" t="s">
        <v>4902</v>
      </c>
      <c r="N410" s="41" t="s">
        <v>4884</v>
      </c>
      <c r="O410" s="43">
        <v>68</v>
      </c>
      <c r="P410" s="43">
        <v>1103</v>
      </c>
      <c r="Q410" s="41" t="s">
        <v>164</v>
      </c>
      <c r="R410" s="41" t="s">
        <v>79</v>
      </c>
      <c r="S410" s="43">
        <v>31</v>
      </c>
      <c r="T410" s="44" t="s">
        <v>97</v>
      </c>
      <c r="U410" s="43">
        <v>1.1011011011011009</v>
      </c>
      <c r="V410" s="43">
        <v>3.0701402805611222</v>
      </c>
      <c r="W410" s="43">
        <v>3.2745490981963932</v>
      </c>
      <c r="X410" s="45">
        <v>6</v>
      </c>
      <c r="Y410" s="45">
        <v>1100</v>
      </c>
      <c r="Z410" s="46">
        <v>5.4545454545454498E-3</v>
      </c>
      <c r="AA410" s="41" t="s">
        <v>4898</v>
      </c>
      <c r="AB410" s="41" t="s">
        <v>4900</v>
      </c>
      <c r="AC410" s="41" t="s">
        <v>4903</v>
      </c>
      <c r="AD410" s="41" t="s">
        <v>4899</v>
      </c>
      <c r="AE410" s="43">
        <v>4328</v>
      </c>
      <c r="AF410" s="43">
        <v>19.049504950495049</v>
      </c>
      <c r="AG410" s="43">
        <v>1924</v>
      </c>
      <c r="AH410" s="43">
        <v>2404</v>
      </c>
      <c r="AI410" s="47">
        <v>2.2239999999999999E-2</v>
      </c>
      <c r="AJ410" s="47">
        <v>1.255E-2</v>
      </c>
      <c r="AK410" s="47">
        <v>5.8199999999999997E-3</v>
      </c>
      <c r="AL410" s="41" t="s">
        <v>82</v>
      </c>
      <c r="AM410" s="47">
        <v>2.0490000000000001E-2</v>
      </c>
      <c r="AN410" s="43">
        <v>101</v>
      </c>
      <c r="AO410" s="43">
        <v>15</v>
      </c>
      <c r="AP410" s="43">
        <v>0</v>
      </c>
      <c r="AQ410" s="43">
        <v>12</v>
      </c>
      <c r="AR410" s="43">
        <v>74</v>
      </c>
      <c r="AS410" s="41">
        <v>0.28000000000000003</v>
      </c>
      <c r="AT410" s="43">
        <v>3906</v>
      </c>
      <c r="AU410" s="43">
        <v>2616</v>
      </c>
      <c r="AV410" s="47">
        <v>2.0278999999999998</v>
      </c>
      <c r="AW410" s="48" t="s">
        <v>4904</v>
      </c>
      <c r="AX410" s="39">
        <v>0</v>
      </c>
      <c r="AY410" s="39">
        <v>0</v>
      </c>
      <c r="AZ410" s="39" t="s">
        <v>85</v>
      </c>
      <c r="BA410" s="39"/>
      <c r="BB410" s="48" t="s">
        <v>4905</v>
      </c>
      <c r="BC410" s="39">
        <v>0</v>
      </c>
      <c r="BD410" s="41" t="s">
        <v>4898</v>
      </c>
      <c r="BE410" s="50">
        <v>2</v>
      </c>
      <c r="BF410" s="50">
        <v>2</v>
      </c>
      <c r="BG410" s="50">
        <v>1</v>
      </c>
      <c r="BH410" s="50">
        <v>5</v>
      </c>
      <c r="BI410" s="50" t="s">
        <v>4906</v>
      </c>
      <c r="BJ410" s="50" t="s">
        <v>4907</v>
      </c>
      <c r="BK410" s="50" t="s">
        <v>4908</v>
      </c>
      <c r="BL410" s="51" t="s">
        <v>4909</v>
      </c>
      <c r="BM410" s="52" t="s">
        <v>90</v>
      </c>
      <c r="BN410" s="57"/>
      <c r="BO410" s="57"/>
      <c r="BP410" s="57"/>
      <c r="BQ410" s="58"/>
    </row>
    <row r="411" spans="1:69" ht="15.75" x14ac:dyDescent="0.25">
      <c r="A411" s="38" t="s">
        <v>2625</v>
      </c>
      <c r="B411" s="39" t="s">
        <v>4884</v>
      </c>
      <c r="C411" s="39" t="s">
        <v>104</v>
      </c>
      <c r="D411" s="39" t="s">
        <v>118</v>
      </c>
      <c r="E411" s="39" t="s">
        <v>4910</v>
      </c>
      <c r="F411" s="66" t="str">
        <f>HYPERLINK("http://twiplomacy.com/info/asia/Sri-Lanka","http://twiplomacy.com/info/asia/Sri-Lanka")</f>
        <v>http://twiplomacy.com/info/asia/Sri-Lanka</v>
      </c>
      <c r="G411" s="41" t="s">
        <v>4911</v>
      </c>
      <c r="H411" s="48" t="s">
        <v>4912</v>
      </c>
      <c r="I411" s="41" t="s">
        <v>4913</v>
      </c>
      <c r="J411" s="43">
        <v>191352</v>
      </c>
      <c r="K411" s="43">
        <v>114</v>
      </c>
      <c r="L411" s="41" t="s">
        <v>4914</v>
      </c>
      <c r="M411" s="41" t="s">
        <v>4915</v>
      </c>
      <c r="N411" s="41" t="s">
        <v>4884</v>
      </c>
      <c r="O411" s="43">
        <v>87</v>
      </c>
      <c r="P411" s="43">
        <v>912</v>
      </c>
      <c r="Q411" s="41" t="s">
        <v>164</v>
      </c>
      <c r="R411" s="41" t="s">
        <v>124</v>
      </c>
      <c r="S411" s="43">
        <v>161</v>
      </c>
      <c r="T411" s="44" t="s">
        <v>97</v>
      </c>
      <c r="U411" s="43">
        <v>0.72618094475580464</v>
      </c>
      <c r="V411" s="43">
        <v>18.2473544973545</v>
      </c>
      <c r="W411" s="43">
        <v>52.739417989417987</v>
      </c>
      <c r="X411" s="45">
        <v>42</v>
      </c>
      <c r="Y411" s="45">
        <v>907</v>
      </c>
      <c r="Z411" s="46">
        <v>4.6306504961411206E-2</v>
      </c>
      <c r="AA411" s="41" t="s">
        <v>4911</v>
      </c>
      <c r="AB411" s="41" t="s">
        <v>4913</v>
      </c>
      <c r="AC411" s="41" t="s">
        <v>4916</v>
      </c>
      <c r="AD411" s="41" t="s">
        <v>4912</v>
      </c>
      <c r="AE411" s="43">
        <v>26378</v>
      </c>
      <c r="AF411" s="43">
        <v>32.98843930635838</v>
      </c>
      <c r="AG411" s="43">
        <v>5707</v>
      </c>
      <c r="AH411" s="43">
        <v>20671</v>
      </c>
      <c r="AI411" s="47">
        <v>1E-3</v>
      </c>
      <c r="AJ411" s="47">
        <v>1.0499999999999999E-3</v>
      </c>
      <c r="AK411" s="47">
        <v>6.7000000000000002E-4</v>
      </c>
      <c r="AL411" s="47">
        <v>7.1000000000000002E-4</v>
      </c>
      <c r="AM411" s="47">
        <v>1.16E-3</v>
      </c>
      <c r="AN411" s="43">
        <v>173</v>
      </c>
      <c r="AO411" s="43">
        <v>89</v>
      </c>
      <c r="AP411" s="43">
        <v>34</v>
      </c>
      <c r="AQ411" s="43">
        <v>8</v>
      </c>
      <c r="AR411" s="43">
        <v>42</v>
      </c>
      <c r="AS411" s="41">
        <v>0.47</v>
      </c>
      <c r="AT411" s="43">
        <v>192155</v>
      </c>
      <c r="AU411" s="43">
        <v>78220</v>
      </c>
      <c r="AV411" s="47">
        <v>0.6865</v>
      </c>
      <c r="AW411" s="48" t="str">
        <f>HYPERLINK("https://twitter.com/RW_UNP/lists","https://twitter.com/RW_UNP/lists")</f>
        <v>https://twitter.com/RW_UNP/lists</v>
      </c>
      <c r="AX411" s="39">
        <v>0</v>
      </c>
      <c r="AY411" s="39">
        <v>0</v>
      </c>
      <c r="AZ411" s="39" t="s">
        <v>85</v>
      </c>
      <c r="BA411" s="39"/>
      <c r="BB411" s="48" t="s">
        <v>4917</v>
      </c>
      <c r="BC411" s="39">
        <v>0</v>
      </c>
      <c r="BD411" s="41" t="s">
        <v>4911</v>
      </c>
      <c r="BE411" s="50">
        <v>6</v>
      </c>
      <c r="BF411" s="50">
        <v>12</v>
      </c>
      <c r="BG411" s="50">
        <v>7</v>
      </c>
      <c r="BH411" s="50">
        <v>25</v>
      </c>
      <c r="BI411" s="50" t="s">
        <v>4918</v>
      </c>
      <c r="BJ411" s="50" t="s">
        <v>4919</v>
      </c>
      <c r="BK411" s="50" t="s">
        <v>4920</v>
      </c>
      <c r="BL411" s="51" t="s">
        <v>4921</v>
      </c>
      <c r="BM411" s="52" t="s">
        <v>90</v>
      </c>
      <c r="BN411" s="57"/>
      <c r="BO411" s="57"/>
      <c r="BP411" s="57"/>
      <c r="BQ411" s="58"/>
    </row>
    <row r="412" spans="1:69" ht="15.75" x14ac:dyDescent="0.25">
      <c r="A412" s="88" t="s">
        <v>2625</v>
      </c>
      <c r="B412" s="83" t="s">
        <v>4884</v>
      </c>
      <c r="C412" s="83" t="s">
        <v>211</v>
      </c>
      <c r="D412" s="83" t="s">
        <v>71</v>
      </c>
      <c r="E412" s="83" t="s">
        <v>211</v>
      </c>
      <c r="F412" s="66" t="str">
        <f>HYPERLINK("http://twiplomacy.com/info/africa/Seychelles","http://twiplomacy.com/info/africa/Seychelles")</f>
        <v>http://twiplomacy.com/info/africa/Seychelles</v>
      </c>
      <c r="G412" s="41" t="s">
        <v>4922</v>
      </c>
      <c r="H412" s="48" t="s">
        <v>4923</v>
      </c>
      <c r="I412" s="41" t="s">
        <v>4924</v>
      </c>
      <c r="J412" s="43">
        <v>3183</v>
      </c>
      <c r="K412" s="43">
        <v>17</v>
      </c>
      <c r="L412" s="41" t="s">
        <v>4925</v>
      </c>
      <c r="M412" s="41" t="s">
        <v>4926</v>
      </c>
      <c r="N412" s="41"/>
      <c r="O412" s="43">
        <v>0</v>
      </c>
      <c r="P412" s="43">
        <v>29</v>
      </c>
      <c r="Q412" s="41" t="s">
        <v>164</v>
      </c>
      <c r="R412" s="41" t="s">
        <v>79</v>
      </c>
      <c r="S412" s="43">
        <v>50</v>
      </c>
      <c r="T412" s="83" t="s">
        <v>4927</v>
      </c>
      <c r="U412" s="43">
        <v>0.2013888888888889</v>
      </c>
      <c r="V412" s="43">
        <v>1.2</v>
      </c>
      <c r="W412" s="43">
        <v>0.6</v>
      </c>
      <c r="X412" s="45">
        <v>0</v>
      </c>
      <c r="Y412" s="45">
        <v>29</v>
      </c>
      <c r="Z412" s="46">
        <v>0</v>
      </c>
      <c r="AA412" s="41" t="s">
        <v>4922</v>
      </c>
      <c r="AB412" s="41" t="s">
        <v>4924</v>
      </c>
      <c r="AC412" s="41" t="s">
        <v>4928</v>
      </c>
      <c r="AD412" s="41" t="s">
        <v>4923</v>
      </c>
      <c r="AE412" s="43">
        <v>0</v>
      </c>
      <c r="AF412" s="43" t="e">
        <v>#VALUE!</v>
      </c>
      <c r="AG412" s="43">
        <v>0</v>
      </c>
      <c r="AH412" s="43">
        <v>0</v>
      </c>
      <c r="AI412" s="41" t="s">
        <v>82</v>
      </c>
      <c r="AJ412" s="41" t="s">
        <v>82</v>
      </c>
      <c r="AK412" s="41" t="s">
        <v>82</v>
      </c>
      <c r="AL412" s="41" t="s">
        <v>82</v>
      </c>
      <c r="AM412" s="41" t="s">
        <v>82</v>
      </c>
      <c r="AN412" s="43" t="s">
        <v>83</v>
      </c>
      <c r="AO412" s="43">
        <v>0</v>
      </c>
      <c r="AP412" s="43">
        <v>0</v>
      </c>
      <c r="AQ412" s="43">
        <v>0</v>
      </c>
      <c r="AR412" s="43">
        <v>0</v>
      </c>
      <c r="AS412" s="41">
        <v>0</v>
      </c>
      <c r="AT412" s="43">
        <v>3182</v>
      </c>
      <c r="AU412" s="43">
        <v>149</v>
      </c>
      <c r="AV412" s="47">
        <v>4.9099999999999998E-2</v>
      </c>
      <c r="AW412" s="48" t="s">
        <v>4929</v>
      </c>
      <c r="AX412" s="39">
        <v>0</v>
      </c>
      <c r="AY412" s="39">
        <v>0</v>
      </c>
      <c r="AZ412" s="39" t="s">
        <v>85</v>
      </c>
      <c r="BA412" s="83"/>
      <c r="BB412" s="48" t="s">
        <v>4930</v>
      </c>
      <c r="BC412" s="39">
        <v>0</v>
      </c>
      <c r="BD412" s="41" t="s">
        <v>4922</v>
      </c>
      <c r="BE412" s="50">
        <v>0</v>
      </c>
      <c r="BF412" s="50">
        <v>1</v>
      </c>
      <c r="BG412" s="50">
        <v>0</v>
      </c>
      <c r="BH412" s="50">
        <v>1</v>
      </c>
      <c r="BI412" s="50"/>
      <c r="BJ412" s="50" t="s">
        <v>742</v>
      </c>
      <c r="BK412" s="50"/>
      <c r="BL412" s="56" t="s">
        <v>4931</v>
      </c>
      <c r="BM412" s="52" t="s">
        <v>90</v>
      </c>
      <c r="BN412" s="57"/>
      <c r="BO412" s="57"/>
      <c r="BP412" s="57"/>
      <c r="BQ412" s="58"/>
    </row>
    <row r="413" spans="1:69" ht="15.75" x14ac:dyDescent="0.25">
      <c r="A413" s="38" t="s">
        <v>2625</v>
      </c>
      <c r="B413" s="39" t="s">
        <v>4884</v>
      </c>
      <c r="C413" s="39" t="s">
        <v>117</v>
      </c>
      <c r="D413" s="39" t="s">
        <v>118</v>
      </c>
      <c r="E413" s="39" t="s">
        <v>4932</v>
      </c>
      <c r="F413" s="66" t="str">
        <f>HYPERLINK("http://twiplomacy.com/info/asia/Sri-Lanka","http://twiplomacy.com/info/asia/Sri-Lanka")</f>
        <v>http://twiplomacy.com/info/asia/Sri-Lanka</v>
      </c>
      <c r="G413" s="41" t="s">
        <v>4933</v>
      </c>
      <c r="H413" s="48" t="s">
        <v>4934</v>
      </c>
      <c r="I413" s="41" t="s">
        <v>4935</v>
      </c>
      <c r="J413" s="43">
        <v>2304</v>
      </c>
      <c r="K413" s="43">
        <v>57</v>
      </c>
      <c r="L413" s="41" t="s">
        <v>4936</v>
      </c>
      <c r="M413" s="41" t="s">
        <v>4937</v>
      </c>
      <c r="N413" s="41" t="s">
        <v>4884</v>
      </c>
      <c r="O413" s="43">
        <v>1</v>
      </c>
      <c r="P413" s="43">
        <v>1339</v>
      </c>
      <c r="Q413" s="41" t="s">
        <v>164</v>
      </c>
      <c r="R413" s="41" t="s">
        <v>124</v>
      </c>
      <c r="S413" s="43">
        <v>18</v>
      </c>
      <c r="T413" s="44" t="s">
        <v>97</v>
      </c>
      <c r="U413" s="43">
        <v>2.1561996779388082</v>
      </c>
      <c r="V413" s="43">
        <v>0.13163799551234109</v>
      </c>
      <c r="W413" s="43">
        <v>0.43305908750934929</v>
      </c>
      <c r="X413" s="45">
        <v>1</v>
      </c>
      <c r="Y413" s="45">
        <v>1339</v>
      </c>
      <c r="Z413" s="46">
        <v>7.4682598954443598E-4</v>
      </c>
      <c r="AA413" s="41" t="s">
        <v>4933</v>
      </c>
      <c r="AB413" s="41" t="s">
        <v>4935</v>
      </c>
      <c r="AC413" s="41" t="s">
        <v>4938</v>
      </c>
      <c r="AD413" s="41" t="s">
        <v>4934</v>
      </c>
      <c r="AE413" s="43">
        <v>42</v>
      </c>
      <c r="AF413" s="43">
        <v>0.42857142857142855</v>
      </c>
      <c r="AG413" s="43">
        <v>3</v>
      </c>
      <c r="AH413" s="43">
        <v>39</v>
      </c>
      <c r="AI413" s="47">
        <v>2.7699999999999999E-3</v>
      </c>
      <c r="AJ413" s="41" t="s">
        <v>82</v>
      </c>
      <c r="AK413" s="47">
        <v>0</v>
      </c>
      <c r="AL413" s="41" t="s">
        <v>82</v>
      </c>
      <c r="AM413" s="41" t="s">
        <v>82</v>
      </c>
      <c r="AN413" s="43">
        <v>7</v>
      </c>
      <c r="AO413" s="43">
        <v>0</v>
      </c>
      <c r="AP413" s="43">
        <v>0</v>
      </c>
      <c r="AQ413" s="43">
        <v>7</v>
      </c>
      <c r="AR413" s="43">
        <v>0</v>
      </c>
      <c r="AS413" s="41">
        <v>0.02</v>
      </c>
      <c r="AT413" s="43">
        <v>2304</v>
      </c>
      <c r="AU413" s="43">
        <v>0</v>
      </c>
      <c r="AV413" s="55">
        <v>0</v>
      </c>
      <c r="AW413" s="72" t="s">
        <v>4939</v>
      </c>
      <c r="AX413" s="39">
        <v>0</v>
      </c>
      <c r="AY413" s="39">
        <v>1</v>
      </c>
      <c r="AZ413" s="39" t="s">
        <v>85</v>
      </c>
      <c r="BA413" s="39"/>
      <c r="BB413" s="48" t="s">
        <v>4940</v>
      </c>
      <c r="BC413" s="39">
        <v>0</v>
      </c>
      <c r="BD413" s="41" t="s">
        <v>4933</v>
      </c>
      <c r="BE413" s="50">
        <v>1</v>
      </c>
      <c r="BF413" s="50">
        <v>4</v>
      </c>
      <c r="BG413" s="50">
        <v>1</v>
      </c>
      <c r="BH413" s="50">
        <v>6</v>
      </c>
      <c r="BI413" s="50" t="s">
        <v>4886</v>
      </c>
      <c r="BJ413" s="50" t="s">
        <v>4941</v>
      </c>
      <c r="BK413" s="50" t="s">
        <v>4911</v>
      </c>
      <c r="BL413" s="51" t="s">
        <v>4942</v>
      </c>
      <c r="BM413" s="52" t="s">
        <v>90</v>
      </c>
      <c r="BN413" s="57"/>
      <c r="BO413" s="57"/>
      <c r="BP413" s="57"/>
      <c r="BQ413" s="58"/>
    </row>
    <row r="414" spans="1:69" ht="15.75" x14ac:dyDescent="0.25">
      <c r="A414" s="38" t="s">
        <v>2625</v>
      </c>
      <c r="B414" s="39" t="s">
        <v>4884</v>
      </c>
      <c r="C414" s="39" t="s">
        <v>132</v>
      </c>
      <c r="D414" s="39" t="s">
        <v>71</v>
      </c>
      <c r="E414" s="39" t="s">
        <v>132</v>
      </c>
      <c r="F414" s="66" t="str">
        <f>HYPERLINK("http://twiplomacy.com/info/asia/Sri-Lanka","http://twiplomacy.com/info/asia/Sri-Lanka")</f>
        <v>http://twiplomacy.com/info/asia/Sri-Lanka</v>
      </c>
      <c r="G414" s="41" t="s">
        <v>4908</v>
      </c>
      <c r="H414" s="48" t="s">
        <v>4943</v>
      </c>
      <c r="I414" s="41" t="s">
        <v>4944</v>
      </c>
      <c r="J414" s="43">
        <v>12270</v>
      </c>
      <c r="K414" s="43">
        <v>400</v>
      </c>
      <c r="L414" s="41" t="s">
        <v>4945</v>
      </c>
      <c r="M414" s="41" t="s">
        <v>4946</v>
      </c>
      <c r="N414" s="41" t="s">
        <v>4947</v>
      </c>
      <c r="O414" s="43">
        <v>353</v>
      </c>
      <c r="P414" s="43">
        <v>2486</v>
      </c>
      <c r="Q414" s="41" t="s">
        <v>2003</v>
      </c>
      <c r="R414" s="41" t="s">
        <v>124</v>
      </c>
      <c r="S414" s="43">
        <v>96</v>
      </c>
      <c r="T414" s="44" t="s">
        <v>97</v>
      </c>
      <c r="U414" s="43">
        <v>1.6281373844121529</v>
      </c>
      <c r="V414" s="43">
        <v>7.3498349834983498</v>
      </c>
      <c r="W414" s="43">
        <v>6.0917491749174921</v>
      </c>
      <c r="X414" s="45">
        <v>21</v>
      </c>
      <c r="Y414" s="45">
        <v>2465</v>
      </c>
      <c r="Z414" s="46">
        <v>8.5192697768762694E-3</v>
      </c>
      <c r="AA414" s="41" t="s">
        <v>4908</v>
      </c>
      <c r="AB414" s="41" t="s">
        <v>4944</v>
      </c>
      <c r="AC414" s="41" t="s">
        <v>4948</v>
      </c>
      <c r="AD414" s="41" t="s">
        <v>4943</v>
      </c>
      <c r="AE414" s="43">
        <v>15105</v>
      </c>
      <c r="AF414" s="43">
        <v>11.891074130105901</v>
      </c>
      <c r="AG414" s="43">
        <v>7860</v>
      </c>
      <c r="AH414" s="43">
        <v>7245</v>
      </c>
      <c r="AI414" s="47">
        <v>2.3999999999999998E-3</v>
      </c>
      <c r="AJ414" s="47">
        <v>3.2599999999999999E-3</v>
      </c>
      <c r="AK414" s="47">
        <v>2.15E-3</v>
      </c>
      <c r="AL414" s="47">
        <v>3.82E-3</v>
      </c>
      <c r="AM414" s="47">
        <v>9.1E-4</v>
      </c>
      <c r="AN414" s="43">
        <v>661</v>
      </c>
      <c r="AO414" s="43">
        <v>259</v>
      </c>
      <c r="AP414" s="43">
        <v>8</v>
      </c>
      <c r="AQ414" s="43">
        <v>325</v>
      </c>
      <c r="AR414" s="43">
        <v>32</v>
      </c>
      <c r="AS414" s="41">
        <v>1.81</v>
      </c>
      <c r="AT414" s="43">
        <v>12278</v>
      </c>
      <c r="AU414" s="43">
        <v>6816</v>
      </c>
      <c r="AV414" s="47">
        <v>1.2479</v>
      </c>
      <c r="AW414" s="66" t="s">
        <v>4949</v>
      </c>
      <c r="AX414" s="39">
        <v>1</v>
      </c>
      <c r="AY414" s="39">
        <v>0</v>
      </c>
      <c r="AZ414" s="39" t="s">
        <v>4950</v>
      </c>
      <c r="BA414" s="68">
        <v>64</v>
      </c>
      <c r="BB414" s="48" t="s">
        <v>4951</v>
      </c>
      <c r="BC414" s="39">
        <v>13</v>
      </c>
      <c r="BD414" s="41" t="s">
        <v>4908</v>
      </c>
      <c r="BE414" s="50">
        <v>86</v>
      </c>
      <c r="BF414" s="50">
        <v>19</v>
      </c>
      <c r="BG414" s="50">
        <v>54</v>
      </c>
      <c r="BH414" s="50">
        <v>159</v>
      </c>
      <c r="BI414" s="50" t="s">
        <v>4952</v>
      </c>
      <c r="BJ414" s="50" t="s">
        <v>4953</v>
      </c>
      <c r="BK414" s="50" t="s">
        <v>4954</v>
      </c>
      <c r="BL414" s="51" t="s">
        <v>4955</v>
      </c>
      <c r="BM414" s="52" t="s">
        <v>90</v>
      </c>
      <c r="BN414" s="57"/>
      <c r="BO414" s="57"/>
      <c r="BP414" s="57"/>
      <c r="BQ414" s="58"/>
    </row>
    <row r="415" spans="1:69" ht="15.75" x14ac:dyDescent="0.25">
      <c r="A415" s="60" t="s">
        <v>2625</v>
      </c>
      <c r="B415" s="61" t="s">
        <v>4884</v>
      </c>
      <c r="C415" s="61" t="s">
        <v>132</v>
      </c>
      <c r="D415" s="61" t="s">
        <v>71</v>
      </c>
      <c r="E415" s="61" t="s">
        <v>132</v>
      </c>
      <c r="F415" s="62" t="s">
        <v>4956</v>
      </c>
      <c r="G415" s="41" t="s">
        <v>4957</v>
      </c>
      <c r="H415" s="48" t="s">
        <v>4958</v>
      </c>
      <c r="I415" s="41" t="s">
        <v>4959</v>
      </c>
      <c r="J415" s="43">
        <v>6472</v>
      </c>
      <c r="K415" s="43">
        <v>1957</v>
      </c>
      <c r="L415" s="41" t="s">
        <v>4960</v>
      </c>
      <c r="M415" s="41" t="s">
        <v>4961</v>
      </c>
      <c r="N415" s="41" t="s">
        <v>4962</v>
      </c>
      <c r="O415" s="43">
        <v>7686</v>
      </c>
      <c r="P415" s="43">
        <v>12793</v>
      </c>
      <c r="Q415" s="41" t="s">
        <v>164</v>
      </c>
      <c r="R415" s="41" t="s">
        <v>79</v>
      </c>
      <c r="S415" s="43">
        <v>85</v>
      </c>
      <c r="T415" s="44" t="s">
        <v>97</v>
      </c>
      <c r="U415" s="43">
        <v>10.018633540372671</v>
      </c>
      <c r="V415" s="43">
        <v>9.3297872340425538</v>
      </c>
      <c r="W415" s="43">
        <v>12.19946808510638</v>
      </c>
      <c r="X415" s="45">
        <v>65</v>
      </c>
      <c r="Y415" s="45">
        <v>3226</v>
      </c>
      <c r="Z415" s="46">
        <v>2.0148791072535598E-2</v>
      </c>
      <c r="AA415" s="41" t="s">
        <v>4957</v>
      </c>
      <c r="AB415" s="41" t="s">
        <v>4959</v>
      </c>
      <c r="AC415" s="41" t="s">
        <v>4963</v>
      </c>
      <c r="AD415" s="41" t="s">
        <v>4958</v>
      </c>
      <c r="AE415" s="43">
        <v>8623</v>
      </c>
      <c r="AF415" s="43">
        <v>6.4896907216494846</v>
      </c>
      <c r="AG415" s="43">
        <v>3777</v>
      </c>
      <c r="AH415" s="43">
        <v>4846</v>
      </c>
      <c r="AI415" s="47">
        <v>2.7799999999999999E-3</v>
      </c>
      <c r="AJ415" s="47">
        <v>6.8500000000000002E-3</v>
      </c>
      <c r="AK415" s="47">
        <v>1.57E-3</v>
      </c>
      <c r="AL415" s="47">
        <v>2.8400000000000002E-2</v>
      </c>
      <c r="AM415" s="47">
        <v>4.7099999999999998E-3</v>
      </c>
      <c r="AN415" s="43">
        <v>582</v>
      </c>
      <c r="AO415" s="43">
        <v>82</v>
      </c>
      <c r="AP415" s="43">
        <v>1</v>
      </c>
      <c r="AQ415" s="43">
        <v>418</v>
      </c>
      <c r="AR415" s="43">
        <v>75</v>
      </c>
      <c r="AS415" s="41">
        <v>1.59</v>
      </c>
      <c r="AT415" s="43">
        <v>6471</v>
      </c>
      <c r="AU415" s="43">
        <v>2737</v>
      </c>
      <c r="AV415" s="47">
        <v>0.73299999999999998</v>
      </c>
      <c r="AW415" s="63" t="s">
        <v>4964</v>
      </c>
      <c r="AX415" s="39">
        <v>0</v>
      </c>
      <c r="AY415" s="39">
        <v>0</v>
      </c>
      <c r="AZ415" s="39" t="s">
        <v>85</v>
      </c>
      <c r="BA415" s="39"/>
      <c r="BB415" s="63" t="s">
        <v>4965</v>
      </c>
      <c r="BC415" s="39">
        <v>0</v>
      </c>
      <c r="BD415" s="41" t="s">
        <v>4957</v>
      </c>
      <c r="BE415" s="50">
        <v>148</v>
      </c>
      <c r="BF415" s="50">
        <v>3</v>
      </c>
      <c r="BG415" s="50">
        <v>14</v>
      </c>
      <c r="BH415" s="50">
        <v>165</v>
      </c>
      <c r="BI415" s="50" t="s">
        <v>4966</v>
      </c>
      <c r="BJ415" s="50" t="s">
        <v>4967</v>
      </c>
      <c r="BK415" s="50" t="s">
        <v>4968</v>
      </c>
      <c r="BL415" s="51" t="s">
        <v>4969</v>
      </c>
      <c r="BM415" s="52" t="s">
        <v>90</v>
      </c>
      <c r="BN415" s="57"/>
      <c r="BO415" s="57"/>
      <c r="BP415" s="57"/>
      <c r="BQ415" s="58"/>
    </row>
    <row r="416" spans="1:69" ht="15.75" x14ac:dyDescent="0.25">
      <c r="A416" s="38" t="s">
        <v>2625</v>
      </c>
      <c r="B416" s="39" t="s">
        <v>4884</v>
      </c>
      <c r="C416" s="39" t="s">
        <v>132</v>
      </c>
      <c r="D416" s="39" t="s">
        <v>71</v>
      </c>
      <c r="E416" s="39" t="s">
        <v>132</v>
      </c>
      <c r="F416" s="66" t="str">
        <f>HYPERLINK("http://twiplomacy.com/info/asia/Sri-Lanka","http://twiplomacy.com/info/asia/Sri-Lanka")</f>
        <v>http://twiplomacy.com/info/asia/Sri-Lanka</v>
      </c>
      <c r="G416" s="41" t="s">
        <v>4970</v>
      </c>
      <c r="H416" s="48" t="s">
        <v>4971</v>
      </c>
      <c r="I416" s="41" t="s">
        <v>4970</v>
      </c>
      <c r="J416" s="43">
        <v>247</v>
      </c>
      <c r="K416" s="43">
        <v>1</v>
      </c>
      <c r="L416" s="41" t="s">
        <v>4972</v>
      </c>
      <c r="M416" s="41" t="s">
        <v>4973</v>
      </c>
      <c r="N416" s="41"/>
      <c r="O416" s="43">
        <v>0</v>
      </c>
      <c r="P416" s="43">
        <v>3</v>
      </c>
      <c r="Q416" s="41" t="s">
        <v>164</v>
      </c>
      <c r="R416" s="41" t="s">
        <v>79</v>
      </c>
      <c r="S416" s="43">
        <v>14</v>
      </c>
      <c r="T416" s="39" t="s">
        <v>2122</v>
      </c>
      <c r="U416" s="43">
        <v>3</v>
      </c>
      <c r="V416" s="43">
        <v>2</v>
      </c>
      <c r="W416" s="43">
        <v>1</v>
      </c>
      <c r="X416" s="45">
        <v>0</v>
      </c>
      <c r="Y416" s="45">
        <v>3</v>
      </c>
      <c r="Z416" s="46">
        <v>0</v>
      </c>
      <c r="AA416" s="41" t="s">
        <v>4970</v>
      </c>
      <c r="AB416" s="41" t="s">
        <v>4970</v>
      </c>
      <c r="AC416" s="41" t="s">
        <v>4974</v>
      </c>
      <c r="AD416" s="41" t="s">
        <v>4971</v>
      </c>
      <c r="AE416" s="43">
        <v>0</v>
      </c>
      <c r="AF416" s="43" t="e">
        <v>#VALUE!</v>
      </c>
      <c r="AG416" s="43">
        <v>0</v>
      </c>
      <c r="AH416" s="43">
        <v>0</v>
      </c>
      <c r="AI416" s="41" t="s">
        <v>82</v>
      </c>
      <c r="AJ416" s="41" t="s">
        <v>82</v>
      </c>
      <c r="AK416" s="41" t="s">
        <v>82</v>
      </c>
      <c r="AL416" s="41" t="s">
        <v>82</v>
      </c>
      <c r="AM416" s="41" t="s">
        <v>82</v>
      </c>
      <c r="AN416" s="43" t="s">
        <v>83</v>
      </c>
      <c r="AO416" s="43">
        <v>0</v>
      </c>
      <c r="AP416" s="43">
        <v>0</v>
      </c>
      <c r="AQ416" s="43">
        <v>0</v>
      </c>
      <c r="AR416" s="43">
        <v>0</v>
      </c>
      <c r="AS416" s="41">
        <v>0</v>
      </c>
      <c r="AT416" s="43">
        <v>247</v>
      </c>
      <c r="AU416" s="43">
        <v>36</v>
      </c>
      <c r="AV416" s="47">
        <v>0.1706</v>
      </c>
      <c r="AW416" s="48" t="s">
        <v>4975</v>
      </c>
      <c r="AX416" s="39">
        <v>0</v>
      </c>
      <c r="AY416" s="39">
        <v>0</v>
      </c>
      <c r="AZ416" s="39" t="s">
        <v>85</v>
      </c>
      <c r="BA416" s="39"/>
      <c r="BB416" s="48" t="s">
        <v>4976</v>
      </c>
      <c r="BC416" s="39">
        <v>0</v>
      </c>
      <c r="BD416" s="41" t="s">
        <v>4970</v>
      </c>
      <c r="BE416" s="50">
        <v>0</v>
      </c>
      <c r="BF416" s="50">
        <v>19</v>
      </c>
      <c r="BG416" s="50">
        <v>0</v>
      </c>
      <c r="BH416" s="50">
        <v>19</v>
      </c>
      <c r="BI416" s="50"/>
      <c r="BJ416" s="50" t="s">
        <v>4977</v>
      </c>
      <c r="BK416" s="50"/>
      <c r="BL416" s="51" t="s">
        <v>4978</v>
      </c>
      <c r="BM416" s="52" t="s">
        <v>90</v>
      </c>
      <c r="BN416" s="57"/>
      <c r="BO416" s="57"/>
      <c r="BP416" s="57"/>
      <c r="BQ416" s="58"/>
    </row>
    <row r="417" spans="1:69" ht="15.75" x14ac:dyDescent="0.25">
      <c r="A417" s="38" t="s">
        <v>2625</v>
      </c>
      <c r="B417" s="39" t="s">
        <v>4979</v>
      </c>
      <c r="C417" s="39" t="s">
        <v>70</v>
      </c>
      <c r="D417" s="39" t="s">
        <v>71</v>
      </c>
      <c r="E417" s="39" t="s">
        <v>70</v>
      </c>
      <c r="F417" s="66" t="str">
        <f>HYPERLINK("http://twiplomacy.com/info/asia/Syria","http://twiplomacy.com/info/asia/Syria")</f>
        <v>http://twiplomacy.com/info/asia/Syria</v>
      </c>
      <c r="G417" s="41" t="s">
        <v>4980</v>
      </c>
      <c r="H417" s="48" t="s">
        <v>4981</v>
      </c>
      <c r="I417" s="41" t="s">
        <v>4982</v>
      </c>
      <c r="J417" s="43">
        <v>132517</v>
      </c>
      <c r="K417" s="43">
        <v>0</v>
      </c>
      <c r="L417" s="41" t="s">
        <v>4983</v>
      </c>
      <c r="M417" s="41" t="s">
        <v>4984</v>
      </c>
      <c r="N417" s="41"/>
      <c r="O417" s="43">
        <v>0</v>
      </c>
      <c r="P417" s="43">
        <v>5692</v>
      </c>
      <c r="Q417" s="41" t="s">
        <v>164</v>
      </c>
      <c r="R417" s="41" t="s">
        <v>79</v>
      </c>
      <c r="S417" s="43">
        <v>768</v>
      </c>
      <c r="T417" s="44" t="s">
        <v>97</v>
      </c>
      <c r="U417" s="43">
        <v>3.1584645669291338</v>
      </c>
      <c r="V417" s="43">
        <v>32.768775319414146</v>
      </c>
      <c r="W417" s="43">
        <v>72.357743845434712</v>
      </c>
      <c r="X417" s="45">
        <v>0</v>
      </c>
      <c r="Y417" s="45">
        <v>3209</v>
      </c>
      <c r="Z417" s="46">
        <v>0</v>
      </c>
      <c r="AA417" s="41" t="s">
        <v>4980</v>
      </c>
      <c r="AB417" s="41" t="s">
        <v>4982</v>
      </c>
      <c r="AC417" s="41" t="s">
        <v>4985</v>
      </c>
      <c r="AD417" s="41" t="s">
        <v>4981</v>
      </c>
      <c r="AE417" s="43">
        <v>188619</v>
      </c>
      <c r="AF417" s="43">
        <v>65.92250372578242</v>
      </c>
      <c r="AG417" s="43">
        <v>44234</v>
      </c>
      <c r="AH417" s="43">
        <v>144385</v>
      </c>
      <c r="AI417" s="47">
        <v>3.63E-3</v>
      </c>
      <c r="AJ417" s="47">
        <v>5.6100000000000004E-3</v>
      </c>
      <c r="AK417" s="47">
        <v>2.6800000000000001E-3</v>
      </c>
      <c r="AL417" s="47">
        <v>1.67E-2</v>
      </c>
      <c r="AM417" s="47">
        <v>1.2700000000000001E-3</v>
      </c>
      <c r="AN417" s="43">
        <v>671</v>
      </c>
      <c r="AO417" s="43">
        <v>214</v>
      </c>
      <c r="AP417" s="43">
        <v>29</v>
      </c>
      <c r="AQ417" s="43">
        <v>4</v>
      </c>
      <c r="AR417" s="43">
        <v>385</v>
      </c>
      <c r="AS417" s="41">
        <v>1.84</v>
      </c>
      <c r="AT417" s="43">
        <v>133069</v>
      </c>
      <c r="AU417" s="43">
        <v>96805</v>
      </c>
      <c r="AV417" s="47">
        <v>2.6695000000000002</v>
      </c>
      <c r="AW417" s="48" t="s">
        <v>4986</v>
      </c>
      <c r="AX417" s="39">
        <v>0</v>
      </c>
      <c r="AY417" s="39">
        <v>0</v>
      </c>
      <c r="AZ417" s="39" t="s">
        <v>85</v>
      </c>
      <c r="BA417" s="39"/>
      <c r="BB417" s="48" t="s">
        <v>4987</v>
      </c>
      <c r="BC417" s="39">
        <v>0</v>
      </c>
      <c r="BD417" s="41" t="s">
        <v>4980</v>
      </c>
      <c r="BE417" s="50">
        <v>0</v>
      </c>
      <c r="BF417" s="50">
        <v>8</v>
      </c>
      <c r="BG417" s="50">
        <v>0</v>
      </c>
      <c r="BH417" s="50">
        <v>8</v>
      </c>
      <c r="BI417" s="50"/>
      <c r="BJ417" s="50" t="s">
        <v>4988</v>
      </c>
      <c r="BK417" s="50"/>
      <c r="BL417" s="56" t="s">
        <v>4989</v>
      </c>
      <c r="BM417" s="52">
        <v>1</v>
      </c>
      <c r="BN417" s="57">
        <v>0</v>
      </c>
      <c r="BO417" s="57">
        <v>4</v>
      </c>
      <c r="BP417" s="57">
        <v>1</v>
      </c>
      <c r="BQ417" s="58" t="e">
        <f>SUM(BM417)/BN417/BO417</f>
        <v>#DIV/0!</v>
      </c>
    </row>
    <row r="418" spans="1:69" ht="15.75" x14ac:dyDescent="0.25">
      <c r="A418" s="38" t="s">
        <v>2625</v>
      </c>
      <c r="B418" s="39" t="s">
        <v>4979</v>
      </c>
      <c r="C418" s="39" t="s">
        <v>117</v>
      </c>
      <c r="D418" s="39" t="s">
        <v>118</v>
      </c>
      <c r="E418" s="39" t="s">
        <v>4990</v>
      </c>
      <c r="F418" s="66" t="str">
        <f>HYPERLINK("http://twiplomacy.com/info/asia/Syria","http://twiplomacy.com/info/asia/Syria")</f>
        <v>http://twiplomacy.com/info/asia/Syria</v>
      </c>
      <c r="G418" s="41" t="s">
        <v>4991</v>
      </c>
      <c r="H418" s="48" t="s">
        <v>4992</v>
      </c>
      <c r="I418" s="41" t="s">
        <v>4993</v>
      </c>
      <c r="J418" s="43">
        <v>97</v>
      </c>
      <c r="K418" s="43">
        <v>93</v>
      </c>
      <c r="L418" s="41" t="s">
        <v>4994</v>
      </c>
      <c r="M418" s="41" t="s">
        <v>4995</v>
      </c>
      <c r="N418" s="41" t="s">
        <v>4979</v>
      </c>
      <c r="O418" s="43">
        <v>0</v>
      </c>
      <c r="P418" s="43">
        <v>2</v>
      </c>
      <c r="Q418" s="41" t="s">
        <v>4996</v>
      </c>
      <c r="R418" s="41" t="s">
        <v>79</v>
      </c>
      <c r="S418" s="43">
        <v>4</v>
      </c>
      <c r="T418" s="44" t="s">
        <v>4997</v>
      </c>
      <c r="U418" s="43">
        <v>0.66666666666666663</v>
      </c>
      <c r="V418" s="43">
        <v>1.5</v>
      </c>
      <c r="W418" s="43">
        <v>7</v>
      </c>
      <c r="X418" s="45">
        <v>0</v>
      </c>
      <c r="Y418" s="45">
        <v>2</v>
      </c>
      <c r="Z418" s="46">
        <v>0</v>
      </c>
      <c r="AA418" s="41" t="s">
        <v>4991</v>
      </c>
      <c r="AB418" s="41" t="s">
        <v>4993</v>
      </c>
      <c r="AC418" s="41" t="s">
        <v>4998</v>
      </c>
      <c r="AD418" s="41" t="s">
        <v>4992</v>
      </c>
      <c r="AE418" s="43">
        <v>0</v>
      </c>
      <c r="AF418" s="43" t="e">
        <v>#VALUE!</v>
      </c>
      <c r="AG418" s="43">
        <v>0</v>
      </c>
      <c r="AH418" s="43">
        <v>0</v>
      </c>
      <c r="AI418" s="41" t="s">
        <v>82</v>
      </c>
      <c r="AJ418" s="41" t="s">
        <v>82</v>
      </c>
      <c r="AK418" s="41" t="s">
        <v>82</v>
      </c>
      <c r="AL418" s="41" t="s">
        <v>82</v>
      </c>
      <c r="AM418" s="41" t="s">
        <v>82</v>
      </c>
      <c r="AN418" s="43" t="s">
        <v>83</v>
      </c>
      <c r="AO418" s="43">
        <v>0</v>
      </c>
      <c r="AP418" s="43">
        <v>0</v>
      </c>
      <c r="AQ418" s="43">
        <v>0</v>
      </c>
      <c r="AR418" s="43">
        <v>0</v>
      </c>
      <c r="AS418" s="41">
        <v>0</v>
      </c>
      <c r="AT418" s="43">
        <v>96</v>
      </c>
      <c r="AU418" s="43">
        <v>0</v>
      </c>
      <c r="AV418" s="55">
        <v>0</v>
      </c>
      <c r="AW418" s="48" t="s">
        <v>4999</v>
      </c>
      <c r="AX418" s="39">
        <v>0</v>
      </c>
      <c r="AY418" s="39">
        <v>0</v>
      </c>
      <c r="AZ418" s="39" t="s">
        <v>85</v>
      </c>
      <c r="BA418" s="39"/>
      <c r="BB418" s="48" t="s">
        <v>5000</v>
      </c>
      <c r="BC418" s="39">
        <v>0</v>
      </c>
      <c r="BD418" s="41" t="s">
        <v>4991</v>
      </c>
      <c r="BE418" s="50">
        <v>8</v>
      </c>
      <c r="BF418" s="50">
        <v>2</v>
      </c>
      <c r="BG418" s="50">
        <v>0</v>
      </c>
      <c r="BH418" s="50">
        <v>10</v>
      </c>
      <c r="BI418" s="50" t="s">
        <v>5001</v>
      </c>
      <c r="BJ418" s="50" t="s">
        <v>5002</v>
      </c>
      <c r="BK418" s="50"/>
      <c r="BL418" s="56" t="s">
        <v>5003</v>
      </c>
      <c r="BM418" s="52" t="s">
        <v>90</v>
      </c>
      <c r="BN418" s="57"/>
      <c r="BO418" s="57"/>
      <c r="BP418" s="57"/>
      <c r="BQ418" s="58"/>
    </row>
    <row r="419" spans="1:69" ht="15.75" x14ac:dyDescent="0.25">
      <c r="A419" s="38" t="s">
        <v>2625</v>
      </c>
      <c r="B419" s="39" t="s">
        <v>5004</v>
      </c>
      <c r="C419" s="39" t="s">
        <v>146</v>
      </c>
      <c r="D419" s="39" t="s">
        <v>118</v>
      </c>
      <c r="E419" s="39" t="s">
        <v>5005</v>
      </c>
      <c r="F419" s="66" t="str">
        <f>HYPERLINK("http://twiplomacy.com/info/asia/Tajikistan","http://twiplomacy.com/info/asia/Tajikistan")</f>
        <v>http://twiplomacy.com/info/asia/Tajikistan</v>
      </c>
      <c r="G419" s="41" t="s">
        <v>5006</v>
      </c>
      <c r="H419" s="48" t="s">
        <v>5007</v>
      </c>
      <c r="I419" s="41" t="s">
        <v>5008</v>
      </c>
      <c r="J419" s="43">
        <v>1067</v>
      </c>
      <c r="K419" s="43">
        <v>0</v>
      </c>
      <c r="L419" s="41" t="s">
        <v>5009</v>
      </c>
      <c r="M419" s="41" t="s">
        <v>5010</v>
      </c>
      <c r="N419" s="41" t="s">
        <v>5011</v>
      </c>
      <c r="O419" s="43">
        <v>0</v>
      </c>
      <c r="P419" s="43">
        <v>60</v>
      </c>
      <c r="Q419" s="41" t="s">
        <v>164</v>
      </c>
      <c r="R419" s="41" t="s">
        <v>79</v>
      </c>
      <c r="S419" s="43">
        <v>79</v>
      </c>
      <c r="T419" s="44" t="s">
        <v>97</v>
      </c>
      <c r="U419" s="43">
        <v>2.771362586605081E-2</v>
      </c>
      <c r="V419" s="43">
        <v>1.145833333333333</v>
      </c>
      <c r="W419" s="43">
        <v>4.520833333333333</v>
      </c>
      <c r="X419" s="45">
        <v>3</v>
      </c>
      <c r="Y419" s="45">
        <v>60</v>
      </c>
      <c r="Z419" s="46">
        <v>0.05</v>
      </c>
      <c r="AA419" s="41" t="s">
        <v>5006</v>
      </c>
      <c r="AB419" s="41" t="s">
        <v>5008</v>
      </c>
      <c r="AC419" s="41" t="s">
        <v>5012</v>
      </c>
      <c r="AD419" s="41" t="s">
        <v>5007</v>
      </c>
      <c r="AE419" s="43">
        <v>75</v>
      </c>
      <c r="AF419" s="43">
        <v>1.6666666666666667</v>
      </c>
      <c r="AG419" s="43">
        <v>10</v>
      </c>
      <c r="AH419" s="43">
        <v>65</v>
      </c>
      <c r="AI419" s="47">
        <v>1.2540000000000001E-2</v>
      </c>
      <c r="AJ419" s="47">
        <v>1.2829999999999999E-2</v>
      </c>
      <c r="AK419" s="41" t="s">
        <v>82</v>
      </c>
      <c r="AL419" s="41" t="s">
        <v>82</v>
      </c>
      <c r="AM419" s="41" t="s">
        <v>82</v>
      </c>
      <c r="AN419" s="43">
        <v>6</v>
      </c>
      <c r="AO419" s="43">
        <v>6</v>
      </c>
      <c r="AP419" s="43">
        <v>0</v>
      </c>
      <c r="AQ419" s="43">
        <v>0</v>
      </c>
      <c r="AR419" s="43">
        <v>0</v>
      </c>
      <c r="AS419" s="41">
        <v>0.02</v>
      </c>
      <c r="AT419" s="43">
        <v>1066</v>
      </c>
      <c r="AU419" s="43">
        <v>208</v>
      </c>
      <c r="AV419" s="47">
        <v>0.2424</v>
      </c>
      <c r="AW419" s="48" t="s">
        <v>5013</v>
      </c>
      <c r="AX419" s="39">
        <v>0</v>
      </c>
      <c r="AY419" s="39">
        <v>0</v>
      </c>
      <c r="AZ419" s="39" t="s">
        <v>85</v>
      </c>
      <c r="BA419" s="39"/>
      <c r="BB419" s="48" t="s">
        <v>5014</v>
      </c>
      <c r="BC419" s="39">
        <v>0</v>
      </c>
      <c r="BD419" s="41" t="s">
        <v>5006</v>
      </c>
      <c r="BE419" s="50">
        <v>0</v>
      </c>
      <c r="BF419" s="50">
        <v>2</v>
      </c>
      <c r="BG419" s="50">
        <v>0</v>
      </c>
      <c r="BH419" s="50">
        <v>2</v>
      </c>
      <c r="BI419" s="50"/>
      <c r="BJ419" s="50" t="s">
        <v>4344</v>
      </c>
      <c r="BK419" s="50"/>
      <c r="BL419" s="51" t="s">
        <v>5015</v>
      </c>
      <c r="BM419" s="52" t="s">
        <v>90</v>
      </c>
      <c r="BN419" s="57"/>
      <c r="BO419" s="57"/>
      <c r="BP419" s="57"/>
      <c r="BQ419" s="58"/>
    </row>
    <row r="420" spans="1:69" ht="15.75" x14ac:dyDescent="0.25">
      <c r="A420" s="38" t="s">
        <v>2625</v>
      </c>
      <c r="B420" s="39" t="s">
        <v>5004</v>
      </c>
      <c r="C420" s="39" t="s">
        <v>70</v>
      </c>
      <c r="D420" s="39" t="s">
        <v>71</v>
      </c>
      <c r="E420" s="39" t="s">
        <v>70</v>
      </c>
      <c r="F420" s="66" t="str">
        <f>HYPERLINK("http://twiplomacy.com/info/asia/Tajikistan","http://twiplomacy.com/info/asia/Tajikistan")</f>
        <v>http://twiplomacy.com/info/asia/Tajikistan</v>
      </c>
      <c r="G420" s="41" t="s">
        <v>5016</v>
      </c>
      <c r="H420" s="48" t="s">
        <v>5017</v>
      </c>
      <c r="I420" s="41" t="s">
        <v>5016</v>
      </c>
      <c r="J420" s="43">
        <v>508</v>
      </c>
      <c r="K420" s="43">
        <v>0</v>
      </c>
      <c r="L420" s="41"/>
      <c r="M420" s="41" t="s">
        <v>5018</v>
      </c>
      <c r="N420" s="41" t="s">
        <v>5019</v>
      </c>
      <c r="O420" s="43">
        <v>0</v>
      </c>
      <c r="P420" s="43">
        <v>1444</v>
      </c>
      <c r="Q420" s="41" t="s">
        <v>3897</v>
      </c>
      <c r="R420" s="41" t="s">
        <v>79</v>
      </c>
      <c r="S420" s="43">
        <v>46</v>
      </c>
      <c r="T420" s="39" t="s">
        <v>97</v>
      </c>
      <c r="U420" s="43">
        <v>0.65643609711406326</v>
      </c>
      <c r="V420" s="43">
        <v>0.1360781577110956</v>
      </c>
      <c r="W420" s="43">
        <v>0.31821353803210051</v>
      </c>
      <c r="X420" s="45">
        <v>0</v>
      </c>
      <c r="Y420" s="45">
        <v>1433</v>
      </c>
      <c r="Z420" s="46">
        <v>0</v>
      </c>
      <c r="AA420" s="41" t="s">
        <v>5016</v>
      </c>
      <c r="AB420" s="41" t="s">
        <v>5016</v>
      </c>
      <c r="AC420" s="41" t="s">
        <v>5020</v>
      </c>
      <c r="AD420" s="41" t="s">
        <v>5017</v>
      </c>
      <c r="AE420" s="43">
        <v>225</v>
      </c>
      <c r="AF420" s="43">
        <v>0.55263157894736847</v>
      </c>
      <c r="AG420" s="43">
        <v>63</v>
      </c>
      <c r="AH420" s="43">
        <v>162</v>
      </c>
      <c r="AI420" s="47">
        <v>2.0400000000000001E-3</v>
      </c>
      <c r="AJ420" s="41" t="s">
        <v>82</v>
      </c>
      <c r="AK420" s="47">
        <v>2.0999999999999999E-3</v>
      </c>
      <c r="AL420" s="41" t="s">
        <v>82</v>
      </c>
      <c r="AM420" s="47">
        <v>4.0800000000000003E-3</v>
      </c>
      <c r="AN420" s="43">
        <v>114</v>
      </c>
      <c r="AO420" s="43">
        <v>0</v>
      </c>
      <c r="AP420" s="43">
        <v>0</v>
      </c>
      <c r="AQ420" s="43">
        <v>30</v>
      </c>
      <c r="AR420" s="43">
        <v>50</v>
      </c>
      <c r="AS420" s="41">
        <v>0.31</v>
      </c>
      <c r="AT420" s="43">
        <v>506</v>
      </c>
      <c r="AU420" s="43">
        <v>31</v>
      </c>
      <c r="AV420" s="47">
        <v>6.5299999999999997E-2</v>
      </c>
      <c r="AW420" s="48" t="s">
        <v>5021</v>
      </c>
      <c r="AX420" s="39">
        <v>0</v>
      </c>
      <c r="AY420" s="39">
        <v>0</v>
      </c>
      <c r="AZ420" s="39" t="s">
        <v>85</v>
      </c>
      <c r="BA420" s="39"/>
      <c r="BB420" s="48" t="s">
        <v>5022</v>
      </c>
      <c r="BC420" s="39">
        <v>0</v>
      </c>
      <c r="BD420" s="41" t="s">
        <v>5016</v>
      </c>
      <c r="BE420" s="50">
        <v>0</v>
      </c>
      <c r="BF420" s="50">
        <v>7</v>
      </c>
      <c r="BG420" s="50">
        <v>0</v>
      </c>
      <c r="BH420" s="50">
        <v>7</v>
      </c>
      <c r="BI420" s="50"/>
      <c r="BJ420" s="50" t="s">
        <v>5023</v>
      </c>
      <c r="BK420" s="50"/>
      <c r="BL420" s="51" t="s">
        <v>5024</v>
      </c>
      <c r="BM420" s="52" t="s">
        <v>90</v>
      </c>
      <c r="BN420" s="57"/>
      <c r="BO420" s="57"/>
      <c r="BP420" s="57"/>
      <c r="BQ420" s="58"/>
    </row>
    <row r="421" spans="1:69" ht="15.75" x14ac:dyDescent="0.25">
      <c r="A421" s="38" t="s">
        <v>2625</v>
      </c>
      <c r="B421" s="39" t="s">
        <v>5004</v>
      </c>
      <c r="C421" s="39" t="s">
        <v>132</v>
      </c>
      <c r="D421" s="39" t="s">
        <v>71</v>
      </c>
      <c r="E421" s="39" t="s">
        <v>132</v>
      </c>
      <c r="F421" s="66" t="str">
        <f>HYPERLINK("http://twiplomacy.com/info/asia/Tajikistan","http://twiplomacy.com/info/asia/Tajikistan")</f>
        <v>http://twiplomacy.com/info/asia/Tajikistan</v>
      </c>
      <c r="G421" s="41" t="s">
        <v>5025</v>
      </c>
      <c r="H421" s="48" t="s">
        <v>5026</v>
      </c>
      <c r="I421" s="41" t="s">
        <v>5027</v>
      </c>
      <c r="J421" s="43">
        <v>1032</v>
      </c>
      <c r="K421" s="43">
        <v>25</v>
      </c>
      <c r="L421" s="41" t="s">
        <v>5028</v>
      </c>
      <c r="M421" s="41" t="s">
        <v>5029</v>
      </c>
      <c r="N421" s="41" t="s">
        <v>5030</v>
      </c>
      <c r="O421" s="43">
        <v>6</v>
      </c>
      <c r="P421" s="43">
        <v>707</v>
      </c>
      <c r="Q421" s="41" t="s">
        <v>3897</v>
      </c>
      <c r="R421" s="41" t="s">
        <v>79</v>
      </c>
      <c r="S421" s="43">
        <v>15</v>
      </c>
      <c r="T421" s="39" t="s">
        <v>97</v>
      </c>
      <c r="U421" s="43">
        <v>0.69313725490196076</v>
      </c>
      <c r="V421" s="43">
        <v>0.22521246458923511</v>
      </c>
      <c r="W421" s="43">
        <v>0.50424929178470257</v>
      </c>
      <c r="X421" s="45">
        <v>0</v>
      </c>
      <c r="Y421" s="45">
        <v>707</v>
      </c>
      <c r="Z421" s="46">
        <v>0</v>
      </c>
      <c r="AA421" s="41" t="s">
        <v>5025</v>
      </c>
      <c r="AB421" s="41" t="s">
        <v>5027</v>
      </c>
      <c r="AC421" s="41" t="s">
        <v>5031</v>
      </c>
      <c r="AD421" s="41" t="s">
        <v>5026</v>
      </c>
      <c r="AE421" s="43">
        <v>241</v>
      </c>
      <c r="AF421" s="43">
        <v>0.50961538461538458</v>
      </c>
      <c r="AG421" s="43">
        <v>53</v>
      </c>
      <c r="AH421" s="43">
        <v>188</v>
      </c>
      <c r="AI421" s="47">
        <v>2.31E-3</v>
      </c>
      <c r="AJ421" s="47">
        <v>3.3899999999999998E-3</v>
      </c>
      <c r="AK421" s="47">
        <v>2.16E-3</v>
      </c>
      <c r="AL421" s="41" t="s">
        <v>82</v>
      </c>
      <c r="AM421" s="41" t="s">
        <v>82</v>
      </c>
      <c r="AN421" s="43">
        <v>104</v>
      </c>
      <c r="AO421" s="43">
        <v>6</v>
      </c>
      <c r="AP421" s="43">
        <v>0</v>
      </c>
      <c r="AQ421" s="43">
        <v>98</v>
      </c>
      <c r="AR421" s="43">
        <v>0</v>
      </c>
      <c r="AS421" s="41">
        <v>0.28000000000000003</v>
      </c>
      <c r="AT421" s="43">
        <v>1032</v>
      </c>
      <c r="AU421" s="43">
        <v>298</v>
      </c>
      <c r="AV421" s="47">
        <v>0.40600000000000003</v>
      </c>
      <c r="AW421" s="63" t="s">
        <v>5032</v>
      </c>
      <c r="AX421" s="39">
        <v>0</v>
      </c>
      <c r="AY421" s="39">
        <v>0</v>
      </c>
      <c r="AZ421" s="83" t="s">
        <v>85</v>
      </c>
      <c r="BA421" s="61"/>
      <c r="BB421" s="63" t="s">
        <v>5033</v>
      </c>
      <c r="BC421" s="39">
        <v>0</v>
      </c>
      <c r="BD421" s="41" t="s">
        <v>5025</v>
      </c>
      <c r="BE421" s="50">
        <v>5</v>
      </c>
      <c r="BF421" s="50">
        <v>12</v>
      </c>
      <c r="BG421" s="50">
        <v>5</v>
      </c>
      <c r="BH421" s="50">
        <v>22</v>
      </c>
      <c r="BI421" s="50" t="s">
        <v>5034</v>
      </c>
      <c r="BJ421" s="50" t="s">
        <v>5035</v>
      </c>
      <c r="BK421" s="50" t="s">
        <v>5036</v>
      </c>
      <c r="BL421" s="51" t="s">
        <v>5037</v>
      </c>
      <c r="BM421" s="52" t="s">
        <v>90</v>
      </c>
      <c r="BN421" s="57"/>
      <c r="BO421" s="57"/>
      <c r="BP421" s="57"/>
      <c r="BQ421" s="58"/>
    </row>
    <row r="422" spans="1:69" ht="15.75" x14ac:dyDescent="0.25">
      <c r="A422" s="60" t="s">
        <v>2625</v>
      </c>
      <c r="B422" s="61" t="s">
        <v>5004</v>
      </c>
      <c r="C422" s="61" t="s">
        <v>132</v>
      </c>
      <c r="D422" s="61" t="s">
        <v>71</v>
      </c>
      <c r="E422" s="61" t="s">
        <v>132</v>
      </c>
      <c r="F422" s="66" t="str">
        <f>HYPERLINK("http://twiplomacy.com/info/asia/Tajikistan","http://twiplomacy.com/info/asia/Tajikistan")</f>
        <v>http://twiplomacy.com/info/asia/Tajikistan</v>
      </c>
      <c r="G422" s="41" t="s">
        <v>5038</v>
      </c>
      <c r="H422" s="48" t="s">
        <v>5039</v>
      </c>
      <c r="I422" s="41" t="s">
        <v>5040</v>
      </c>
      <c r="J422" s="43">
        <v>825</v>
      </c>
      <c r="K422" s="43">
        <v>14</v>
      </c>
      <c r="L422" s="41" t="s">
        <v>5041</v>
      </c>
      <c r="M422" s="41" t="s">
        <v>5042</v>
      </c>
      <c r="N422" s="41" t="s">
        <v>5043</v>
      </c>
      <c r="O422" s="43">
        <v>0</v>
      </c>
      <c r="P422" s="43">
        <v>475</v>
      </c>
      <c r="Q422" s="41" t="s">
        <v>3897</v>
      </c>
      <c r="R422" s="41" t="s">
        <v>79</v>
      </c>
      <c r="S422" s="43">
        <v>30</v>
      </c>
      <c r="T422" s="44" t="s">
        <v>5044</v>
      </c>
      <c r="U422" s="43">
        <v>1.0149572649572649</v>
      </c>
      <c r="V422" s="43">
        <v>0.22105263157894739</v>
      </c>
      <c r="W422" s="43">
        <v>0.31157894736842112</v>
      </c>
      <c r="X422" s="45">
        <v>0</v>
      </c>
      <c r="Y422" s="45">
        <v>475</v>
      </c>
      <c r="Z422" s="46">
        <v>0</v>
      </c>
      <c r="AA422" s="41" t="s">
        <v>5038</v>
      </c>
      <c r="AB422" s="41" t="s">
        <v>5040</v>
      </c>
      <c r="AC422" s="41" t="s">
        <v>5045</v>
      </c>
      <c r="AD422" s="41" t="s">
        <v>5039</v>
      </c>
      <c r="AE422" s="43">
        <v>0</v>
      </c>
      <c r="AF422" s="43" t="e">
        <v>#VALUE!</v>
      </c>
      <c r="AG422" s="43">
        <v>0</v>
      </c>
      <c r="AH422" s="43">
        <v>0</v>
      </c>
      <c r="AI422" s="41" t="s">
        <v>82</v>
      </c>
      <c r="AJ422" s="41" t="s">
        <v>82</v>
      </c>
      <c r="AK422" s="41" t="s">
        <v>82</v>
      </c>
      <c r="AL422" s="41" t="s">
        <v>82</v>
      </c>
      <c r="AM422" s="41" t="s">
        <v>82</v>
      </c>
      <c r="AN422" s="43" t="s">
        <v>83</v>
      </c>
      <c r="AO422" s="43">
        <v>0</v>
      </c>
      <c r="AP422" s="43">
        <v>0</v>
      </c>
      <c r="AQ422" s="43">
        <v>0</v>
      </c>
      <c r="AR422" s="43">
        <v>0</v>
      </c>
      <c r="AS422" s="41">
        <v>0</v>
      </c>
      <c r="AT422" s="43">
        <v>825</v>
      </c>
      <c r="AU422" s="43">
        <v>230</v>
      </c>
      <c r="AV422" s="47">
        <v>0.3866</v>
      </c>
      <c r="AW422" s="63" t="s">
        <v>5046</v>
      </c>
      <c r="AX422" s="39">
        <v>0</v>
      </c>
      <c r="AY422" s="39">
        <v>0</v>
      </c>
      <c r="AZ422" s="39" t="s">
        <v>85</v>
      </c>
      <c r="BA422" s="61"/>
      <c r="BB422" s="63" t="s">
        <v>5047</v>
      </c>
      <c r="BC422" s="39">
        <v>0</v>
      </c>
      <c r="BD422" s="41" t="s">
        <v>5038</v>
      </c>
      <c r="BE422" s="50">
        <v>6</v>
      </c>
      <c r="BF422" s="50">
        <v>17</v>
      </c>
      <c r="BG422" s="50">
        <v>5</v>
      </c>
      <c r="BH422" s="50">
        <v>28</v>
      </c>
      <c r="BI422" s="50" t="s">
        <v>5048</v>
      </c>
      <c r="BJ422" s="50" t="s">
        <v>5049</v>
      </c>
      <c r="BK422" s="50" t="s">
        <v>5050</v>
      </c>
      <c r="BL422" s="51" t="s">
        <v>5051</v>
      </c>
      <c r="BM422" s="52" t="s">
        <v>90</v>
      </c>
      <c r="BN422" s="57"/>
      <c r="BO422" s="57"/>
      <c r="BP422" s="57"/>
      <c r="BQ422" s="58"/>
    </row>
    <row r="423" spans="1:69" ht="15.75" x14ac:dyDescent="0.25">
      <c r="A423" s="60" t="s">
        <v>2625</v>
      </c>
      <c r="B423" s="61" t="s">
        <v>5004</v>
      </c>
      <c r="C423" s="61" t="s">
        <v>132</v>
      </c>
      <c r="D423" s="61" t="s">
        <v>71</v>
      </c>
      <c r="E423" s="61" t="s">
        <v>132</v>
      </c>
      <c r="F423" s="105" t="s">
        <v>5052</v>
      </c>
      <c r="G423" s="41" t="s">
        <v>5053</v>
      </c>
      <c r="H423" s="48" t="s">
        <v>5054</v>
      </c>
      <c r="I423" s="41" t="s">
        <v>5055</v>
      </c>
      <c r="J423" s="43">
        <v>13</v>
      </c>
      <c r="K423" s="43">
        <v>84</v>
      </c>
      <c r="L423" s="41" t="s">
        <v>5056</v>
      </c>
      <c r="M423" s="41" t="s">
        <v>5057</v>
      </c>
      <c r="N423" s="41" t="s">
        <v>5058</v>
      </c>
      <c r="O423" s="43">
        <v>0</v>
      </c>
      <c r="P423" s="43">
        <v>29</v>
      </c>
      <c r="Q423" s="41" t="s">
        <v>2003</v>
      </c>
      <c r="R423" s="41" t="s">
        <v>79</v>
      </c>
      <c r="S423" s="43">
        <v>1</v>
      </c>
      <c r="T423" s="44" t="s">
        <v>97</v>
      </c>
      <c r="U423" s="43">
        <v>0.2213740458015267</v>
      </c>
      <c r="V423" s="43">
        <v>0</v>
      </c>
      <c r="W423" s="43">
        <v>0.10344827586206901</v>
      </c>
      <c r="X423" s="45">
        <v>0</v>
      </c>
      <c r="Y423" s="45">
        <v>29</v>
      </c>
      <c r="Z423" s="46">
        <v>0</v>
      </c>
      <c r="AA423" s="41" t="s">
        <v>5053</v>
      </c>
      <c r="AB423" s="41" t="s">
        <v>5055</v>
      </c>
      <c r="AC423" s="41" t="s">
        <v>5059</v>
      </c>
      <c r="AD423" s="41" t="s">
        <v>5054</v>
      </c>
      <c r="AE423" s="43">
        <v>3</v>
      </c>
      <c r="AF423" s="43">
        <v>0</v>
      </c>
      <c r="AG423" s="43">
        <v>0</v>
      </c>
      <c r="AH423" s="43">
        <v>3</v>
      </c>
      <c r="AI423" s="47">
        <v>0</v>
      </c>
      <c r="AJ423" s="41" t="s">
        <v>82</v>
      </c>
      <c r="AK423" s="47">
        <v>0</v>
      </c>
      <c r="AL423" s="41" t="s">
        <v>82</v>
      </c>
      <c r="AM423" s="41" t="s">
        <v>82</v>
      </c>
      <c r="AN423" s="43">
        <v>29</v>
      </c>
      <c r="AO423" s="43">
        <v>0</v>
      </c>
      <c r="AP423" s="43">
        <v>0</v>
      </c>
      <c r="AQ423" s="43">
        <v>29</v>
      </c>
      <c r="AR423" s="43">
        <v>0</v>
      </c>
      <c r="AS423" s="41">
        <v>0.08</v>
      </c>
      <c r="AT423" s="43">
        <v>13</v>
      </c>
      <c r="AU423" s="43">
        <v>0</v>
      </c>
      <c r="AV423" s="55">
        <v>0</v>
      </c>
      <c r="AW423" s="79" t="s">
        <v>5060</v>
      </c>
      <c r="AX423" s="39">
        <v>0</v>
      </c>
      <c r="AY423" s="39">
        <v>0</v>
      </c>
      <c r="AZ423" s="39" t="s">
        <v>85</v>
      </c>
      <c r="BA423" s="68"/>
      <c r="BB423" s="79" t="s">
        <v>5061</v>
      </c>
      <c r="BC423" s="39">
        <v>0</v>
      </c>
      <c r="BD423" s="41" t="s">
        <v>5053</v>
      </c>
      <c r="BE423" s="50">
        <v>15</v>
      </c>
      <c r="BF423" s="50">
        <v>0</v>
      </c>
      <c r="BG423" s="50">
        <v>0</v>
      </c>
      <c r="BH423" s="50">
        <v>15</v>
      </c>
      <c r="BI423" s="50" t="s">
        <v>5062</v>
      </c>
      <c r="BJ423" s="50"/>
      <c r="BK423" s="50"/>
      <c r="BL423" s="51" t="s">
        <v>5063</v>
      </c>
      <c r="BM423" s="52" t="s">
        <v>90</v>
      </c>
      <c r="BN423" s="57"/>
      <c r="BO423" s="57"/>
      <c r="BP423" s="57"/>
      <c r="BQ423" s="58"/>
    </row>
    <row r="424" spans="1:69" ht="15.75" x14ac:dyDescent="0.25">
      <c r="A424" s="38" t="s">
        <v>2625</v>
      </c>
      <c r="B424" s="39" t="s">
        <v>5064</v>
      </c>
      <c r="C424" s="39" t="s">
        <v>211</v>
      </c>
      <c r="D424" s="39" t="s">
        <v>71</v>
      </c>
      <c r="E424" s="39" t="s">
        <v>211</v>
      </c>
      <c r="F424" s="66" t="str">
        <f t="shared" ref="F424:F430" si="19">HYPERLINK("http://twiplomacy.com/info/asia/Thailand","http://twiplomacy.com/info/asia/Thailand")</f>
        <v>http://twiplomacy.com/info/asia/Thailand</v>
      </c>
      <c r="G424" s="41" t="s">
        <v>5065</v>
      </c>
      <c r="H424" s="48" t="s">
        <v>5066</v>
      </c>
      <c r="I424" s="41" t="s">
        <v>5067</v>
      </c>
      <c r="J424" s="43">
        <v>44131</v>
      </c>
      <c r="K424" s="43">
        <v>3</v>
      </c>
      <c r="L424" s="41" t="s">
        <v>5068</v>
      </c>
      <c r="M424" s="41" t="s">
        <v>5069</v>
      </c>
      <c r="N424" s="41" t="s">
        <v>5070</v>
      </c>
      <c r="O424" s="43">
        <v>0</v>
      </c>
      <c r="P424" s="43">
        <v>17766</v>
      </c>
      <c r="Q424" s="41" t="s">
        <v>5071</v>
      </c>
      <c r="R424" s="41" t="s">
        <v>79</v>
      </c>
      <c r="S424" s="43">
        <v>445</v>
      </c>
      <c r="T424" s="44" t="s">
        <v>5072</v>
      </c>
      <c r="U424" s="43">
        <v>2.903811252268603</v>
      </c>
      <c r="V424" s="43">
        <v>2.931034482758621</v>
      </c>
      <c r="W424" s="43">
        <v>1.189858012170385</v>
      </c>
      <c r="X424" s="45">
        <v>7</v>
      </c>
      <c r="Y424" s="45">
        <v>3200</v>
      </c>
      <c r="Z424" s="46">
        <v>2.1875000000000002E-3</v>
      </c>
      <c r="AA424" s="41" t="s">
        <v>5065</v>
      </c>
      <c r="AB424" s="41" t="s">
        <v>5067</v>
      </c>
      <c r="AC424" s="41" t="s">
        <v>5073</v>
      </c>
      <c r="AD424" s="41" t="s">
        <v>5066</v>
      </c>
      <c r="AE424" s="43">
        <v>0</v>
      </c>
      <c r="AF424" s="43" t="e">
        <v>#VALUE!</v>
      </c>
      <c r="AG424" s="43">
        <v>0</v>
      </c>
      <c r="AH424" s="43">
        <v>0</v>
      </c>
      <c r="AI424" s="41" t="s">
        <v>82</v>
      </c>
      <c r="AJ424" s="41" t="s">
        <v>82</v>
      </c>
      <c r="AK424" s="41" t="s">
        <v>82</v>
      </c>
      <c r="AL424" s="41" t="s">
        <v>82</v>
      </c>
      <c r="AM424" s="41" t="s">
        <v>82</v>
      </c>
      <c r="AN424" s="43" t="s">
        <v>83</v>
      </c>
      <c r="AO424" s="43">
        <v>0</v>
      </c>
      <c r="AP424" s="43">
        <v>0</v>
      </c>
      <c r="AQ424" s="43">
        <v>0</v>
      </c>
      <c r="AR424" s="43">
        <v>0</v>
      </c>
      <c r="AS424" s="41">
        <v>0</v>
      </c>
      <c r="AT424" s="43">
        <v>44136</v>
      </c>
      <c r="AU424" s="43">
        <v>-605</v>
      </c>
      <c r="AV424" s="47">
        <v>-1.35E-2</v>
      </c>
      <c r="AW424" s="48" t="str">
        <f>HYPERLINK("https://twitter.com/ThaiKhuFah/lists","https://twitter.com/ThaiKhuFah/lists")</f>
        <v>https://twitter.com/ThaiKhuFah/lists</v>
      </c>
      <c r="AX424" s="39">
        <v>0</v>
      </c>
      <c r="AY424" s="39">
        <v>0</v>
      </c>
      <c r="AZ424" s="39" t="s">
        <v>85</v>
      </c>
      <c r="BA424" s="39"/>
      <c r="BB424" s="48" t="s">
        <v>5074</v>
      </c>
      <c r="BC424" s="39">
        <v>0</v>
      </c>
      <c r="BD424" s="41" t="s">
        <v>5065</v>
      </c>
      <c r="BE424" s="50">
        <v>1</v>
      </c>
      <c r="BF424" s="50">
        <v>1</v>
      </c>
      <c r="BG424" s="50">
        <v>1</v>
      </c>
      <c r="BH424" s="50">
        <v>3</v>
      </c>
      <c r="BI424" s="50" t="s">
        <v>5075</v>
      </c>
      <c r="BJ424" s="50" t="s">
        <v>1056</v>
      </c>
      <c r="BK424" s="50" t="s">
        <v>5076</v>
      </c>
      <c r="BL424" s="51" t="s">
        <v>5077</v>
      </c>
      <c r="BM424" s="52" t="s">
        <v>90</v>
      </c>
      <c r="BN424" s="57"/>
      <c r="BO424" s="57"/>
      <c r="BP424" s="57"/>
      <c r="BQ424" s="58"/>
    </row>
    <row r="425" spans="1:69" ht="15.75" x14ac:dyDescent="0.25">
      <c r="A425" s="38" t="s">
        <v>2625</v>
      </c>
      <c r="B425" s="39" t="s">
        <v>5064</v>
      </c>
      <c r="C425" s="39" t="s">
        <v>211</v>
      </c>
      <c r="D425" s="39" t="s">
        <v>71</v>
      </c>
      <c r="E425" s="39" t="s">
        <v>211</v>
      </c>
      <c r="F425" s="66" t="str">
        <f t="shared" si="19"/>
        <v>http://twiplomacy.com/info/asia/Thailand</v>
      </c>
      <c r="G425" s="41" t="s">
        <v>5078</v>
      </c>
      <c r="H425" s="48" t="s">
        <v>5079</v>
      </c>
      <c r="I425" s="41" t="s">
        <v>5080</v>
      </c>
      <c r="J425" s="43">
        <v>2155</v>
      </c>
      <c r="K425" s="43">
        <v>0</v>
      </c>
      <c r="L425" s="41" t="s">
        <v>5081</v>
      </c>
      <c r="M425" s="41" t="s">
        <v>5082</v>
      </c>
      <c r="N425" s="41" t="s">
        <v>5070</v>
      </c>
      <c r="O425" s="43">
        <v>14</v>
      </c>
      <c r="P425" s="43">
        <v>10756</v>
      </c>
      <c r="Q425" s="41" t="s">
        <v>164</v>
      </c>
      <c r="R425" s="41" t="s">
        <v>79</v>
      </c>
      <c r="S425" s="43">
        <v>110</v>
      </c>
      <c r="T425" s="44" t="s">
        <v>97</v>
      </c>
      <c r="U425" s="43">
        <v>1.9406060606060609</v>
      </c>
      <c r="V425" s="43">
        <v>0.78508771929824561</v>
      </c>
      <c r="W425" s="43">
        <v>0.62531328320802004</v>
      </c>
      <c r="X425" s="45">
        <v>7</v>
      </c>
      <c r="Y425" s="45">
        <v>3202</v>
      </c>
      <c r="Z425" s="46">
        <v>2.1861336664584599E-3</v>
      </c>
      <c r="AA425" s="41" t="s">
        <v>5078</v>
      </c>
      <c r="AB425" s="41" t="s">
        <v>5080</v>
      </c>
      <c r="AC425" s="41" t="s">
        <v>5083</v>
      </c>
      <c r="AD425" s="41" t="s">
        <v>5079</v>
      </c>
      <c r="AE425" s="43">
        <v>3889</v>
      </c>
      <c r="AF425" s="43">
        <v>2.335117773019272</v>
      </c>
      <c r="AG425" s="43">
        <v>2181</v>
      </c>
      <c r="AH425" s="43">
        <v>1708</v>
      </c>
      <c r="AI425" s="47">
        <v>2.0899999999999998E-3</v>
      </c>
      <c r="AJ425" s="47">
        <v>3.63E-3</v>
      </c>
      <c r="AK425" s="47">
        <v>2.0699999999999998E-3</v>
      </c>
      <c r="AL425" s="47">
        <v>4.6899999999999997E-3</v>
      </c>
      <c r="AM425" s="47">
        <v>5.0000000000000001E-4</v>
      </c>
      <c r="AN425" s="43">
        <v>934</v>
      </c>
      <c r="AO425" s="43">
        <v>28</v>
      </c>
      <c r="AP425" s="43">
        <v>17</v>
      </c>
      <c r="AQ425" s="43">
        <v>595</v>
      </c>
      <c r="AR425" s="43">
        <v>3</v>
      </c>
      <c r="AS425" s="41">
        <v>2.56</v>
      </c>
      <c r="AT425" s="43">
        <v>2154</v>
      </c>
      <c r="AU425" s="43">
        <v>443</v>
      </c>
      <c r="AV425" s="47">
        <v>0.25890000000000002</v>
      </c>
      <c r="AW425" s="48" t="s">
        <v>5084</v>
      </c>
      <c r="AX425" s="39">
        <v>0</v>
      </c>
      <c r="AY425" s="39">
        <v>0</v>
      </c>
      <c r="AZ425" s="39" t="s">
        <v>85</v>
      </c>
      <c r="BA425" s="39"/>
      <c r="BB425" s="48" t="s">
        <v>5085</v>
      </c>
      <c r="BC425" s="39">
        <v>0</v>
      </c>
      <c r="BD425" s="41" t="s">
        <v>5078</v>
      </c>
      <c r="BE425" s="50">
        <v>0</v>
      </c>
      <c r="BF425" s="50">
        <v>5</v>
      </c>
      <c r="BG425" s="50">
        <v>0</v>
      </c>
      <c r="BH425" s="50">
        <v>5</v>
      </c>
      <c r="BI425" s="50"/>
      <c r="BJ425" s="50" t="s">
        <v>5086</v>
      </c>
      <c r="BK425" s="50"/>
      <c r="BL425" s="51" t="s">
        <v>5087</v>
      </c>
      <c r="BM425" s="52" t="s">
        <v>276</v>
      </c>
      <c r="BN425" s="57"/>
      <c r="BO425" s="57"/>
      <c r="BP425" s="57"/>
      <c r="BQ425" s="58"/>
    </row>
    <row r="426" spans="1:69" ht="15.75" x14ac:dyDescent="0.25">
      <c r="A426" s="38" t="s">
        <v>2625</v>
      </c>
      <c r="B426" s="39" t="s">
        <v>5064</v>
      </c>
      <c r="C426" s="39" t="s">
        <v>132</v>
      </c>
      <c r="D426" s="39" t="s">
        <v>71</v>
      </c>
      <c r="E426" s="39" t="s">
        <v>132</v>
      </c>
      <c r="F426" s="66" t="str">
        <f t="shared" si="19"/>
        <v>http://twiplomacy.com/info/asia/Thailand</v>
      </c>
      <c r="G426" s="41" t="s">
        <v>5076</v>
      </c>
      <c r="H426" s="48" t="s">
        <v>5088</v>
      </c>
      <c r="I426" s="41" t="s">
        <v>5089</v>
      </c>
      <c r="J426" s="43">
        <v>85383</v>
      </c>
      <c r="K426" s="43">
        <v>491</v>
      </c>
      <c r="L426" s="41" t="s">
        <v>5090</v>
      </c>
      <c r="M426" s="41" t="s">
        <v>5091</v>
      </c>
      <c r="N426" s="41" t="s">
        <v>5070</v>
      </c>
      <c r="O426" s="43">
        <v>139</v>
      </c>
      <c r="P426" s="43">
        <v>7708</v>
      </c>
      <c r="Q426" s="41" t="s">
        <v>164</v>
      </c>
      <c r="R426" s="41" t="s">
        <v>79</v>
      </c>
      <c r="S426" s="43">
        <v>268</v>
      </c>
      <c r="T426" s="44" t="s">
        <v>97</v>
      </c>
      <c r="U426" s="43">
        <v>2.2882311486962652</v>
      </c>
      <c r="V426" s="43">
        <v>22.411271385441129</v>
      </c>
      <c r="W426" s="43">
        <v>7.9322375041932238</v>
      </c>
      <c r="X426" s="45">
        <v>21</v>
      </c>
      <c r="Y426" s="45">
        <v>3247</v>
      </c>
      <c r="Z426" s="46">
        <v>6.4675084693563301E-3</v>
      </c>
      <c r="AA426" s="41" t="s">
        <v>5076</v>
      </c>
      <c r="AB426" s="41" t="s">
        <v>5089</v>
      </c>
      <c r="AC426" s="41" t="s">
        <v>5092</v>
      </c>
      <c r="AD426" s="41" t="s">
        <v>5088</v>
      </c>
      <c r="AE426" s="43">
        <v>31464</v>
      </c>
      <c r="AF426" s="43">
        <v>18.145107794361525</v>
      </c>
      <c r="AG426" s="43">
        <v>21883</v>
      </c>
      <c r="AH426" s="43">
        <v>9581</v>
      </c>
      <c r="AI426" s="47">
        <v>3.2000000000000003E-4</v>
      </c>
      <c r="AJ426" s="47">
        <v>3.1E-4</v>
      </c>
      <c r="AK426" s="47">
        <v>2.7999999999999998E-4</v>
      </c>
      <c r="AL426" s="47">
        <v>3.3E-4</v>
      </c>
      <c r="AM426" s="47">
        <v>1.06E-3</v>
      </c>
      <c r="AN426" s="43">
        <v>1206</v>
      </c>
      <c r="AO426" s="43">
        <v>846</v>
      </c>
      <c r="AP426" s="43">
        <v>26</v>
      </c>
      <c r="AQ426" s="43">
        <v>281</v>
      </c>
      <c r="AR426" s="43">
        <v>48</v>
      </c>
      <c r="AS426" s="41">
        <v>3.3</v>
      </c>
      <c r="AT426" s="43">
        <v>85391</v>
      </c>
      <c r="AU426" s="43">
        <v>13821</v>
      </c>
      <c r="AV426" s="47">
        <v>0.19309999999999999</v>
      </c>
      <c r="AW426" s="72" t="str">
        <f>HYPERLINK("https://twitter.com/MFAThai/lists","https://twitter.com/MFAThai/lists")</f>
        <v>https://twitter.com/MFAThai/lists</v>
      </c>
      <c r="AX426" s="39">
        <v>0</v>
      </c>
      <c r="AY426" s="39">
        <v>9</v>
      </c>
      <c r="AZ426" s="83" t="s">
        <v>85</v>
      </c>
      <c r="BA426" s="39"/>
      <c r="BB426" s="48" t="s">
        <v>5093</v>
      </c>
      <c r="BC426" s="39">
        <v>0</v>
      </c>
      <c r="BD426" s="41" t="s">
        <v>5076</v>
      </c>
      <c r="BE426" s="50">
        <v>9</v>
      </c>
      <c r="BF426" s="50">
        <v>15</v>
      </c>
      <c r="BG426" s="50">
        <v>6</v>
      </c>
      <c r="BH426" s="50">
        <v>30</v>
      </c>
      <c r="BI426" s="50" t="s">
        <v>5094</v>
      </c>
      <c r="BJ426" s="50" t="s">
        <v>5095</v>
      </c>
      <c r="BK426" s="50" t="s">
        <v>5096</v>
      </c>
      <c r="BL426" s="51" t="s">
        <v>5097</v>
      </c>
      <c r="BM426" s="52" t="s">
        <v>90</v>
      </c>
      <c r="BN426" s="57"/>
      <c r="BO426" s="57"/>
      <c r="BP426" s="57"/>
      <c r="BQ426" s="58"/>
    </row>
    <row r="427" spans="1:69" ht="15.75" x14ac:dyDescent="0.25">
      <c r="A427" s="90" t="s">
        <v>2625</v>
      </c>
      <c r="B427" s="91" t="s">
        <v>5064</v>
      </c>
      <c r="C427" s="44" t="s">
        <v>132</v>
      </c>
      <c r="D427" s="44" t="s">
        <v>71</v>
      </c>
      <c r="E427" s="44" t="s">
        <v>132</v>
      </c>
      <c r="F427" s="66" t="str">
        <f t="shared" si="19"/>
        <v>http://twiplomacy.com/info/asia/Thailand</v>
      </c>
      <c r="G427" s="41" t="s">
        <v>5098</v>
      </c>
      <c r="H427" s="48" t="s">
        <v>5099</v>
      </c>
      <c r="I427" s="41" t="s">
        <v>5100</v>
      </c>
      <c r="J427" s="43">
        <v>2695</v>
      </c>
      <c r="K427" s="43">
        <v>63</v>
      </c>
      <c r="L427" s="41" t="s">
        <v>5101</v>
      </c>
      <c r="M427" s="41" t="s">
        <v>5102</v>
      </c>
      <c r="N427" s="41"/>
      <c r="O427" s="43">
        <v>1</v>
      </c>
      <c r="P427" s="43">
        <v>638</v>
      </c>
      <c r="Q427" s="41" t="s">
        <v>164</v>
      </c>
      <c r="R427" s="41" t="s">
        <v>79</v>
      </c>
      <c r="S427" s="43">
        <v>98</v>
      </c>
      <c r="T427" s="44" t="s">
        <v>5103</v>
      </c>
      <c r="U427" s="43">
        <v>1.212927756653992</v>
      </c>
      <c r="V427" s="43">
        <v>1.045016077170418</v>
      </c>
      <c r="W427" s="43">
        <v>0.30225080385852088</v>
      </c>
      <c r="X427" s="45">
        <v>2</v>
      </c>
      <c r="Y427" s="45">
        <v>638</v>
      </c>
      <c r="Z427" s="46">
        <v>3.1347962382445101E-3</v>
      </c>
      <c r="AA427" s="41" t="s">
        <v>5098</v>
      </c>
      <c r="AB427" s="41" t="s">
        <v>5100</v>
      </c>
      <c r="AC427" s="41" t="s">
        <v>5104</v>
      </c>
      <c r="AD427" s="41" t="s">
        <v>5099</v>
      </c>
      <c r="AE427" s="43">
        <v>0</v>
      </c>
      <c r="AF427" s="43" t="e">
        <v>#VALUE!</v>
      </c>
      <c r="AG427" s="43">
        <v>0</v>
      </c>
      <c r="AH427" s="43">
        <v>0</v>
      </c>
      <c r="AI427" s="41" t="s">
        <v>82</v>
      </c>
      <c r="AJ427" s="41" t="s">
        <v>82</v>
      </c>
      <c r="AK427" s="41" t="s">
        <v>82</v>
      </c>
      <c r="AL427" s="41" t="s">
        <v>82</v>
      </c>
      <c r="AM427" s="41" t="s">
        <v>82</v>
      </c>
      <c r="AN427" s="43" t="s">
        <v>83</v>
      </c>
      <c r="AO427" s="43">
        <v>0</v>
      </c>
      <c r="AP427" s="43">
        <v>0</v>
      </c>
      <c r="AQ427" s="43">
        <v>0</v>
      </c>
      <c r="AR427" s="43">
        <v>0</v>
      </c>
      <c r="AS427" s="41">
        <v>0</v>
      </c>
      <c r="AT427" s="43">
        <v>2695</v>
      </c>
      <c r="AU427" s="43">
        <v>47</v>
      </c>
      <c r="AV427" s="47">
        <v>1.77E-2</v>
      </c>
      <c r="AW427" s="66" t="str">
        <f>HYPERLINK("https://twitter.com/MFAupdate/lists","https://twitter.com/MFAupdate/lists")</f>
        <v>https://twitter.com/MFAupdate/lists</v>
      </c>
      <c r="AX427" s="39">
        <v>0</v>
      </c>
      <c r="AY427" s="39">
        <v>2</v>
      </c>
      <c r="AZ427" s="39" t="s">
        <v>85</v>
      </c>
      <c r="BA427" s="92"/>
      <c r="BB427" s="48" t="s">
        <v>5105</v>
      </c>
      <c r="BC427" s="39">
        <v>0</v>
      </c>
      <c r="BD427" s="41" t="s">
        <v>5098</v>
      </c>
      <c r="BE427" s="50">
        <v>5</v>
      </c>
      <c r="BF427" s="50">
        <v>42</v>
      </c>
      <c r="BG427" s="50">
        <v>4</v>
      </c>
      <c r="BH427" s="50">
        <v>51</v>
      </c>
      <c r="BI427" s="50" t="s">
        <v>5106</v>
      </c>
      <c r="BJ427" s="50" t="s">
        <v>5107</v>
      </c>
      <c r="BK427" s="50" t="s">
        <v>5108</v>
      </c>
      <c r="BL427" s="51" t="s">
        <v>5109</v>
      </c>
      <c r="BM427" s="52" t="s">
        <v>90</v>
      </c>
      <c r="BN427" s="57"/>
      <c r="BO427" s="57"/>
      <c r="BP427" s="57"/>
      <c r="BQ427" s="58"/>
    </row>
    <row r="428" spans="1:69" ht="15.75" x14ac:dyDescent="0.25">
      <c r="A428" s="38" t="s">
        <v>2625</v>
      </c>
      <c r="B428" s="39" t="s">
        <v>5064</v>
      </c>
      <c r="C428" s="39" t="s">
        <v>132</v>
      </c>
      <c r="D428" s="39" t="s">
        <v>71</v>
      </c>
      <c r="E428" s="39" t="s">
        <v>132</v>
      </c>
      <c r="F428" s="66" t="str">
        <f t="shared" si="19"/>
        <v>http://twiplomacy.com/info/asia/Thailand</v>
      </c>
      <c r="G428" s="41" t="s">
        <v>5075</v>
      </c>
      <c r="H428" s="48" t="s">
        <v>5110</v>
      </c>
      <c r="I428" s="41" t="s">
        <v>5111</v>
      </c>
      <c r="J428" s="43">
        <v>4330</v>
      </c>
      <c r="K428" s="43">
        <v>6</v>
      </c>
      <c r="L428" s="41" t="s">
        <v>5112</v>
      </c>
      <c r="M428" s="41" t="s">
        <v>5113</v>
      </c>
      <c r="N428" s="41" t="s">
        <v>5070</v>
      </c>
      <c r="O428" s="43">
        <v>0</v>
      </c>
      <c r="P428" s="43">
        <v>811</v>
      </c>
      <c r="Q428" s="41" t="s">
        <v>164</v>
      </c>
      <c r="R428" s="41" t="s">
        <v>79</v>
      </c>
      <c r="S428" s="43">
        <v>164</v>
      </c>
      <c r="T428" s="44" t="s">
        <v>5114</v>
      </c>
      <c r="U428" s="43">
        <v>0.2151351351351351</v>
      </c>
      <c r="V428" s="43">
        <v>0.783625730994152</v>
      </c>
      <c r="W428" s="43">
        <v>0.24561403508771931</v>
      </c>
      <c r="X428" s="45">
        <v>0</v>
      </c>
      <c r="Y428" s="45">
        <v>199</v>
      </c>
      <c r="Z428" s="46">
        <v>0</v>
      </c>
      <c r="AA428" s="41" t="s">
        <v>5075</v>
      </c>
      <c r="AB428" s="41" t="s">
        <v>5111</v>
      </c>
      <c r="AC428" s="41" t="s">
        <v>5115</v>
      </c>
      <c r="AD428" s="41" t="s">
        <v>5110</v>
      </c>
      <c r="AE428" s="43">
        <v>0</v>
      </c>
      <c r="AF428" s="43" t="e">
        <v>#VALUE!</v>
      </c>
      <c r="AG428" s="43">
        <v>0</v>
      </c>
      <c r="AH428" s="43">
        <v>0</v>
      </c>
      <c r="AI428" s="41" t="s">
        <v>82</v>
      </c>
      <c r="AJ428" s="41" t="s">
        <v>82</v>
      </c>
      <c r="AK428" s="41" t="s">
        <v>82</v>
      </c>
      <c r="AL428" s="41" t="s">
        <v>82</v>
      </c>
      <c r="AM428" s="41" t="s">
        <v>82</v>
      </c>
      <c r="AN428" s="43" t="s">
        <v>83</v>
      </c>
      <c r="AO428" s="43">
        <v>0</v>
      </c>
      <c r="AP428" s="43">
        <v>0</v>
      </c>
      <c r="AQ428" s="43">
        <v>0</v>
      </c>
      <c r="AR428" s="43">
        <v>0</v>
      </c>
      <c r="AS428" s="41">
        <v>0</v>
      </c>
      <c r="AT428" s="43">
        <v>4329</v>
      </c>
      <c r="AU428" s="43">
        <v>63</v>
      </c>
      <c r="AV428" s="47">
        <v>1.4800000000000001E-2</v>
      </c>
      <c r="AW428" s="48" t="str">
        <f>HYPERLINK("https://twitter.com/MFAThai_PR_EN/lists","https://twitter.com/MFAThai_PR_EN/lists")</f>
        <v>https://twitter.com/MFAThai_PR_EN/lists</v>
      </c>
      <c r="AX428" s="39">
        <v>0</v>
      </c>
      <c r="AY428" s="39">
        <v>0</v>
      </c>
      <c r="AZ428" s="39" t="s">
        <v>85</v>
      </c>
      <c r="BA428" s="39"/>
      <c r="BB428" s="48" t="s">
        <v>5116</v>
      </c>
      <c r="BC428" s="39">
        <v>0</v>
      </c>
      <c r="BD428" s="41" t="s">
        <v>5075</v>
      </c>
      <c r="BE428" s="50">
        <v>0</v>
      </c>
      <c r="BF428" s="50">
        <v>50</v>
      </c>
      <c r="BG428" s="50">
        <v>2</v>
      </c>
      <c r="BH428" s="50">
        <v>52</v>
      </c>
      <c r="BI428" s="50"/>
      <c r="BJ428" s="50" t="s">
        <v>5117</v>
      </c>
      <c r="BK428" s="50" t="s">
        <v>5118</v>
      </c>
      <c r="BL428" s="51" t="s">
        <v>5119</v>
      </c>
      <c r="BM428" s="52" t="s">
        <v>90</v>
      </c>
      <c r="BN428" s="57"/>
      <c r="BO428" s="57"/>
      <c r="BP428" s="57"/>
      <c r="BQ428" s="58"/>
    </row>
    <row r="429" spans="1:69" ht="15.75" x14ac:dyDescent="0.25">
      <c r="A429" s="88" t="s">
        <v>2625</v>
      </c>
      <c r="B429" s="39" t="s">
        <v>5064</v>
      </c>
      <c r="C429" s="39" t="s">
        <v>132</v>
      </c>
      <c r="D429" s="39" t="s">
        <v>71</v>
      </c>
      <c r="E429" s="39" t="s">
        <v>132</v>
      </c>
      <c r="F429" s="66" t="str">
        <f t="shared" si="19"/>
        <v>http://twiplomacy.com/info/asia/Thailand</v>
      </c>
      <c r="G429" s="41" t="s">
        <v>5120</v>
      </c>
      <c r="H429" s="48" t="s">
        <v>5121</v>
      </c>
      <c r="I429" s="41" t="s">
        <v>5120</v>
      </c>
      <c r="J429" s="43">
        <v>495</v>
      </c>
      <c r="K429" s="43">
        <v>4</v>
      </c>
      <c r="L429" s="41"/>
      <c r="M429" s="41" t="s">
        <v>5122</v>
      </c>
      <c r="N429" s="41" t="s">
        <v>5070</v>
      </c>
      <c r="O429" s="43">
        <v>0</v>
      </c>
      <c r="P429" s="43">
        <v>80</v>
      </c>
      <c r="Q429" s="41" t="s">
        <v>164</v>
      </c>
      <c r="R429" s="41" t="s">
        <v>79</v>
      </c>
      <c r="S429" s="43">
        <v>29</v>
      </c>
      <c r="T429" s="44" t="s">
        <v>5123</v>
      </c>
      <c r="U429" s="43">
        <v>0.1054018445322793</v>
      </c>
      <c r="V429" s="43">
        <v>0.4050632911392405</v>
      </c>
      <c r="W429" s="43">
        <v>1.2658227848101271E-2</v>
      </c>
      <c r="X429" s="45">
        <v>0</v>
      </c>
      <c r="Y429" s="45">
        <v>80</v>
      </c>
      <c r="Z429" s="46">
        <v>0</v>
      </c>
      <c r="AA429" s="41" t="s">
        <v>5120</v>
      </c>
      <c r="AB429" s="41" t="s">
        <v>5120</v>
      </c>
      <c r="AC429" s="41" t="s">
        <v>5124</v>
      </c>
      <c r="AD429" s="41" t="s">
        <v>5121</v>
      </c>
      <c r="AE429" s="43">
        <v>0</v>
      </c>
      <c r="AF429" s="43" t="e">
        <v>#VALUE!</v>
      </c>
      <c r="AG429" s="43">
        <v>0</v>
      </c>
      <c r="AH429" s="43">
        <v>0</v>
      </c>
      <c r="AI429" s="41" t="s">
        <v>82</v>
      </c>
      <c r="AJ429" s="41" t="s">
        <v>82</v>
      </c>
      <c r="AK429" s="41" t="s">
        <v>82</v>
      </c>
      <c r="AL429" s="41" t="s">
        <v>82</v>
      </c>
      <c r="AM429" s="41" t="s">
        <v>82</v>
      </c>
      <c r="AN429" s="43" t="s">
        <v>83</v>
      </c>
      <c r="AO429" s="43">
        <v>0</v>
      </c>
      <c r="AP429" s="43">
        <v>0</v>
      </c>
      <c r="AQ429" s="43">
        <v>0</v>
      </c>
      <c r="AR429" s="43">
        <v>0</v>
      </c>
      <c r="AS429" s="41">
        <v>0</v>
      </c>
      <c r="AT429" s="43">
        <v>495</v>
      </c>
      <c r="AU429" s="43">
        <v>21</v>
      </c>
      <c r="AV429" s="47">
        <v>4.4299999999999999E-2</v>
      </c>
      <c r="AW429" s="48" t="s">
        <v>5125</v>
      </c>
      <c r="AX429" s="39">
        <v>0</v>
      </c>
      <c r="AY429" s="39">
        <v>0</v>
      </c>
      <c r="AZ429" s="39" t="s">
        <v>85</v>
      </c>
      <c r="BA429" s="39"/>
      <c r="BB429" s="48" t="s">
        <v>5126</v>
      </c>
      <c r="BC429" s="39">
        <v>0</v>
      </c>
      <c r="BD429" s="41" t="s">
        <v>5120</v>
      </c>
      <c r="BE429" s="50">
        <v>2</v>
      </c>
      <c r="BF429" s="50">
        <v>10</v>
      </c>
      <c r="BG429" s="50">
        <v>0</v>
      </c>
      <c r="BH429" s="50">
        <v>12</v>
      </c>
      <c r="BI429" s="50" t="s">
        <v>5127</v>
      </c>
      <c r="BJ429" s="50" t="s">
        <v>5128</v>
      </c>
      <c r="BK429" s="50"/>
      <c r="BL429" s="51" t="s">
        <v>5129</v>
      </c>
      <c r="BM429" s="52" t="s">
        <v>90</v>
      </c>
      <c r="BN429" s="57"/>
      <c r="BO429" s="57"/>
      <c r="BP429" s="57"/>
      <c r="BQ429" s="58"/>
    </row>
    <row r="430" spans="1:69" ht="15.75" x14ac:dyDescent="0.25">
      <c r="A430" s="88" t="s">
        <v>2625</v>
      </c>
      <c r="B430" s="39" t="s">
        <v>5064</v>
      </c>
      <c r="C430" s="39" t="s">
        <v>132</v>
      </c>
      <c r="D430" s="39" t="s">
        <v>71</v>
      </c>
      <c r="E430" s="39" t="s">
        <v>132</v>
      </c>
      <c r="F430" s="66" t="str">
        <f t="shared" si="19"/>
        <v>http://twiplomacy.com/info/asia/Thailand</v>
      </c>
      <c r="G430" s="41" t="s">
        <v>5130</v>
      </c>
      <c r="H430" s="48" t="s">
        <v>5131</v>
      </c>
      <c r="I430" s="41" t="s">
        <v>5132</v>
      </c>
      <c r="J430" s="43">
        <v>65</v>
      </c>
      <c r="K430" s="43">
        <v>0</v>
      </c>
      <c r="L430" s="41"/>
      <c r="M430" s="41" t="s">
        <v>5133</v>
      </c>
      <c r="N430" s="41"/>
      <c r="O430" s="43">
        <v>0</v>
      </c>
      <c r="P430" s="43">
        <v>0</v>
      </c>
      <c r="Q430" s="41" t="s">
        <v>164</v>
      </c>
      <c r="R430" s="41" t="s">
        <v>79</v>
      </c>
      <c r="S430" s="43">
        <v>11</v>
      </c>
      <c r="T430" s="44" t="s">
        <v>564</v>
      </c>
      <c r="U430" s="43"/>
      <c r="V430" s="43"/>
      <c r="W430" s="43"/>
      <c r="X430" s="45"/>
      <c r="Y430" s="45"/>
      <c r="Z430" s="46"/>
      <c r="AA430" s="41" t="s">
        <v>5130</v>
      </c>
      <c r="AB430" s="41" t="s">
        <v>5132</v>
      </c>
      <c r="AC430" s="41" t="s">
        <v>5134</v>
      </c>
      <c r="AD430" s="41" t="s">
        <v>5131</v>
      </c>
      <c r="AE430" s="43">
        <v>0</v>
      </c>
      <c r="AF430" s="43" t="e">
        <v>#VALUE!</v>
      </c>
      <c r="AG430" s="43">
        <v>0</v>
      </c>
      <c r="AH430" s="43">
        <v>0</v>
      </c>
      <c r="AI430" s="41" t="s">
        <v>82</v>
      </c>
      <c r="AJ430" s="41" t="s">
        <v>82</v>
      </c>
      <c r="AK430" s="41" t="s">
        <v>82</v>
      </c>
      <c r="AL430" s="41" t="s">
        <v>82</v>
      </c>
      <c r="AM430" s="41" t="s">
        <v>82</v>
      </c>
      <c r="AN430" s="43" t="s">
        <v>83</v>
      </c>
      <c r="AO430" s="43">
        <v>0</v>
      </c>
      <c r="AP430" s="43">
        <v>0</v>
      </c>
      <c r="AQ430" s="43">
        <v>0</v>
      </c>
      <c r="AR430" s="43">
        <v>0</v>
      </c>
      <c r="AS430" s="41">
        <v>0</v>
      </c>
      <c r="AT430" s="43">
        <v>65</v>
      </c>
      <c r="AU430" s="43">
        <v>9</v>
      </c>
      <c r="AV430" s="47">
        <v>0.16070000000000001</v>
      </c>
      <c r="AW430" s="48" t="s">
        <v>5135</v>
      </c>
      <c r="AX430" s="39">
        <v>0</v>
      </c>
      <c r="AY430" s="39">
        <v>0</v>
      </c>
      <c r="AZ430" s="39" t="s">
        <v>85</v>
      </c>
      <c r="BA430" s="39"/>
      <c r="BB430" s="48" t="s">
        <v>5136</v>
      </c>
      <c r="BC430" s="64">
        <v>0</v>
      </c>
      <c r="BD430" s="41" t="s">
        <v>5130</v>
      </c>
      <c r="BE430" s="50">
        <v>0</v>
      </c>
      <c r="BF430" s="50">
        <v>1</v>
      </c>
      <c r="BG430" s="50">
        <v>0</v>
      </c>
      <c r="BH430" s="50">
        <v>1</v>
      </c>
      <c r="BI430" s="50"/>
      <c r="BJ430" s="50" t="s">
        <v>5137</v>
      </c>
      <c r="BK430" s="50"/>
      <c r="BL430" s="51" t="s">
        <v>5138</v>
      </c>
      <c r="BM430" s="52" t="s">
        <v>90</v>
      </c>
      <c r="BN430" s="57"/>
      <c r="BO430" s="57"/>
      <c r="BP430" s="57"/>
      <c r="BQ430" s="58"/>
    </row>
    <row r="431" spans="1:69" ht="15.75" x14ac:dyDescent="0.25">
      <c r="A431" s="38" t="s">
        <v>2625</v>
      </c>
      <c r="B431" s="39" t="s">
        <v>5139</v>
      </c>
      <c r="C431" s="39" t="s">
        <v>4710</v>
      </c>
      <c r="D431" s="39" t="s">
        <v>71</v>
      </c>
      <c r="E431" s="39" t="s">
        <v>5140</v>
      </c>
      <c r="F431" s="66" t="str">
        <f t="shared" ref="F431:F438" si="20">HYPERLINK("http://twiplomacy.com/info/asia/United-Arab-Emirates","http://twiplomacy.com/info/asia/United-Arab-Emirates")</f>
        <v>http://twiplomacy.com/info/asia/United-Arab-Emirates</v>
      </c>
      <c r="G431" s="41" t="s">
        <v>5141</v>
      </c>
      <c r="H431" s="48" t="s">
        <v>5142</v>
      </c>
      <c r="I431" s="41" t="s">
        <v>5143</v>
      </c>
      <c r="J431" s="43">
        <v>2001939</v>
      </c>
      <c r="K431" s="43">
        <v>0</v>
      </c>
      <c r="L431" s="41" t="s">
        <v>5144</v>
      </c>
      <c r="M431" s="41" t="s">
        <v>5145</v>
      </c>
      <c r="N431" s="41" t="s">
        <v>5146</v>
      </c>
      <c r="O431" s="43">
        <v>0</v>
      </c>
      <c r="P431" s="43">
        <v>5766</v>
      </c>
      <c r="Q431" s="41" t="s">
        <v>164</v>
      </c>
      <c r="R431" s="41" t="s">
        <v>124</v>
      </c>
      <c r="S431" s="43">
        <v>1826</v>
      </c>
      <c r="T431" s="44" t="s">
        <v>97</v>
      </c>
      <c r="U431" s="43">
        <v>3.1972111553784859</v>
      </c>
      <c r="V431" s="43">
        <v>318.17476635514021</v>
      </c>
      <c r="W431" s="43">
        <v>469.11713395638628</v>
      </c>
      <c r="X431" s="45">
        <v>4</v>
      </c>
      <c r="Y431" s="45">
        <v>3210</v>
      </c>
      <c r="Z431" s="46">
        <v>1.2461059190031201E-3</v>
      </c>
      <c r="AA431" s="41" t="s">
        <v>5141</v>
      </c>
      <c r="AB431" s="41" t="s">
        <v>5143</v>
      </c>
      <c r="AC431" s="41" t="s">
        <v>5147</v>
      </c>
      <c r="AD431" s="41" t="s">
        <v>5142</v>
      </c>
      <c r="AE431" s="43">
        <v>1724599</v>
      </c>
      <c r="AF431" s="43">
        <v>578.530315969257</v>
      </c>
      <c r="AG431" s="43">
        <v>677459</v>
      </c>
      <c r="AH431" s="43">
        <v>1047140</v>
      </c>
      <c r="AI431" s="47">
        <v>8.7000000000000001E-4</v>
      </c>
      <c r="AJ431" s="47">
        <v>8.8000000000000003E-4</v>
      </c>
      <c r="AK431" s="47">
        <v>4.6000000000000001E-4</v>
      </c>
      <c r="AL431" s="47">
        <v>1.1000000000000001E-3</v>
      </c>
      <c r="AM431" s="47">
        <v>8.5999999999999998E-4</v>
      </c>
      <c r="AN431" s="43">
        <v>1171</v>
      </c>
      <c r="AO431" s="43">
        <v>460</v>
      </c>
      <c r="AP431" s="43">
        <v>16</v>
      </c>
      <c r="AQ431" s="43">
        <v>2</v>
      </c>
      <c r="AR431" s="43">
        <v>688</v>
      </c>
      <c r="AS431" s="41">
        <v>3.21</v>
      </c>
      <c r="AT431" s="43">
        <v>2000986</v>
      </c>
      <c r="AU431" s="43">
        <v>609435</v>
      </c>
      <c r="AV431" s="47">
        <v>0.438</v>
      </c>
      <c r="AW431" s="48" t="s">
        <v>5148</v>
      </c>
      <c r="AX431" s="39">
        <v>0</v>
      </c>
      <c r="AY431" s="39">
        <v>0</v>
      </c>
      <c r="AZ431" s="39" t="s">
        <v>85</v>
      </c>
      <c r="BA431" s="39"/>
      <c r="BB431" s="48" t="s">
        <v>5149</v>
      </c>
      <c r="BC431" s="39">
        <v>0</v>
      </c>
      <c r="BD431" s="41" t="s">
        <v>5141</v>
      </c>
      <c r="BE431" s="50">
        <v>0</v>
      </c>
      <c r="BF431" s="50">
        <v>22</v>
      </c>
      <c r="BG431" s="50">
        <v>0</v>
      </c>
      <c r="BH431" s="50">
        <v>22</v>
      </c>
      <c r="BI431" s="50"/>
      <c r="BJ431" s="50" t="s">
        <v>5150</v>
      </c>
      <c r="BK431" s="50"/>
      <c r="BL431" s="51" t="s">
        <v>5151</v>
      </c>
      <c r="BM431" s="52" t="s">
        <v>90</v>
      </c>
      <c r="BN431" s="57"/>
      <c r="BO431" s="57"/>
      <c r="BP431" s="57"/>
      <c r="BQ431" s="58"/>
    </row>
    <row r="432" spans="1:69" ht="15.75" x14ac:dyDescent="0.25">
      <c r="A432" s="38" t="s">
        <v>2625</v>
      </c>
      <c r="B432" s="39" t="s">
        <v>5139</v>
      </c>
      <c r="C432" s="39" t="s">
        <v>4710</v>
      </c>
      <c r="D432" s="39" t="s">
        <v>118</v>
      </c>
      <c r="E432" s="39" t="s">
        <v>5152</v>
      </c>
      <c r="F432" s="66" t="str">
        <f t="shared" si="20"/>
        <v>http://twiplomacy.com/info/asia/United-Arab-Emirates</v>
      </c>
      <c r="G432" s="41" t="s">
        <v>5153</v>
      </c>
      <c r="H432" s="48" t="s">
        <v>5154</v>
      </c>
      <c r="I432" s="41" t="s">
        <v>5155</v>
      </c>
      <c r="J432" s="43">
        <v>9192586</v>
      </c>
      <c r="K432" s="43">
        <v>62</v>
      </c>
      <c r="L432" s="41" t="s">
        <v>5156</v>
      </c>
      <c r="M432" s="41" t="s">
        <v>5157</v>
      </c>
      <c r="N432" s="41" t="s">
        <v>5158</v>
      </c>
      <c r="O432" s="43">
        <v>0</v>
      </c>
      <c r="P432" s="43">
        <v>5300</v>
      </c>
      <c r="Q432" s="41" t="s">
        <v>164</v>
      </c>
      <c r="R432" s="41" t="s">
        <v>124</v>
      </c>
      <c r="S432" s="43">
        <v>11187</v>
      </c>
      <c r="T432" s="44" t="s">
        <v>97</v>
      </c>
      <c r="U432" s="43">
        <v>1.94765672550213</v>
      </c>
      <c r="V432" s="43">
        <v>1356.1312360978709</v>
      </c>
      <c r="W432" s="43">
        <v>1557.8156974896731</v>
      </c>
      <c r="X432" s="45">
        <v>1</v>
      </c>
      <c r="Y432" s="45">
        <v>3200</v>
      </c>
      <c r="Z432" s="46">
        <v>3.1250000000000001E-4</v>
      </c>
      <c r="AA432" s="41" t="s">
        <v>5153</v>
      </c>
      <c r="AB432" s="41" t="s">
        <v>5155</v>
      </c>
      <c r="AC432" s="41" t="s">
        <v>5159</v>
      </c>
      <c r="AD432" s="41" t="s">
        <v>5154</v>
      </c>
      <c r="AE432" s="43">
        <v>3067863</v>
      </c>
      <c r="AF432" s="43">
        <v>2006.9724612736661</v>
      </c>
      <c r="AG432" s="43">
        <v>1166051</v>
      </c>
      <c r="AH432" s="43">
        <v>1901812</v>
      </c>
      <c r="AI432" s="47">
        <v>6.2E-4</v>
      </c>
      <c r="AJ432" s="47">
        <v>5.5999999999999995E-4</v>
      </c>
      <c r="AK432" s="47">
        <v>5.9999999999999995E-4</v>
      </c>
      <c r="AL432" s="47">
        <v>8.0000000000000004E-4</v>
      </c>
      <c r="AM432" s="47">
        <v>7.2999999999999996E-4</v>
      </c>
      <c r="AN432" s="43">
        <v>581</v>
      </c>
      <c r="AO432" s="43">
        <v>381</v>
      </c>
      <c r="AP432" s="43">
        <v>31</v>
      </c>
      <c r="AQ432" s="43">
        <v>13</v>
      </c>
      <c r="AR432" s="43">
        <v>154</v>
      </c>
      <c r="AS432" s="41">
        <v>1.59</v>
      </c>
      <c r="AT432" s="43">
        <v>9188626</v>
      </c>
      <c r="AU432" s="43">
        <v>1277093</v>
      </c>
      <c r="AV432" s="47">
        <v>0.16139999999999999</v>
      </c>
      <c r="AW432" s="48" t="str">
        <f>HYPERLINK("https://twitter.com/HHShkMohd/lists","https://twitter.com/HHShkMohd/lists")</f>
        <v>https://twitter.com/HHShkMohd/lists</v>
      </c>
      <c r="AX432" s="39">
        <v>0</v>
      </c>
      <c r="AY432" s="39">
        <v>0</v>
      </c>
      <c r="AZ432" s="39" t="s">
        <v>85</v>
      </c>
      <c r="BA432" s="39"/>
      <c r="BB432" s="48" t="s">
        <v>5160</v>
      </c>
      <c r="BC432" s="39">
        <v>0</v>
      </c>
      <c r="BD432" s="41" t="s">
        <v>5153</v>
      </c>
      <c r="BE432" s="50">
        <v>1</v>
      </c>
      <c r="BF432" s="50">
        <v>55</v>
      </c>
      <c r="BG432" s="50">
        <v>2</v>
      </c>
      <c r="BH432" s="50">
        <v>58</v>
      </c>
      <c r="BI432" s="50" t="s">
        <v>5141</v>
      </c>
      <c r="BJ432" s="50" t="s">
        <v>5161</v>
      </c>
      <c r="BK432" s="50" t="s">
        <v>5162</v>
      </c>
      <c r="BL432" s="56" t="s">
        <v>5163</v>
      </c>
      <c r="BM432" s="52">
        <v>1</v>
      </c>
      <c r="BN432" s="57">
        <v>0</v>
      </c>
      <c r="BO432" s="57">
        <v>8161</v>
      </c>
      <c r="BP432" s="57">
        <v>0</v>
      </c>
      <c r="BQ432" s="58" t="e">
        <f>SUM(BM432)/BN432/BO432</f>
        <v>#DIV/0!</v>
      </c>
    </row>
    <row r="433" spans="1:69" ht="15.75" x14ac:dyDescent="0.25">
      <c r="A433" s="38" t="s">
        <v>2625</v>
      </c>
      <c r="B433" s="39" t="s">
        <v>5139</v>
      </c>
      <c r="C433" s="39" t="s">
        <v>211</v>
      </c>
      <c r="D433" s="39" t="s">
        <v>71</v>
      </c>
      <c r="E433" s="39" t="s">
        <v>211</v>
      </c>
      <c r="F433" s="66" t="str">
        <f t="shared" si="20"/>
        <v>http://twiplomacy.com/info/asia/United-Arab-Emirates</v>
      </c>
      <c r="G433" s="41" t="s">
        <v>5164</v>
      </c>
      <c r="H433" s="48" t="s">
        <v>5165</v>
      </c>
      <c r="I433" s="41" t="s">
        <v>5166</v>
      </c>
      <c r="J433" s="43">
        <v>494105</v>
      </c>
      <c r="K433" s="43">
        <v>488</v>
      </c>
      <c r="L433" s="41" t="s">
        <v>5167</v>
      </c>
      <c r="M433" s="41" t="s">
        <v>5168</v>
      </c>
      <c r="N433" s="41" t="s">
        <v>5169</v>
      </c>
      <c r="O433" s="43">
        <v>387</v>
      </c>
      <c r="P433" s="43">
        <v>18347</v>
      </c>
      <c r="Q433" s="41" t="s">
        <v>164</v>
      </c>
      <c r="R433" s="41" t="s">
        <v>124</v>
      </c>
      <c r="S433" s="43">
        <v>513</v>
      </c>
      <c r="T433" s="44" t="s">
        <v>97</v>
      </c>
      <c r="U433" s="43">
        <v>8.7250673854447438</v>
      </c>
      <c r="V433" s="43">
        <v>3.610852713178295</v>
      </c>
      <c r="W433" s="43">
        <v>7.20671834625323</v>
      </c>
      <c r="X433" s="45">
        <v>79</v>
      </c>
      <c r="Y433" s="45">
        <v>3237</v>
      </c>
      <c r="Z433" s="46">
        <v>2.44053135619401E-2</v>
      </c>
      <c r="AA433" s="41" t="s">
        <v>5164</v>
      </c>
      <c r="AB433" s="41" t="s">
        <v>5166</v>
      </c>
      <c r="AC433" s="41" t="s">
        <v>5170</v>
      </c>
      <c r="AD433" s="41" t="s">
        <v>5165</v>
      </c>
      <c r="AE433" s="43">
        <v>20163</v>
      </c>
      <c r="AF433" s="43">
        <v>3.7527964205816553</v>
      </c>
      <c r="AG433" s="43">
        <v>6710</v>
      </c>
      <c r="AH433" s="43">
        <v>13453</v>
      </c>
      <c r="AI433" s="47">
        <v>2.0000000000000002E-5</v>
      </c>
      <c r="AJ433" s="47">
        <v>6.0000000000000002E-5</v>
      </c>
      <c r="AK433" s="47">
        <v>2.0000000000000002E-5</v>
      </c>
      <c r="AL433" s="47">
        <v>6.0000000000000002E-5</v>
      </c>
      <c r="AM433" s="47">
        <v>3.0000000000000001E-5</v>
      </c>
      <c r="AN433" s="43">
        <v>1788</v>
      </c>
      <c r="AO433" s="43">
        <v>143</v>
      </c>
      <c r="AP433" s="43">
        <v>36</v>
      </c>
      <c r="AQ433" s="43">
        <v>1511</v>
      </c>
      <c r="AR433" s="43">
        <v>88</v>
      </c>
      <c r="AS433" s="41">
        <v>4.9000000000000004</v>
      </c>
      <c r="AT433" s="43">
        <v>494053</v>
      </c>
      <c r="AU433" s="43">
        <v>75969</v>
      </c>
      <c r="AV433" s="47">
        <v>0.1817</v>
      </c>
      <c r="AW433" s="48" t="s">
        <v>5171</v>
      </c>
      <c r="AX433" s="39">
        <v>0</v>
      </c>
      <c r="AY433" s="39">
        <v>0</v>
      </c>
      <c r="AZ433" s="39" t="s">
        <v>85</v>
      </c>
      <c r="BA433" s="39"/>
      <c r="BB433" s="48" t="s">
        <v>5172</v>
      </c>
      <c r="BC433" s="39">
        <v>0</v>
      </c>
      <c r="BD433" s="41" t="s">
        <v>5164</v>
      </c>
      <c r="BE433" s="50">
        <v>3</v>
      </c>
      <c r="BF433" s="50">
        <v>9</v>
      </c>
      <c r="BG433" s="50">
        <v>4</v>
      </c>
      <c r="BH433" s="50">
        <v>16</v>
      </c>
      <c r="BI433" s="50" t="s">
        <v>5173</v>
      </c>
      <c r="BJ433" s="50" t="s">
        <v>5174</v>
      </c>
      <c r="BK433" s="50" t="s">
        <v>5175</v>
      </c>
      <c r="BL433" s="51" t="s">
        <v>5176</v>
      </c>
      <c r="BM433" s="52" t="s">
        <v>276</v>
      </c>
      <c r="BN433" s="57"/>
      <c r="BO433" s="57"/>
      <c r="BP433" s="57"/>
      <c r="BQ433" s="58"/>
    </row>
    <row r="434" spans="1:69" ht="15.75" x14ac:dyDescent="0.25">
      <c r="A434" s="88" t="s">
        <v>2625</v>
      </c>
      <c r="B434" s="83" t="s">
        <v>5139</v>
      </c>
      <c r="C434" s="83" t="s">
        <v>211</v>
      </c>
      <c r="D434" s="83" t="s">
        <v>71</v>
      </c>
      <c r="E434" s="83" t="s">
        <v>211</v>
      </c>
      <c r="F434" s="66" t="str">
        <f t="shared" si="20"/>
        <v>http://twiplomacy.com/info/asia/United-Arab-Emirates</v>
      </c>
      <c r="G434" s="41" t="s">
        <v>5177</v>
      </c>
      <c r="H434" s="48" t="s">
        <v>5178</v>
      </c>
      <c r="I434" s="41" t="s">
        <v>5179</v>
      </c>
      <c r="J434" s="43">
        <v>483</v>
      </c>
      <c r="K434" s="43">
        <v>43</v>
      </c>
      <c r="L434" s="41" t="s">
        <v>5180</v>
      </c>
      <c r="M434" s="41" t="s">
        <v>5181</v>
      </c>
      <c r="N434" s="41" t="s">
        <v>5139</v>
      </c>
      <c r="O434" s="43">
        <v>2</v>
      </c>
      <c r="P434" s="43">
        <v>310</v>
      </c>
      <c r="Q434" s="41" t="s">
        <v>164</v>
      </c>
      <c r="R434" s="41" t="s">
        <v>79</v>
      </c>
      <c r="S434" s="43">
        <v>24</v>
      </c>
      <c r="T434" s="85" t="s">
        <v>5182</v>
      </c>
      <c r="U434" s="43">
        <v>1.636363636363636</v>
      </c>
      <c r="V434" s="43">
        <v>8.6021505376344093E-2</v>
      </c>
      <c r="W434" s="43">
        <v>2.150537634408602E-2</v>
      </c>
      <c r="X434" s="45">
        <v>2</v>
      </c>
      <c r="Y434" s="45">
        <v>198</v>
      </c>
      <c r="Z434" s="46">
        <v>1.01010101010101E-2</v>
      </c>
      <c r="AA434" s="41" t="s">
        <v>5177</v>
      </c>
      <c r="AB434" s="41" t="s">
        <v>5179</v>
      </c>
      <c r="AC434" s="41" t="s">
        <v>5183</v>
      </c>
      <c r="AD434" s="41" t="s">
        <v>5178</v>
      </c>
      <c r="AE434" s="43">
        <v>0</v>
      </c>
      <c r="AF434" s="43" t="e">
        <v>#VALUE!</v>
      </c>
      <c r="AG434" s="43">
        <v>0</v>
      </c>
      <c r="AH434" s="43">
        <v>0</v>
      </c>
      <c r="AI434" s="41" t="s">
        <v>82</v>
      </c>
      <c r="AJ434" s="41" t="s">
        <v>82</v>
      </c>
      <c r="AK434" s="41" t="s">
        <v>82</v>
      </c>
      <c r="AL434" s="41" t="s">
        <v>82</v>
      </c>
      <c r="AM434" s="41" t="s">
        <v>82</v>
      </c>
      <c r="AN434" s="43" t="s">
        <v>83</v>
      </c>
      <c r="AO434" s="43">
        <v>0</v>
      </c>
      <c r="AP434" s="43">
        <v>0</v>
      </c>
      <c r="AQ434" s="43">
        <v>0</v>
      </c>
      <c r="AR434" s="43">
        <v>0</v>
      </c>
      <c r="AS434" s="41">
        <v>0</v>
      </c>
      <c r="AT434" s="43">
        <v>483</v>
      </c>
      <c r="AU434" s="43">
        <v>58</v>
      </c>
      <c r="AV434" s="47">
        <v>0.13650000000000001</v>
      </c>
      <c r="AW434" s="72" t="s">
        <v>5184</v>
      </c>
      <c r="AX434" s="39">
        <v>1</v>
      </c>
      <c r="AY434" s="39">
        <v>0</v>
      </c>
      <c r="AZ434" s="39" t="s">
        <v>85</v>
      </c>
      <c r="BA434" s="39"/>
      <c r="BB434" s="48" t="s">
        <v>5185</v>
      </c>
      <c r="BC434" s="39">
        <v>0</v>
      </c>
      <c r="BD434" s="41" t="s">
        <v>5177</v>
      </c>
      <c r="BE434" s="50">
        <v>2</v>
      </c>
      <c r="BF434" s="50">
        <v>1</v>
      </c>
      <c r="BG434" s="50">
        <v>0</v>
      </c>
      <c r="BH434" s="50">
        <v>3</v>
      </c>
      <c r="BI434" s="50" t="s">
        <v>5186</v>
      </c>
      <c r="BJ434" s="50" t="s">
        <v>742</v>
      </c>
      <c r="BK434" s="50"/>
      <c r="BL434" s="51" t="s">
        <v>5187</v>
      </c>
      <c r="BM434" s="52" t="s">
        <v>90</v>
      </c>
      <c r="BN434" s="57"/>
      <c r="BO434" s="57"/>
      <c r="BP434" s="57"/>
      <c r="BQ434" s="58"/>
    </row>
    <row r="435" spans="1:69" ht="15.75" x14ac:dyDescent="0.25">
      <c r="A435" s="38" t="s">
        <v>2625</v>
      </c>
      <c r="B435" s="39" t="s">
        <v>5139</v>
      </c>
      <c r="C435" s="39" t="s">
        <v>117</v>
      </c>
      <c r="D435" s="39" t="s">
        <v>118</v>
      </c>
      <c r="E435" s="39" t="s">
        <v>5188</v>
      </c>
      <c r="F435" s="66" t="str">
        <f t="shared" si="20"/>
        <v>http://twiplomacy.com/info/asia/United-Arab-Emirates</v>
      </c>
      <c r="G435" s="41" t="s">
        <v>5189</v>
      </c>
      <c r="H435" s="48" t="s">
        <v>5190</v>
      </c>
      <c r="I435" s="41" t="s">
        <v>5191</v>
      </c>
      <c r="J435" s="43">
        <v>4391152</v>
      </c>
      <c r="K435" s="43">
        <v>655</v>
      </c>
      <c r="L435" s="41" t="s">
        <v>5192</v>
      </c>
      <c r="M435" s="41" t="s">
        <v>5193</v>
      </c>
      <c r="N435" s="41"/>
      <c r="O435" s="43">
        <v>511</v>
      </c>
      <c r="P435" s="43">
        <v>8929</v>
      </c>
      <c r="Q435" s="41" t="s">
        <v>164</v>
      </c>
      <c r="R435" s="41" t="s">
        <v>124</v>
      </c>
      <c r="S435" s="43">
        <v>4258</v>
      </c>
      <c r="T435" s="44" t="s">
        <v>97</v>
      </c>
      <c r="U435" s="43">
        <v>1.7116729424421731</v>
      </c>
      <c r="V435" s="43">
        <v>605.78982300884957</v>
      </c>
      <c r="W435" s="43">
        <v>293.38200589970501</v>
      </c>
      <c r="X435" s="45">
        <v>700</v>
      </c>
      <c r="Y435" s="45">
        <v>3182</v>
      </c>
      <c r="Z435" s="46">
        <v>0.21998742928975504</v>
      </c>
      <c r="AA435" s="41" t="s">
        <v>5189</v>
      </c>
      <c r="AB435" s="41" t="s">
        <v>5191</v>
      </c>
      <c r="AC435" s="41" t="s">
        <v>5194</v>
      </c>
      <c r="AD435" s="41" t="s">
        <v>5190</v>
      </c>
      <c r="AE435" s="43">
        <v>263851</v>
      </c>
      <c r="AF435" s="43">
        <v>1142.2991452991453</v>
      </c>
      <c r="AG435" s="43">
        <v>133649</v>
      </c>
      <c r="AH435" s="43">
        <v>130202</v>
      </c>
      <c r="AI435" s="47">
        <v>5.4000000000000001E-4</v>
      </c>
      <c r="AJ435" s="47">
        <v>2.2599999999999999E-3</v>
      </c>
      <c r="AK435" s="47">
        <v>1.7000000000000001E-4</v>
      </c>
      <c r="AL435" s="41" t="s">
        <v>82</v>
      </c>
      <c r="AM435" s="47">
        <v>2.4099999999999998E-3</v>
      </c>
      <c r="AN435" s="43">
        <v>117</v>
      </c>
      <c r="AO435" s="43">
        <v>2</v>
      </c>
      <c r="AP435" s="43">
        <v>0</v>
      </c>
      <c r="AQ435" s="43">
        <v>70</v>
      </c>
      <c r="AR435" s="43">
        <v>17</v>
      </c>
      <c r="AS435" s="41">
        <v>0.32</v>
      </c>
      <c r="AT435" s="43">
        <v>4391573</v>
      </c>
      <c r="AU435" s="43">
        <v>478971</v>
      </c>
      <c r="AV435" s="47">
        <v>0.12239999999999999</v>
      </c>
      <c r="AW435" s="48" t="s">
        <v>5195</v>
      </c>
      <c r="AX435" s="39">
        <v>0</v>
      </c>
      <c r="AY435" s="39">
        <v>0</v>
      </c>
      <c r="AZ435" s="39" t="s">
        <v>85</v>
      </c>
      <c r="BA435" s="39"/>
      <c r="BB435" s="48" t="s">
        <v>5196</v>
      </c>
      <c r="BC435" s="39">
        <v>0</v>
      </c>
      <c r="BD435" s="41" t="s">
        <v>5189</v>
      </c>
      <c r="BE435" s="50">
        <v>15</v>
      </c>
      <c r="BF435" s="50">
        <v>22</v>
      </c>
      <c r="BG435" s="50">
        <v>15</v>
      </c>
      <c r="BH435" s="50">
        <v>52</v>
      </c>
      <c r="BI435" s="50" t="s">
        <v>5197</v>
      </c>
      <c r="BJ435" s="50" t="s">
        <v>5198</v>
      </c>
      <c r="BK435" s="50" t="s">
        <v>5199</v>
      </c>
      <c r="BL435" s="56" t="s">
        <v>5200</v>
      </c>
      <c r="BM435" s="52" t="s">
        <v>90</v>
      </c>
      <c r="BN435" s="57"/>
      <c r="BO435" s="57"/>
      <c r="BP435" s="57"/>
      <c r="BQ435" s="58"/>
    </row>
    <row r="436" spans="1:69" ht="15.75" x14ac:dyDescent="0.25">
      <c r="A436" s="38" t="s">
        <v>2625</v>
      </c>
      <c r="B436" s="39" t="s">
        <v>5139</v>
      </c>
      <c r="C436" s="39" t="s">
        <v>132</v>
      </c>
      <c r="D436" s="39" t="s">
        <v>71</v>
      </c>
      <c r="E436" s="39" t="s">
        <v>132</v>
      </c>
      <c r="F436" s="66" t="str">
        <f t="shared" si="20"/>
        <v>http://twiplomacy.com/info/asia/United-Arab-Emirates</v>
      </c>
      <c r="G436" s="41" t="s">
        <v>5201</v>
      </c>
      <c r="H436" s="48" t="s">
        <v>5202</v>
      </c>
      <c r="I436" s="41" t="s">
        <v>2879</v>
      </c>
      <c r="J436" s="43">
        <v>487618</v>
      </c>
      <c r="K436" s="43">
        <v>178</v>
      </c>
      <c r="L436" s="41" t="s">
        <v>5203</v>
      </c>
      <c r="M436" s="41" t="s">
        <v>5204</v>
      </c>
      <c r="N436" s="41" t="s">
        <v>5205</v>
      </c>
      <c r="O436" s="43">
        <v>65</v>
      </c>
      <c r="P436" s="43">
        <v>15482</v>
      </c>
      <c r="Q436" s="41" t="s">
        <v>164</v>
      </c>
      <c r="R436" s="41" t="s">
        <v>124</v>
      </c>
      <c r="S436" s="43">
        <v>574</v>
      </c>
      <c r="T436" s="44" t="s">
        <v>97</v>
      </c>
      <c r="U436" s="43">
        <v>14.851851851851849</v>
      </c>
      <c r="V436" s="43">
        <v>17.47926267281106</v>
      </c>
      <c r="W436" s="43">
        <v>22.52995391705069</v>
      </c>
      <c r="X436" s="45">
        <v>1</v>
      </c>
      <c r="Y436" s="45">
        <v>3208</v>
      </c>
      <c r="Z436" s="46">
        <v>3.1172069825436397E-4</v>
      </c>
      <c r="AA436" s="41" t="s">
        <v>5201</v>
      </c>
      <c r="AB436" s="41" t="s">
        <v>2879</v>
      </c>
      <c r="AC436" s="41" t="s">
        <v>5206</v>
      </c>
      <c r="AD436" s="41" t="s">
        <v>5202</v>
      </c>
      <c r="AE436" s="43">
        <v>25846</v>
      </c>
      <c r="AF436" s="43">
        <v>19.079744816586921</v>
      </c>
      <c r="AG436" s="43">
        <v>11963</v>
      </c>
      <c r="AH436" s="43">
        <v>13883</v>
      </c>
      <c r="AI436" s="47">
        <v>9.0000000000000006E-5</v>
      </c>
      <c r="AJ436" s="47">
        <v>1.2999999999999999E-4</v>
      </c>
      <c r="AK436" s="47">
        <v>9.0000000000000006E-5</v>
      </c>
      <c r="AL436" s="47">
        <v>5.0000000000000002E-5</v>
      </c>
      <c r="AM436" s="47">
        <v>1.7000000000000001E-4</v>
      </c>
      <c r="AN436" s="43">
        <v>627</v>
      </c>
      <c r="AO436" s="43">
        <v>61</v>
      </c>
      <c r="AP436" s="43">
        <v>4</v>
      </c>
      <c r="AQ436" s="43">
        <v>521</v>
      </c>
      <c r="AR436" s="43">
        <v>20</v>
      </c>
      <c r="AS436" s="41">
        <v>1.72</v>
      </c>
      <c r="AT436" s="43">
        <v>487577</v>
      </c>
      <c r="AU436" s="43">
        <v>83074</v>
      </c>
      <c r="AV436" s="47">
        <v>0.2054</v>
      </c>
      <c r="AW436" s="48" t="s">
        <v>5207</v>
      </c>
      <c r="AX436" s="39">
        <v>0</v>
      </c>
      <c r="AY436" s="39">
        <v>0</v>
      </c>
      <c r="AZ436" s="39" t="s">
        <v>85</v>
      </c>
      <c r="BA436" s="39"/>
      <c r="BB436" s="48" t="s">
        <v>5208</v>
      </c>
      <c r="BC436" s="39">
        <v>0</v>
      </c>
      <c r="BD436" s="41" t="s">
        <v>5201</v>
      </c>
      <c r="BE436" s="50">
        <v>18</v>
      </c>
      <c r="BF436" s="50">
        <v>46</v>
      </c>
      <c r="BG436" s="50">
        <v>14</v>
      </c>
      <c r="BH436" s="50">
        <v>78</v>
      </c>
      <c r="BI436" s="50" t="s">
        <v>5209</v>
      </c>
      <c r="BJ436" s="50" t="s">
        <v>5210</v>
      </c>
      <c r="BK436" s="50" t="s">
        <v>5211</v>
      </c>
      <c r="BL436" s="51" t="s">
        <v>5212</v>
      </c>
      <c r="BM436" s="52" t="s">
        <v>276</v>
      </c>
      <c r="BN436" s="57"/>
      <c r="BO436" s="57"/>
      <c r="BP436" s="57"/>
      <c r="BQ436" s="58"/>
    </row>
    <row r="437" spans="1:69" ht="15.75" x14ac:dyDescent="0.25">
      <c r="A437" s="38" t="s">
        <v>2625</v>
      </c>
      <c r="B437" s="39" t="s">
        <v>5139</v>
      </c>
      <c r="C437" s="39" t="s">
        <v>132</v>
      </c>
      <c r="D437" s="39" t="s">
        <v>71</v>
      </c>
      <c r="E437" s="39" t="s">
        <v>132</v>
      </c>
      <c r="F437" s="66" t="str">
        <f t="shared" si="20"/>
        <v>http://twiplomacy.com/info/asia/United-Arab-Emirates</v>
      </c>
      <c r="G437" s="41" t="s">
        <v>5213</v>
      </c>
      <c r="H437" s="48" t="s">
        <v>5214</v>
      </c>
      <c r="I437" s="41" t="s">
        <v>5215</v>
      </c>
      <c r="J437" s="43">
        <v>43765</v>
      </c>
      <c r="K437" s="43">
        <v>62</v>
      </c>
      <c r="L437" s="41" t="s">
        <v>5216</v>
      </c>
      <c r="M437" s="41" t="s">
        <v>5217</v>
      </c>
      <c r="N437" s="41" t="s">
        <v>5146</v>
      </c>
      <c r="O437" s="43">
        <v>3</v>
      </c>
      <c r="P437" s="43">
        <v>2693</v>
      </c>
      <c r="Q437" s="41" t="s">
        <v>164</v>
      </c>
      <c r="R437" s="41" t="s">
        <v>124</v>
      </c>
      <c r="S437" s="43">
        <v>154</v>
      </c>
      <c r="T437" s="44" t="s">
        <v>97</v>
      </c>
      <c r="U437" s="43">
        <v>1.419509594882729</v>
      </c>
      <c r="V437" s="43">
        <v>12.979568234387051</v>
      </c>
      <c r="W437" s="43">
        <v>10.02158828064765</v>
      </c>
      <c r="X437" s="45">
        <v>68</v>
      </c>
      <c r="Y437" s="45">
        <v>2663</v>
      </c>
      <c r="Z437" s="46">
        <v>2.5535110777318799E-2</v>
      </c>
      <c r="AA437" s="41" t="s">
        <v>5213</v>
      </c>
      <c r="AB437" s="41" t="s">
        <v>5215</v>
      </c>
      <c r="AC437" s="41" t="s">
        <v>5218</v>
      </c>
      <c r="AD437" s="41" t="s">
        <v>5214</v>
      </c>
      <c r="AE437" s="43">
        <v>20994</v>
      </c>
      <c r="AF437" s="43">
        <v>15.829090909090908</v>
      </c>
      <c r="AG437" s="43">
        <v>8706</v>
      </c>
      <c r="AH437" s="43">
        <v>12288</v>
      </c>
      <c r="AI437" s="47">
        <v>9.7000000000000005E-4</v>
      </c>
      <c r="AJ437" s="47">
        <v>1.47E-3</v>
      </c>
      <c r="AK437" s="47">
        <v>9.3999999999999997E-4</v>
      </c>
      <c r="AL437" s="41" t="s">
        <v>82</v>
      </c>
      <c r="AM437" s="41" t="s">
        <v>82</v>
      </c>
      <c r="AN437" s="43">
        <v>550</v>
      </c>
      <c r="AO437" s="43">
        <v>6</v>
      </c>
      <c r="AP437" s="43">
        <v>0</v>
      </c>
      <c r="AQ437" s="43">
        <v>544</v>
      </c>
      <c r="AR437" s="43">
        <v>0</v>
      </c>
      <c r="AS437" s="41">
        <v>1.51</v>
      </c>
      <c r="AT437" s="43">
        <v>43732</v>
      </c>
      <c r="AU437" s="43">
        <v>9076</v>
      </c>
      <c r="AV437" s="47">
        <v>0.26190000000000002</v>
      </c>
      <c r="AW437" s="72" t="s">
        <v>5219</v>
      </c>
      <c r="AX437" s="39">
        <v>0</v>
      </c>
      <c r="AY437" s="39">
        <v>0</v>
      </c>
      <c r="AZ437" s="39" t="s">
        <v>85</v>
      </c>
      <c r="BA437" s="39"/>
      <c r="BB437" s="48" t="s">
        <v>5220</v>
      </c>
      <c r="BC437" s="39">
        <v>0</v>
      </c>
      <c r="BD437" s="41" t="s">
        <v>5213</v>
      </c>
      <c r="BE437" s="50">
        <v>14</v>
      </c>
      <c r="BF437" s="50">
        <v>48</v>
      </c>
      <c r="BG437" s="50">
        <v>16</v>
      </c>
      <c r="BH437" s="50">
        <v>78</v>
      </c>
      <c r="BI437" s="50" t="s">
        <v>5221</v>
      </c>
      <c r="BJ437" s="50" t="s">
        <v>5222</v>
      </c>
      <c r="BK437" s="50" t="s">
        <v>5223</v>
      </c>
      <c r="BL437" s="51" t="s">
        <v>5224</v>
      </c>
      <c r="BM437" s="52" t="s">
        <v>90</v>
      </c>
      <c r="BN437" s="57"/>
      <c r="BO437" s="57"/>
      <c r="BP437" s="57"/>
      <c r="BQ437" s="58"/>
    </row>
    <row r="438" spans="1:69" ht="15.75" x14ac:dyDescent="0.25">
      <c r="A438" s="38" t="s">
        <v>2625</v>
      </c>
      <c r="B438" s="39" t="s">
        <v>5139</v>
      </c>
      <c r="C438" s="39" t="s">
        <v>132</v>
      </c>
      <c r="D438" s="83" t="s">
        <v>71</v>
      </c>
      <c r="E438" s="39" t="s">
        <v>132</v>
      </c>
      <c r="F438" s="66" t="str">
        <f t="shared" si="20"/>
        <v>http://twiplomacy.com/info/asia/United-Arab-Emirates</v>
      </c>
      <c r="G438" s="41" t="s">
        <v>5225</v>
      </c>
      <c r="H438" s="48" t="s">
        <v>5226</v>
      </c>
      <c r="I438" s="41" t="s">
        <v>5227</v>
      </c>
      <c r="J438" s="43">
        <v>387</v>
      </c>
      <c r="K438" s="43">
        <v>0</v>
      </c>
      <c r="L438" s="41"/>
      <c r="M438" s="41" t="s">
        <v>5228</v>
      </c>
      <c r="N438" s="41" t="s">
        <v>5146</v>
      </c>
      <c r="O438" s="43">
        <v>0</v>
      </c>
      <c r="P438" s="43">
        <v>0</v>
      </c>
      <c r="Q438" s="41" t="s">
        <v>164</v>
      </c>
      <c r="R438" s="41" t="s">
        <v>79</v>
      </c>
      <c r="S438" s="43">
        <v>22</v>
      </c>
      <c r="T438" s="44" t="s">
        <v>564</v>
      </c>
      <c r="U438" s="43"/>
      <c r="V438" s="43"/>
      <c r="W438" s="43"/>
      <c r="X438" s="45"/>
      <c r="Y438" s="45"/>
      <c r="Z438" s="46"/>
      <c r="AA438" s="41" t="s">
        <v>5225</v>
      </c>
      <c r="AB438" s="41" t="s">
        <v>5227</v>
      </c>
      <c r="AC438" s="41" t="s">
        <v>5229</v>
      </c>
      <c r="AD438" s="41" t="s">
        <v>5226</v>
      </c>
      <c r="AE438" s="43">
        <v>0</v>
      </c>
      <c r="AF438" s="43" t="e">
        <v>#VALUE!</v>
      </c>
      <c r="AG438" s="43">
        <v>0</v>
      </c>
      <c r="AH438" s="43">
        <v>0</v>
      </c>
      <c r="AI438" s="41" t="s">
        <v>82</v>
      </c>
      <c r="AJ438" s="41" t="s">
        <v>82</v>
      </c>
      <c r="AK438" s="41" t="s">
        <v>82</v>
      </c>
      <c r="AL438" s="41" t="s">
        <v>82</v>
      </c>
      <c r="AM438" s="41" t="s">
        <v>82</v>
      </c>
      <c r="AN438" s="43" t="s">
        <v>83</v>
      </c>
      <c r="AO438" s="43">
        <v>0</v>
      </c>
      <c r="AP438" s="43">
        <v>0</v>
      </c>
      <c r="AQ438" s="43">
        <v>0</v>
      </c>
      <c r="AR438" s="43">
        <v>0</v>
      </c>
      <c r="AS438" s="41">
        <v>0</v>
      </c>
      <c r="AT438" s="43">
        <v>387</v>
      </c>
      <c r="AU438" s="43">
        <v>71</v>
      </c>
      <c r="AV438" s="47">
        <v>0.22470000000000001</v>
      </c>
      <c r="AW438" s="48" t="s">
        <v>5230</v>
      </c>
      <c r="AX438" s="39">
        <v>0</v>
      </c>
      <c r="AY438" s="39">
        <v>0</v>
      </c>
      <c r="AZ438" s="39" t="s">
        <v>85</v>
      </c>
      <c r="BA438" s="39"/>
      <c r="BB438" s="48" t="s">
        <v>5231</v>
      </c>
      <c r="BC438" s="64">
        <v>0</v>
      </c>
      <c r="BD438" s="41" t="s">
        <v>5225</v>
      </c>
      <c r="BE438" s="50">
        <v>0</v>
      </c>
      <c r="BF438" s="50">
        <v>9</v>
      </c>
      <c r="BG438" s="50">
        <v>0</v>
      </c>
      <c r="BH438" s="50">
        <v>9</v>
      </c>
      <c r="BI438" s="50"/>
      <c r="BJ438" s="50" t="s">
        <v>5232</v>
      </c>
      <c r="BK438" s="50"/>
      <c r="BL438" s="51" t="s">
        <v>5233</v>
      </c>
      <c r="BM438" s="52" t="s">
        <v>90</v>
      </c>
      <c r="BN438" s="57"/>
      <c r="BO438" s="57"/>
      <c r="BP438" s="57"/>
      <c r="BQ438" s="58"/>
    </row>
    <row r="439" spans="1:69" ht="15.75" x14ac:dyDescent="0.25">
      <c r="A439" s="38" t="s">
        <v>2625</v>
      </c>
      <c r="B439" s="39" t="s">
        <v>5234</v>
      </c>
      <c r="C439" s="39" t="s">
        <v>146</v>
      </c>
      <c r="D439" s="39" t="s">
        <v>118</v>
      </c>
      <c r="E439" s="39" t="s">
        <v>5235</v>
      </c>
      <c r="F439" s="66" t="str">
        <f>HYPERLINK("http://twiplomacy.com/info/asia/Uzbekistan","http://twiplomacy.com/info/asia/Uzbekistan")</f>
        <v>http://twiplomacy.com/info/asia/Uzbekistan</v>
      </c>
      <c r="G439" s="41" t="s">
        <v>5236</v>
      </c>
      <c r="H439" s="48" t="s">
        <v>5237</v>
      </c>
      <c r="I439" s="41" t="s">
        <v>5238</v>
      </c>
      <c r="J439" s="43">
        <v>5502</v>
      </c>
      <c r="K439" s="43">
        <v>0</v>
      </c>
      <c r="L439" s="41" t="s">
        <v>5239</v>
      </c>
      <c r="M439" s="41" t="s">
        <v>5240</v>
      </c>
      <c r="N439" s="41" t="s">
        <v>5234</v>
      </c>
      <c r="O439" s="43">
        <v>6</v>
      </c>
      <c r="P439" s="43">
        <v>2305</v>
      </c>
      <c r="Q439" s="41" t="s">
        <v>3897</v>
      </c>
      <c r="R439" s="41" t="s">
        <v>124</v>
      </c>
      <c r="S439" s="43">
        <v>19</v>
      </c>
      <c r="T439" s="44" t="s">
        <v>97</v>
      </c>
      <c r="U439" s="43">
        <v>5.0640176600441498</v>
      </c>
      <c r="V439" s="43">
        <v>3.275501307759372</v>
      </c>
      <c r="W439" s="43">
        <v>9.0588491717523976</v>
      </c>
      <c r="X439" s="45">
        <v>0</v>
      </c>
      <c r="Y439" s="45">
        <v>2294</v>
      </c>
      <c r="Z439" s="46">
        <v>0</v>
      </c>
      <c r="AA439" s="41" t="s">
        <v>5236</v>
      </c>
      <c r="AB439" s="41" t="s">
        <v>5238</v>
      </c>
      <c r="AC439" s="41" t="s">
        <v>5241</v>
      </c>
      <c r="AD439" s="41" t="s">
        <v>5237</v>
      </c>
      <c r="AE439" s="43">
        <v>29277</v>
      </c>
      <c r="AF439" s="43">
        <v>4.4175199089874857</v>
      </c>
      <c r="AG439" s="43">
        <v>7766</v>
      </c>
      <c r="AH439" s="43">
        <v>21511</v>
      </c>
      <c r="AI439" s="47">
        <v>5.0499999999999998E-3</v>
      </c>
      <c r="AJ439" s="47">
        <v>1.311E-2</v>
      </c>
      <c r="AK439" s="47">
        <v>2.33E-3</v>
      </c>
      <c r="AL439" s="47">
        <v>3.848E-2</v>
      </c>
      <c r="AM439" s="47">
        <v>4.7099999999999998E-3</v>
      </c>
      <c r="AN439" s="43">
        <v>1758</v>
      </c>
      <c r="AO439" s="43">
        <v>273</v>
      </c>
      <c r="AP439" s="43">
        <v>26</v>
      </c>
      <c r="AQ439" s="43">
        <v>1395</v>
      </c>
      <c r="AR439" s="43">
        <v>55</v>
      </c>
      <c r="AS439" s="41">
        <v>4.82</v>
      </c>
      <c r="AT439" s="43">
        <v>5426</v>
      </c>
      <c r="AU439" s="43">
        <v>0</v>
      </c>
      <c r="AV439" s="55">
        <v>0</v>
      </c>
      <c r="AW439" s="42" t="s">
        <v>5242</v>
      </c>
      <c r="AX439" s="39">
        <v>0</v>
      </c>
      <c r="AY439" s="39">
        <v>0</v>
      </c>
      <c r="AZ439" s="39" t="s">
        <v>85</v>
      </c>
      <c r="BA439" s="39"/>
      <c r="BB439" s="42" t="s">
        <v>5243</v>
      </c>
      <c r="BC439" s="39">
        <v>0</v>
      </c>
      <c r="BD439" s="41" t="s">
        <v>5236</v>
      </c>
      <c r="BE439" s="50">
        <v>0</v>
      </c>
      <c r="BF439" s="50">
        <v>1</v>
      </c>
      <c r="BG439" s="50">
        <v>0</v>
      </c>
      <c r="BH439" s="50">
        <v>1</v>
      </c>
      <c r="BI439" s="50"/>
      <c r="BJ439" s="50" t="s">
        <v>4820</v>
      </c>
      <c r="BK439" s="50"/>
      <c r="BL439" s="56" t="s">
        <v>5244</v>
      </c>
      <c r="BM439" s="52" t="s">
        <v>90</v>
      </c>
      <c r="BN439" s="57"/>
      <c r="BO439" s="57"/>
      <c r="BP439" s="57"/>
      <c r="BQ439" s="58"/>
    </row>
    <row r="440" spans="1:69" ht="15.75" x14ac:dyDescent="0.25">
      <c r="A440" s="38" t="s">
        <v>2625</v>
      </c>
      <c r="B440" s="39" t="s">
        <v>5234</v>
      </c>
      <c r="C440" s="39" t="s">
        <v>104</v>
      </c>
      <c r="D440" s="39" t="s">
        <v>118</v>
      </c>
      <c r="E440" s="39" t="s">
        <v>5245</v>
      </c>
      <c r="F440" s="66" t="str">
        <f>HYPERLINK("http://twiplomacy.com/info/asia/Uzbekistan","http://twiplomacy.com/info/asia/Uzbekistan")</f>
        <v>http://twiplomacy.com/info/asia/Uzbekistan</v>
      </c>
      <c r="G440" s="41" t="s">
        <v>5246</v>
      </c>
      <c r="H440" s="56" t="s">
        <v>5247</v>
      </c>
      <c r="I440" s="41" t="s">
        <v>5248</v>
      </c>
      <c r="J440" s="43">
        <v>107</v>
      </c>
      <c r="K440" s="43">
        <v>3</v>
      </c>
      <c r="L440" s="41" t="s">
        <v>5249</v>
      </c>
      <c r="M440" s="41" t="s">
        <v>5250</v>
      </c>
      <c r="N440" s="41" t="s">
        <v>5251</v>
      </c>
      <c r="O440" s="43">
        <v>0</v>
      </c>
      <c r="P440" s="43">
        <v>9</v>
      </c>
      <c r="Q440" s="41" t="s">
        <v>3897</v>
      </c>
      <c r="R440" s="41" t="s">
        <v>79</v>
      </c>
      <c r="S440" s="43">
        <v>4</v>
      </c>
      <c r="T440" s="39" t="s">
        <v>5252</v>
      </c>
      <c r="U440" s="43">
        <v>3</v>
      </c>
      <c r="V440" s="43">
        <v>0</v>
      </c>
      <c r="W440" s="43">
        <v>1.8</v>
      </c>
      <c r="X440" s="45">
        <v>0</v>
      </c>
      <c r="Y440" s="45">
        <v>9</v>
      </c>
      <c r="Z440" s="46">
        <v>0</v>
      </c>
      <c r="AA440" s="41" t="s">
        <v>5246</v>
      </c>
      <c r="AB440" s="41" t="s">
        <v>5248</v>
      </c>
      <c r="AC440" s="41" t="s">
        <v>5253</v>
      </c>
      <c r="AD440" s="41" t="s">
        <v>5247</v>
      </c>
      <c r="AE440" s="43">
        <v>0</v>
      </c>
      <c r="AF440" s="43" t="e">
        <v>#VALUE!</v>
      </c>
      <c r="AG440" s="43">
        <v>0</v>
      </c>
      <c r="AH440" s="43">
        <v>0</v>
      </c>
      <c r="AI440" s="41" t="s">
        <v>82</v>
      </c>
      <c r="AJ440" s="41" t="s">
        <v>82</v>
      </c>
      <c r="AK440" s="41" t="s">
        <v>82</v>
      </c>
      <c r="AL440" s="41" t="s">
        <v>82</v>
      </c>
      <c r="AM440" s="41" t="s">
        <v>82</v>
      </c>
      <c r="AN440" s="43" t="s">
        <v>83</v>
      </c>
      <c r="AO440" s="43">
        <v>0</v>
      </c>
      <c r="AP440" s="43">
        <v>0</v>
      </c>
      <c r="AQ440" s="43">
        <v>0</v>
      </c>
      <c r="AR440" s="43">
        <v>0</v>
      </c>
      <c r="AS440" s="41">
        <v>0</v>
      </c>
      <c r="AT440" s="43">
        <v>107</v>
      </c>
      <c r="AU440" s="43">
        <v>0</v>
      </c>
      <c r="AV440" s="55">
        <v>0</v>
      </c>
      <c r="AW440" s="48" t="s">
        <v>5254</v>
      </c>
      <c r="AX440" s="39">
        <v>0</v>
      </c>
      <c r="AY440" s="39">
        <v>0</v>
      </c>
      <c r="AZ440" s="39" t="s">
        <v>85</v>
      </c>
      <c r="BA440" s="87"/>
      <c r="BB440" s="48" t="s">
        <v>5255</v>
      </c>
      <c r="BC440" s="39">
        <v>0</v>
      </c>
      <c r="BD440" s="41" t="s">
        <v>5246</v>
      </c>
      <c r="BE440" s="50">
        <v>1</v>
      </c>
      <c r="BF440" s="50">
        <v>0</v>
      </c>
      <c r="BG440" s="50">
        <v>0</v>
      </c>
      <c r="BH440" s="50">
        <v>1</v>
      </c>
      <c r="BI440" s="50" t="s">
        <v>5256</v>
      </c>
      <c r="BJ440" s="50"/>
      <c r="BK440" s="50"/>
      <c r="BL440" s="51" t="s">
        <v>5257</v>
      </c>
      <c r="BM440" s="52" t="s">
        <v>90</v>
      </c>
      <c r="BN440" s="57"/>
      <c r="BO440" s="57"/>
      <c r="BP440" s="57"/>
      <c r="BQ440" s="58"/>
    </row>
    <row r="441" spans="1:69" ht="15.75" x14ac:dyDescent="0.25">
      <c r="A441" s="38" t="s">
        <v>2625</v>
      </c>
      <c r="B441" s="39" t="s">
        <v>5234</v>
      </c>
      <c r="C441" s="39" t="s">
        <v>211</v>
      </c>
      <c r="D441" s="39" t="s">
        <v>71</v>
      </c>
      <c r="E441" s="39" t="s">
        <v>211</v>
      </c>
      <c r="F441" s="66" t="str">
        <f>HYPERLINK("http://twiplomacy.com/info/asia/Uzbekistan","http://twiplomacy.com/info/asia/Uzbekistan")</f>
        <v>http://twiplomacy.com/info/asia/Uzbekistan</v>
      </c>
      <c r="G441" s="41" t="s">
        <v>5256</v>
      </c>
      <c r="H441" s="48" t="s">
        <v>5258</v>
      </c>
      <c r="I441" s="41" t="s">
        <v>5259</v>
      </c>
      <c r="J441" s="43">
        <v>70989</v>
      </c>
      <c r="K441" s="43">
        <v>7</v>
      </c>
      <c r="L441" s="41" t="s">
        <v>5260</v>
      </c>
      <c r="M441" s="41" t="s">
        <v>5261</v>
      </c>
      <c r="N441" s="41" t="s">
        <v>5262</v>
      </c>
      <c r="O441" s="43">
        <v>6</v>
      </c>
      <c r="P441" s="43">
        <v>9389</v>
      </c>
      <c r="Q441" s="41" t="s">
        <v>3897</v>
      </c>
      <c r="R441" s="41" t="s">
        <v>79</v>
      </c>
      <c r="S441" s="43">
        <v>140</v>
      </c>
      <c r="T441" s="44" t="s">
        <v>97</v>
      </c>
      <c r="U441" s="43">
        <v>6.9206008583690988</v>
      </c>
      <c r="V441" s="43">
        <v>0.75224806201550387</v>
      </c>
      <c r="W441" s="43">
        <v>1.4527131782945739</v>
      </c>
      <c r="X441" s="45">
        <v>2</v>
      </c>
      <c r="Y441" s="45">
        <v>3225</v>
      </c>
      <c r="Z441" s="46">
        <v>6.2015503875968996E-4</v>
      </c>
      <c r="AA441" s="41" t="s">
        <v>5256</v>
      </c>
      <c r="AB441" s="41" t="s">
        <v>5259</v>
      </c>
      <c r="AC441" s="41" t="s">
        <v>5263</v>
      </c>
      <c r="AD441" s="41" t="s">
        <v>5258</v>
      </c>
      <c r="AE441" s="43">
        <v>6392</v>
      </c>
      <c r="AF441" s="43">
        <v>0.82792321116928447</v>
      </c>
      <c r="AG441" s="43">
        <v>2372</v>
      </c>
      <c r="AH441" s="43">
        <v>4020</v>
      </c>
      <c r="AI441" s="47">
        <v>3.0000000000000001E-5</v>
      </c>
      <c r="AJ441" s="41" t="s">
        <v>82</v>
      </c>
      <c r="AK441" s="47">
        <v>3.0000000000000001E-5</v>
      </c>
      <c r="AL441" s="41" t="s">
        <v>82</v>
      </c>
      <c r="AM441" s="41" t="s">
        <v>82</v>
      </c>
      <c r="AN441" s="43">
        <v>2865</v>
      </c>
      <c r="AO441" s="43">
        <v>0</v>
      </c>
      <c r="AP441" s="43">
        <v>0</v>
      </c>
      <c r="AQ441" s="43">
        <v>2865</v>
      </c>
      <c r="AR441" s="43">
        <v>0</v>
      </c>
      <c r="AS441" s="41">
        <v>7.85</v>
      </c>
      <c r="AT441" s="43">
        <v>70977</v>
      </c>
      <c r="AU441" s="43">
        <v>-916</v>
      </c>
      <c r="AV441" s="47">
        <v>-1.2699999999999999E-2</v>
      </c>
      <c r="AW441" s="48" t="s">
        <v>5264</v>
      </c>
      <c r="AX441" s="39">
        <v>0</v>
      </c>
      <c r="AY441" s="39">
        <v>0</v>
      </c>
      <c r="AZ441" s="39" t="s">
        <v>85</v>
      </c>
      <c r="BA441" s="39"/>
      <c r="BB441" s="48" t="s">
        <v>5265</v>
      </c>
      <c r="BC441" s="39">
        <v>0</v>
      </c>
      <c r="BD441" s="41" t="s">
        <v>5256</v>
      </c>
      <c r="BE441" s="50">
        <v>1</v>
      </c>
      <c r="BF441" s="50">
        <v>14</v>
      </c>
      <c r="BG441" s="50">
        <v>2</v>
      </c>
      <c r="BH441" s="50">
        <v>17</v>
      </c>
      <c r="BI441" s="50" t="s">
        <v>5266</v>
      </c>
      <c r="BJ441" s="50" t="s">
        <v>5267</v>
      </c>
      <c r="BK441" s="50" t="s">
        <v>5268</v>
      </c>
      <c r="BL441" s="51" t="s">
        <v>5269</v>
      </c>
      <c r="BM441" s="52" t="s">
        <v>90</v>
      </c>
      <c r="BN441" s="57"/>
      <c r="BO441" s="57"/>
      <c r="BP441" s="57"/>
      <c r="BQ441" s="58"/>
    </row>
    <row r="442" spans="1:69" ht="15.75" x14ac:dyDescent="0.25">
      <c r="A442" s="70" t="s">
        <v>2625</v>
      </c>
      <c r="B442" s="49" t="s">
        <v>5234</v>
      </c>
      <c r="C442" s="39" t="s">
        <v>132</v>
      </c>
      <c r="D442" s="83" t="s">
        <v>71</v>
      </c>
      <c r="E442" s="49" t="s">
        <v>132</v>
      </c>
      <c r="F442" s="66" t="str">
        <f>HYPERLINK("http://twiplomacy.com/info/asia/Uzbekistan","http://twiplomacy.com/info/asia/Uzbekistan")</f>
        <v>http://twiplomacy.com/info/asia/Uzbekistan</v>
      </c>
      <c r="G442" s="41" t="s">
        <v>5270</v>
      </c>
      <c r="H442" s="48" t="s">
        <v>5271</v>
      </c>
      <c r="I442" s="41" t="s">
        <v>5272</v>
      </c>
      <c r="J442" s="43">
        <v>5</v>
      </c>
      <c r="K442" s="43">
        <v>0</v>
      </c>
      <c r="L442" s="41"/>
      <c r="M442" s="41" t="s">
        <v>5273</v>
      </c>
      <c r="N442" s="41"/>
      <c r="O442" s="43">
        <v>0</v>
      </c>
      <c r="P442" s="43">
        <v>0</v>
      </c>
      <c r="Q442" s="41" t="s">
        <v>3897</v>
      </c>
      <c r="R442" s="41" t="s">
        <v>79</v>
      </c>
      <c r="S442" s="43">
        <v>1</v>
      </c>
      <c r="T442" s="39" t="s">
        <v>564</v>
      </c>
      <c r="U442" s="43"/>
      <c r="V442" s="43"/>
      <c r="W442" s="43"/>
      <c r="X442" s="45"/>
      <c r="Y442" s="45"/>
      <c r="Z442" s="46"/>
      <c r="AA442" s="41" t="s">
        <v>5270</v>
      </c>
      <c r="AB442" s="41" t="s">
        <v>5272</v>
      </c>
      <c r="AC442" s="41" t="s">
        <v>5274</v>
      </c>
      <c r="AD442" s="41" t="s">
        <v>5271</v>
      </c>
      <c r="AE442" s="43">
        <v>0</v>
      </c>
      <c r="AF442" s="43" t="e">
        <v>#VALUE!</v>
      </c>
      <c r="AG442" s="43">
        <v>0</v>
      </c>
      <c r="AH442" s="43">
        <v>0</v>
      </c>
      <c r="AI442" s="41" t="s">
        <v>82</v>
      </c>
      <c r="AJ442" s="41" t="s">
        <v>82</v>
      </c>
      <c r="AK442" s="41" t="s">
        <v>82</v>
      </c>
      <c r="AL442" s="41" t="s">
        <v>82</v>
      </c>
      <c r="AM442" s="41" t="s">
        <v>82</v>
      </c>
      <c r="AN442" s="43" t="s">
        <v>83</v>
      </c>
      <c r="AO442" s="43">
        <v>0</v>
      </c>
      <c r="AP442" s="43">
        <v>0</v>
      </c>
      <c r="AQ442" s="43">
        <v>0</v>
      </c>
      <c r="AR442" s="43">
        <v>0</v>
      </c>
      <c r="AS442" s="41">
        <v>0</v>
      </c>
      <c r="AT442" s="43">
        <v>5</v>
      </c>
      <c r="AU442" s="43">
        <v>0</v>
      </c>
      <c r="AV442" s="55">
        <v>0</v>
      </c>
      <c r="AW442" s="48" t="s">
        <v>5275</v>
      </c>
      <c r="AX442" s="39">
        <v>0</v>
      </c>
      <c r="AY442" s="39">
        <v>0</v>
      </c>
      <c r="AZ442" s="39" t="s">
        <v>85</v>
      </c>
      <c r="BA442" s="39"/>
      <c r="BB442" s="48" t="s">
        <v>5276</v>
      </c>
      <c r="BC442" s="64">
        <v>0</v>
      </c>
      <c r="BD442" s="41" t="s">
        <v>5270</v>
      </c>
      <c r="BE442" s="50">
        <v>0</v>
      </c>
      <c r="BF442" s="50">
        <v>0</v>
      </c>
      <c r="BG442" s="50">
        <v>0</v>
      </c>
      <c r="BH442" s="50">
        <v>0</v>
      </c>
      <c r="BI442" s="50"/>
      <c r="BJ442" s="50"/>
      <c r="BK442" s="50"/>
      <c r="BL442" s="51" t="s">
        <v>5277</v>
      </c>
      <c r="BM442" s="52" t="s">
        <v>90</v>
      </c>
      <c r="BN442" s="57"/>
      <c r="BO442" s="57"/>
      <c r="BP442" s="57"/>
      <c r="BQ442" s="58"/>
    </row>
    <row r="443" spans="1:69" ht="15.75" x14ac:dyDescent="0.25">
      <c r="A443" s="38" t="s">
        <v>2625</v>
      </c>
      <c r="B443" s="39" t="s">
        <v>5278</v>
      </c>
      <c r="C443" s="39" t="s">
        <v>211</v>
      </c>
      <c r="D443" s="39" t="s">
        <v>71</v>
      </c>
      <c r="E443" s="39" t="s">
        <v>211</v>
      </c>
      <c r="F443" s="66" t="str">
        <f>HYPERLINK("http://twiplomacy.com/info/asia/Vietnam","http://twiplomacy.com/info/asia/Vietnam")</f>
        <v>http://twiplomacy.com/info/asia/Vietnam</v>
      </c>
      <c r="G443" s="41" t="s">
        <v>142</v>
      </c>
      <c r="H443" s="42" t="s">
        <v>5279</v>
      </c>
      <c r="I443" s="41" t="s">
        <v>5280</v>
      </c>
      <c r="J443" s="43">
        <v>2274</v>
      </c>
      <c r="K443" s="43">
        <v>251</v>
      </c>
      <c r="L443" s="41" t="s">
        <v>5281</v>
      </c>
      <c r="M443" s="41" t="s">
        <v>5282</v>
      </c>
      <c r="N443" s="41" t="s">
        <v>5283</v>
      </c>
      <c r="O443" s="43">
        <v>410</v>
      </c>
      <c r="P443" s="43">
        <v>1242</v>
      </c>
      <c r="Q443" s="41" t="s">
        <v>164</v>
      </c>
      <c r="R443" s="41" t="s">
        <v>79</v>
      </c>
      <c r="S443" s="43">
        <v>23</v>
      </c>
      <c r="T443" s="44" t="s">
        <v>97</v>
      </c>
      <c r="U443" s="43">
        <v>2.8475750577367211</v>
      </c>
      <c r="V443" s="43">
        <v>2.0839532412327308</v>
      </c>
      <c r="W443" s="43">
        <v>2.2720510095642932</v>
      </c>
      <c r="X443" s="45">
        <v>5</v>
      </c>
      <c r="Y443" s="45">
        <v>1233</v>
      </c>
      <c r="Z443" s="46">
        <v>4.0551500405515001E-3</v>
      </c>
      <c r="AA443" s="41" t="s">
        <v>142</v>
      </c>
      <c r="AB443" s="41" t="s">
        <v>5280</v>
      </c>
      <c r="AC443" s="41" t="s">
        <v>5284</v>
      </c>
      <c r="AD443" s="41" t="s">
        <v>5279</v>
      </c>
      <c r="AE443" s="43">
        <v>3567</v>
      </c>
      <c r="AF443" s="43">
        <v>2.1385390428211588</v>
      </c>
      <c r="AG443" s="43">
        <v>1698</v>
      </c>
      <c r="AH443" s="43">
        <v>1869</v>
      </c>
      <c r="AI443" s="47">
        <v>7.2899999999999996E-3</v>
      </c>
      <c r="AJ443" s="47">
        <v>3.5599999999999998E-3</v>
      </c>
      <c r="AK443" s="47">
        <v>2.0200000000000001E-3</v>
      </c>
      <c r="AL443" s="47">
        <v>7.2899999999999996E-3</v>
      </c>
      <c r="AM443" s="47">
        <v>1.6900000000000001E-3</v>
      </c>
      <c r="AN443" s="43">
        <v>794</v>
      </c>
      <c r="AO443" s="43">
        <v>663</v>
      </c>
      <c r="AP443" s="43">
        <v>24</v>
      </c>
      <c r="AQ443" s="43">
        <v>54</v>
      </c>
      <c r="AR443" s="43">
        <v>52</v>
      </c>
      <c r="AS443" s="41">
        <v>2.1800000000000002</v>
      </c>
      <c r="AT443" s="43">
        <v>2242</v>
      </c>
      <c r="AU443" s="43">
        <v>2129</v>
      </c>
      <c r="AV443" s="47">
        <v>18.840699999999998</v>
      </c>
      <c r="AW443" s="48" t="s">
        <v>5285</v>
      </c>
      <c r="AX443" s="39">
        <v>0</v>
      </c>
      <c r="AY443" s="39">
        <v>0</v>
      </c>
      <c r="AZ443" s="39" t="s">
        <v>85</v>
      </c>
      <c r="BA443" s="39"/>
      <c r="BB443" s="48" t="s">
        <v>5286</v>
      </c>
      <c r="BC443" s="39">
        <v>0</v>
      </c>
      <c r="BD443" s="41" t="s">
        <v>142</v>
      </c>
      <c r="BE443" s="50">
        <v>105</v>
      </c>
      <c r="BF443" s="50">
        <v>3</v>
      </c>
      <c r="BG443" s="50">
        <v>2</v>
      </c>
      <c r="BH443" s="50">
        <v>110</v>
      </c>
      <c r="BI443" s="50" t="s">
        <v>5287</v>
      </c>
      <c r="BJ443" s="50" t="s">
        <v>5288</v>
      </c>
      <c r="BK443" s="50" t="s">
        <v>5289</v>
      </c>
      <c r="BL443" s="56" t="s">
        <v>5290</v>
      </c>
      <c r="BM443" s="52" t="s">
        <v>90</v>
      </c>
      <c r="BN443" s="57"/>
      <c r="BO443" s="57"/>
      <c r="BP443" s="57"/>
      <c r="BQ443" s="58"/>
    </row>
    <row r="444" spans="1:69" ht="15.75" x14ac:dyDescent="0.25">
      <c r="A444" s="38" t="s">
        <v>2625</v>
      </c>
      <c r="B444" s="39" t="s">
        <v>5278</v>
      </c>
      <c r="C444" s="39" t="s">
        <v>117</v>
      </c>
      <c r="D444" s="39" t="s">
        <v>118</v>
      </c>
      <c r="E444" s="39" t="s">
        <v>5291</v>
      </c>
      <c r="F444" s="66" t="str">
        <f>HYPERLINK("http://twiplomacy.com/info/asia/Vietnam","http://twiplomacy.com/info/asia/Vietnam")</f>
        <v>http://twiplomacy.com/info/asia/Vietnam</v>
      </c>
      <c r="G444" s="41" t="s">
        <v>5292</v>
      </c>
      <c r="H444" s="42" t="s">
        <v>5293</v>
      </c>
      <c r="I444" s="41" t="s">
        <v>5294</v>
      </c>
      <c r="J444" s="43">
        <v>10994</v>
      </c>
      <c r="K444" s="43">
        <v>7</v>
      </c>
      <c r="L444" s="41" t="s">
        <v>5295</v>
      </c>
      <c r="M444" s="41" t="s">
        <v>5296</v>
      </c>
      <c r="N444" s="41" t="s">
        <v>5278</v>
      </c>
      <c r="O444" s="43">
        <v>52</v>
      </c>
      <c r="P444" s="43">
        <v>413</v>
      </c>
      <c r="Q444" s="41" t="s">
        <v>164</v>
      </c>
      <c r="R444" s="41" t="s">
        <v>79</v>
      </c>
      <c r="S444" s="43">
        <v>22</v>
      </c>
      <c r="T444" s="44" t="s">
        <v>97</v>
      </c>
      <c r="U444" s="43">
        <v>0.45814479638009048</v>
      </c>
      <c r="V444" s="43">
        <v>5.3851132686084142</v>
      </c>
      <c r="W444" s="43">
        <v>8.1747572815533989</v>
      </c>
      <c r="X444" s="45">
        <v>1</v>
      </c>
      <c r="Y444" s="45">
        <v>405</v>
      </c>
      <c r="Z444" s="46">
        <v>2.4691358024691401E-3</v>
      </c>
      <c r="AA444" s="41" t="s">
        <v>5292</v>
      </c>
      <c r="AB444" s="41" t="s">
        <v>5294</v>
      </c>
      <c r="AC444" s="41" t="s">
        <v>5297</v>
      </c>
      <c r="AD444" s="41" t="s">
        <v>5293</v>
      </c>
      <c r="AE444" s="43">
        <v>3365</v>
      </c>
      <c r="AF444" s="43">
        <v>7.0169491525423728</v>
      </c>
      <c r="AG444" s="43">
        <v>1242</v>
      </c>
      <c r="AH444" s="43">
        <v>2123</v>
      </c>
      <c r="AI444" s="47">
        <v>1.112E-2</v>
      </c>
      <c r="AJ444" s="47">
        <v>4.6299999999999996E-3</v>
      </c>
      <c r="AK444" s="47">
        <v>2.4199999999999998E-3</v>
      </c>
      <c r="AL444" s="41" t="s">
        <v>82</v>
      </c>
      <c r="AM444" s="47">
        <v>3.14E-3</v>
      </c>
      <c r="AN444" s="43">
        <v>177</v>
      </c>
      <c r="AO444" s="43">
        <v>97</v>
      </c>
      <c r="AP444" s="43">
        <v>0</v>
      </c>
      <c r="AQ444" s="43">
        <v>15</v>
      </c>
      <c r="AR444" s="43">
        <v>65</v>
      </c>
      <c r="AS444" s="41">
        <v>0.48</v>
      </c>
      <c r="AT444" s="43">
        <v>11299</v>
      </c>
      <c r="AU444" s="43">
        <v>10943</v>
      </c>
      <c r="AV444" s="47">
        <v>30.738800000000001</v>
      </c>
      <c r="AW444" s="48" t="s">
        <v>5298</v>
      </c>
      <c r="AX444" s="39">
        <v>0</v>
      </c>
      <c r="AY444" s="39">
        <v>0</v>
      </c>
      <c r="AZ444" s="39" t="s">
        <v>85</v>
      </c>
      <c r="BA444" s="39"/>
      <c r="BB444" s="48" t="s">
        <v>5299</v>
      </c>
      <c r="BC444" s="39">
        <v>0</v>
      </c>
      <c r="BD444" s="41" t="s">
        <v>5292</v>
      </c>
      <c r="BE444" s="50">
        <v>0</v>
      </c>
      <c r="BF444" s="50">
        <v>10</v>
      </c>
      <c r="BG444" s="50">
        <v>3</v>
      </c>
      <c r="BH444" s="50">
        <v>13</v>
      </c>
      <c r="BI444" s="50"/>
      <c r="BJ444" s="50" t="s">
        <v>5300</v>
      </c>
      <c r="BK444" s="50" t="s">
        <v>5301</v>
      </c>
      <c r="BL444" s="51" t="s">
        <v>5302</v>
      </c>
      <c r="BM444" s="52" t="s">
        <v>90</v>
      </c>
      <c r="BN444" s="57"/>
      <c r="BO444" s="57"/>
      <c r="BP444" s="57"/>
      <c r="BQ444" s="58"/>
    </row>
    <row r="445" spans="1:69" ht="15.75" x14ac:dyDescent="0.25">
      <c r="A445" s="38" t="s">
        <v>2625</v>
      </c>
      <c r="B445" s="39" t="s">
        <v>5278</v>
      </c>
      <c r="C445" s="39" t="s">
        <v>132</v>
      </c>
      <c r="D445" s="39" t="s">
        <v>71</v>
      </c>
      <c r="E445" s="39" t="s">
        <v>132</v>
      </c>
      <c r="F445" s="66" t="str">
        <f>HYPERLINK("http://twiplomacy.com/info/asia/Vietnam","http://twiplomacy.com/info/asia/Vietnam")</f>
        <v>http://twiplomacy.com/info/asia/Vietnam</v>
      </c>
      <c r="G445" s="41" t="s">
        <v>5303</v>
      </c>
      <c r="H445" s="48" t="s">
        <v>5304</v>
      </c>
      <c r="I445" s="41" t="s">
        <v>5305</v>
      </c>
      <c r="J445" s="43">
        <v>8837</v>
      </c>
      <c r="K445" s="43">
        <v>244</v>
      </c>
      <c r="L445" s="41" t="s">
        <v>5306</v>
      </c>
      <c r="M445" s="41" t="s">
        <v>5307</v>
      </c>
      <c r="N445" s="41" t="s">
        <v>5308</v>
      </c>
      <c r="O445" s="43">
        <v>1573</v>
      </c>
      <c r="P445" s="43">
        <v>3115</v>
      </c>
      <c r="Q445" s="41" t="s">
        <v>164</v>
      </c>
      <c r="R445" s="41" t="s">
        <v>124</v>
      </c>
      <c r="S445" s="43">
        <v>79</v>
      </c>
      <c r="T445" s="44" t="s">
        <v>97</v>
      </c>
      <c r="U445" s="43">
        <v>3.3947368421052628</v>
      </c>
      <c r="V445" s="43">
        <v>1.9378684807256239</v>
      </c>
      <c r="W445" s="43">
        <v>2.8702947845804991</v>
      </c>
      <c r="X445" s="45">
        <v>20</v>
      </c>
      <c r="Y445" s="45">
        <v>3096</v>
      </c>
      <c r="Z445" s="46">
        <v>6.4599483204134398E-3</v>
      </c>
      <c r="AA445" s="41" t="s">
        <v>5303</v>
      </c>
      <c r="AB445" s="41" t="s">
        <v>5305</v>
      </c>
      <c r="AC445" s="41" t="s">
        <v>5309</v>
      </c>
      <c r="AD445" s="41" t="s">
        <v>5304</v>
      </c>
      <c r="AE445" s="43">
        <v>7044</v>
      </c>
      <c r="AF445" s="43">
        <v>3.2418136020151134</v>
      </c>
      <c r="AG445" s="43">
        <v>2574</v>
      </c>
      <c r="AH445" s="43">
        <v>4470</v>
      </c>
      <c r="AI445" s="47">
        <v>3.3600000000000001E-3</v>
      </c>
      <c r="AJ445" s="47">
        <v>2.0400000000000001E-3</v>
      </c>
      <c r="AK445" s="47">
        <v>1.98E-3</v>
      </c>
      <c r="AL445" s="47">
        <v>4.62E-3</v>
      </c>
      <c r="AM445" s="47">
        <v>6.0999999999999997E-4</v>
      </c>
      <c r="AN445" s="43">
        <v>794</v>
      </c>
      <c r="AO445" s="43">
        <v>470</v>
      </c>
      <c r="AP445" s="43">
        <v>63</v>
      </c>
      <c r="AQ445" s="43">
        <v>77</v>
      </c>
      <c r="AR445" s="43">
        <v>183</v>
      </c>
      <c r="AS445" s="41">
        <v>2.1800000000000002</v>
      </c>
      <c r="AT445" s="43">
        <v>8916</v>
      </c>
      <c r="AU445" s="43">
        <v>7909</v>
      </c>
      <c r="AV445" s="47">
        <v>7.8540000000000001</v>
      </c>
      <c r="AW445" s="72" t="s">
        <v>5310</v>
      </c>
      <c r="AX445" s="39">
        <v>2</v>
      </c>
      <c r="AY445" s="39">
        <v>1</v>
      </c>
      <c r="AZ445" s="39" t="s">
        <v>85</v>
      </c>
      <c r="BA445" s="39"/>
      <c r="BB445" s="48" t="s">
        <v>5311</v>
      </c>
      <c r="BC445" s="39">
        <v>16</v>
      </c>
      <c r="BD445" s="41" t="s">
        <v>5303</v>
      </c>
      <c r="BE445" s="50">
        <v>81</v>
      </c>
      <c r="BF445" s="50">
        <v>5</v>
      </c>
      <c r="BG445" s="50">
        <v>41</v>
      </c>
      <c r="BH445" s="50">
        <v>127</v>
      </c>
      <c r="BI445" s="50" t="s">
        <v>5312</v>
      </c>
      <c r="BJ445" s="50" t="s">
        <v>5313</v>
      </c>
      <c r="BK445" s="50" t="s">
        <v>5314</v>
      </c>
      <c r="BL445" s="51" t="s">
        <v>5315</v>
      </c>
      <c r="BM445" s="52" t="s">
        <v>276</v>
      </c>
      <c r="BN445" s="57"/>
      <c r="BO445" s="57"/>
      <c r="BP445" s="57"/>
      <c r="BQ445" s="58"/>
    </row>
    <row r="446" spans="1:69" ht="15.75" x14ac:dyDescent="0.25">
      <c r="A446" s="38" t="s">
        <v>2625</v>
      </c>
      <c r="B446" s="39" t="s">
        <v>5316</v>
      </c>
      <c r="C446" s="39" t="s">
        <v>146</v>
      </c>
      <c r="D446" s="39" t="s">
        <v>118</v>
      </c>
      <c r="E446" s="39" t="s">
        <v>5317</v>
      </c>
      <c r="F446" s="66" t="str">
        <f>HYPERLINK("http://twiplomacy.com/info/asia/Yemen","http://twiplomacy.com/info/asia/Yemen")</f>
        <v>http://twiplomacy.com/info/asia/Yemen</v>
      </c>
      <c r="G446" s="41" t="s">
        <v>5318</v>
      </c>
      <c r="H446" s="48" t="s">
        <v>5319</v>
      </c>
      <c r="I446" s="41" t="s">
        <v>5320</v>
      </c>
      <c r="J446" s="43">
        <v>417634</v>
      </c>
      <c r="K446" s="43">
        <v>0</v>
      </c>
      <c r="L446" s="41" t="s">
        <v>5321</v>
      </c>
      <c r="M446" s="41" t="s">
        <v>5322</v>
      </c>
      <c r="N446" s="41" t="s">
        <v>5323</v>
      </c>
      <c r="O446" s="43">
        <v>0</v>
      </c>
      <c r="P446" s="43">
        <v>5132</v>
      </c>
      <c r="Q446" s="41" t="s">
        <v>3328</v>
      </c>
      <c r="R446" s="41" t="s">
        <v>124</v>
      </c>
      <c r="S446" s="43">
        <v>487</v>
      </c>
      <c r="T446" s="44" t="s">
        <v>97</v>
      </c>
      <c r="U446" s="43">
        <v>1.985846153846154</v>
      </c>
      <c r="V446" s="43">
        <v>35.888096714197147</v>
      </c>
      <c r="W446" s="43">
        <v>85.818350898946065</v>
      </c>
      <c r="X446" s="45">
        <v>0</v>
      </c>
      <c r="Y446" s="45">
        <v>3227</v>
      </c>
      <c r="Z446" s="46">
        <v>0</v>
      </c>
      <c r="AA446" s="41" t="s">
        <v>5318</v>
      </c>
      <c r="AB446" s="41" t="s">
        <v>5320</v>
      </c>
      <c r="AC446" s="41" t="s">
        <v>5324</v>
      </c>
      <c r="AD446" s="41" t="s">
        <v>5319</v>
      </c>
      <c r="AE446" s="43">
        <v>285400</v>
      </c>
      <c r="AF446" s="43">
        <v>158.33535353535353</v>
      </c>
      <c r="AG446" s="43">
        <v>78376</v>
      </c>
      <c r="AH446" s="43">
        <v>207024</v>
      </c>
      <c r="AI446" s="47">
        <v>2.3900000000000002E-3</v>
      </c>
      <c r="AJ446" s="47">
        <v>2.9399999999999999E-3</v>
      </c>
      <c r="AK446" s="47">
        <v>1.49E-3</v>
      </c>
      <c r="AL446" s="47">
        <v>6.9100000000000003E-3</v>
      </c>
      <c r="AM446" s="47">
        <v>4.9399999999999999E-3</v>
      </c>
      <c r="AN446" s="43">
        <v>495</v>
      </c>
      <c r="AO446" s="43">
        <v>8</v>
      </c>
      <c r="AP446" s="43">
        <v>1</v>
      </c>
      <c r="AQ446" s="43">
        <v>374</v>
      </c>
      <c r="AR446" s="43">
        <v>112</v>
      </c>
      <c r="AS446" s="41">
        <v>1.36</v>
      </c>
      <c r="AT446" s="43">
        <v>417425</v>
      </c>
      <c r="AU446" s="43">
        <v>345311</v>
      </c>
      <c r="AV446" s="47">
        <v>4.7884000000000002</v>
      </c>
      <c r="AW446" s="48" t="s">
        <v>5325</v>
      </c>
      <c r="AX446" s="39">
        <v>0</v>
      </c>
      <c r="AY446" s="39">
        <v>0</v>
      </c>
      <c r="AZ446" s="39" t="s">
        <v>85</v>
      </c>
      <c r="BA446" s="39"/>
      <c r="BB446" s="48" t="s">
        <v>5326</v>
      </c>
      <c r="BC446" s="39">
        <v>0</v>
      </c>
      <c r="BD446" s="41" t="s">
        <v>5318</v>
      </c>
      <c r="BE446" s="50">
        <v>0</v>
      </c>
      <c r="BF446" s="50">
        <v>7</v>
      </c>
      <c r="BG446" s="50">
        <v>0</v>
      </c>
      <c r="BH446" s="50">
        <v>7</v>
      </c>
      <c r="BI446" s="50"/>
      <c r="BJ446" s="50" t="s">
        <v>5327</v>
      </c>
      <c r="BK446" s="50"/>
      <c r="BL446" s="51" t="s">
        <v>5328</v>
      </c>
      <c r="BM446" s="52" t="s">
        <v>90</v>
      </c>
      <c r="BN446" s="57"/>
      <c r="BO446" s="57"/>
      <c r="BP446" s="57"/>
      <c r="BQ446" s="58"/>
    </row>
    <row r="447" spans="1:69" ht="15.75" x14ac:dyDescent="0.25">
      <c r="A447" s="38" t="s">
        <v>2625</v>
      </c>
      <c r="B447" s="39" t="s">
        <v>5316</v>
      </c>
      <c r="C447" s="39" t="s">
        <v>104</v>
      </c>
      <c r="D447" s="39" t="s">
        <v>118</v>
      </c>
      <c r="E447" s="39" t="s">
        <v>5329</v>
      </c>
      <c r="F447" s="66" t="str">
        <f>HYPERLINK("http://twiplomacy.com/info/asia/Yemen","http://twiplomacy.com/info/asia/Yemen")</f>
        <v>http://twiplomacy.com/info/asia/Yemen</v>
      </c>
      <c r="G447" s="41" t="s">
        <v>5330</v>
      </c>
      <c r="H447" s="48" t="s">
        <v>5331</v>
      </c>
      <c r="I447" s="41" t="s">
        <v>5332</v>
      </c>
      <c r="J447" s="43">
        <v>323245</v>
      </c>
      <c r="K447" s="43">
        <v>2</v>
      </c>
      <c r="L447" s="41" t="s">
        <v>5333</v>
      </c>
      <c r="M447" s="41" t="s">
        <v>5334</v>
      </c>
      <c r="N447" s="41" t="s">
        <v>5316</v>
      </c>
      <c r="O447" s="43">
        <v>87</v>
      </c>
      <c r="P447" s="43">
        <v>3813</v>
      </c>
      <c r="Q447" s="41" t="s">
        <v>164</v>
      </c>
      <c r="R447" s="41" t="s">
        <v>124</v>
      </c>
      <c r="S447" s="43">
        <v>264</v>
      </c>
      <c r="T447" s="44" t="s">
        <v>97</v>
      </c>
      <c r="U447" s="43">
        <v>5.5025553662691653</v>
      </c>
      <c r="V447" s="43">
        <v>41.494890058841747</v>
      </c>
      <c r="W447" s="43">
        <v>159.49829668628061</v>
      </c>
      <c r="X447" s="45">
        <v>1</v>
      </c>
      <c r="Y447" s="45">
        <v>3230</v>
      </c>
      <c r="Z447" s="46">
        <v>3.0959752321981399E-4</v>
      </c>
      <c r="AA447" s="41" t="s">
        <v>5330</v>
      </c>
      <c r="AB447" s="41" t="s">
        <v>5332</v>
      </c>
      <c r="AC447" s="41" t="s">
        <v>5335</v>
      </c>
      <c r="AD447" s="41" t="s">
        <v>5331</v>
      </c>
      <c r="AE447" s="43">
        <v>551471</v>
      </c>
      <c r="AF447" s="43">
        <v>60.192286193404136</v>
      </c>
      <c r="AG447" s="43">
        <v>107684</v>
      </c>
      <c r="AH447" s="43">
        <v>443787</v>
      </c>
      <c r="AI447" s="47">
        <v>1.8799999999999999E-3</v>
      </c>
      <c r="AJ447" s="47">
        <v>1.2899999999999999E-3</v>
      </c>
      <c r="AK447" s="47">
        <v>2.5799999999999998E-3</v>
      </c>
      <c r="AL447" s="47">
        <v>5.0800000000000003E-3</v>
      </c>
      <c r="AM447" s="47">
        <v>2.48E-3</v>
      </c>
      <c r="AN447" s="43">
        <v>1789</v>
      </c>
      <c r="AO447" s="43">
        <v>1175</v>
      </c>
      <c r="AP447" s="43">
        <v>6</v>
      </c>
      <c r="AQ447" s="43">
        <v>10</v>
      </c>
      <c r="AR447" s="43">
        <v>598</v>
      </c>
      <c r="AS447" s="41">
        <v>4.9000000000000004</v>
      </c>
      <c r="AT447" s="43">
        <v>322860</v>
      </c>
      <c r="AU447" s="43">
        <v>285155</v>
      </c>
      <c r="AV447" s="47">
        <v>7.5628000000000002</v>
      </c>
      <c r="AW447" s="48" t="s">
        <v>5336</v>
      </c>
      <c r="AX447" s="39">
        <v>0</v>
      </c>
      <c r="AY447" s="39">
        <v>0</v>
      </c>
      <c r="AZ447" s="39" t="s">
        <v>85</v>
      </c>
      <c r="BA447" s="39"/>
      <c r="BB447" s="48" t="s">
        <v>5337</v>
      </c>
      <c r="BC447" s="39">
        <v>0</v>
      </c>
      <c r="BD447" s="41" t="s">
        <v>5330</v>
      </c>
      <c r="BE447" s="50">
        <v>1</v>
      </c>
      <c r="BF447" s="50">
        <v>2</v>
      </c>
      <c r="BG447" s="50">
        <v>0</v>
      </c>
      <c r="BH447" s="50">
        <v>3</v>
      </c>
      <c r="BI447" s="50" t="s">
        <v>5318</v>
      </c>
      <c r="BJ447" s="50" t="s">
        <v>5338</v>
      </c>
      <c r="BK447" s="50"/>
      <c r="BL447" s="56" t="s">
        <v>5339</v>
      </c>
      <c r="BM447" s="52" t="s">
        <v>90</v>
      </c>
      <c r="BN447" s="57"/>
      <c r="BO447" s="57"/>
      <c r="BP447" s="57"/>
      <c r="BQ447" s="58"/>
    </row>
    <row r="448" spans="1:69" ht="15.75" x14ac:dyDescent="0.25">
      <c r="A448" s="38" t="s">
        <v>2625</v>
      </c>
      <c r="B448" s="39" t="s">
        <v>5316</v>
      </c>
      <c r="C448" s="39" t="s">
        <v>117</v>
      </c>
      <c r="D448" s="39" t="s">
        <v>118</v>
      </c>
      <c r="E448" s="39" t="s">
        <v>5340</v>
      </c>
      <c r="F448" s="66" t="str">
        <f>HYPERLINK("http://twiplomacy.com/info/asia/Yemen","http://twiplomacy.com/info/asia/Yemen")</f>
        <v>http://twiplomacy.com/info/asia/Yemen</v>
      </c>
      <c r="G448" s="41" t="s">
        <v>5341</v>
      </c>
      <c r="H448" s="48" t="s">
        <v>5342</v>
      </c>
      <c r="I448" s="41" t="s">
        <v>5343</v>
      </c>
      <c r="J448" s="43">
        <v>291120</v>
      </c>
      <c r="K448" s="43">
        <v>1566</v>
      </c>
      <c r="L448" s="41" t="s">
        <v>5344</v>
      </c>
      <c r="M448" s="41" t="s">
        <v>5345</v>
      </c>
      <c r="N448" s="41"/>
      <c r="O448" s="43">
        <v>4</v>
      </c>
      <c r="P448" s="43">
        <v>3019</v>
      </c>
      <c r="Q448" s="41" t="s">
        <v>164</v>
      </c>
      <c r="R448" s="41" t="s">
        <v>79</v>
      </c>
      <c r="S448" s="43">
        <v>335</v>
      </c>
      <c r="T448" s="44" t="s">
        <v>97</v>
      </c>
      <c r="U448" s="43">
        <v>1.262579281183932</v>
      </c>
      <c r="V448" s="43">
        <v>33.320173326913817</v>
      </c>
      <c r="W448" s="43">
        <v>108.7761194029851</v>
      </c>
      <c r="X448" s="45">
        <v>240</v>
      </c>
      <c r="Y448" s="45">
        <v>2986</v>
      </c>
      <c r="Z448" s="46">
        <v>8.0375083724045504E-2</v>
      </c>
      <c r="AA448" s="41" t="s">
        <v>5341</v>
      </c>
      <c r="AB448" s="41" t="s">
        <v>5343</v>
      </c>
      <c r="AC448" s="41" t="s">
        <v>5346</v>
      </c>
      <c r="AD448" s="41" t="s">
        <v>5342</v>
      </c>
      <c r="AE448" s="43">
        <v>114228</v>
      </c>
      <c r="AF448" s="43">
        <v>44.394495412844037</v>
      </c>
      <c r="AG448" s="43">
        <v>19356</v>
      </c>
      <c r="AH448" s="43">
        <v>94872</v>
      </c>
      <c r="AI448" s="47">
        <v>1.3699999999999999E-3</v>
      </c>
      <c r="AJ448" s="47">
        <v>9.6000000000000002E-4</v>
      </c>
      <c r="AK448" s="47">
        <v>8.5999999999999998E-4</v>
      </c>
      <c r="AL448" s="47">
        <v>5.0699999999999999E-3</v>
      </c>
      <c r="AM448" s="47">
        <v>1.42E-3</v>
      </c>
      <c r="AN448" s="43">
        <v>436</v>
      </c>
      <c r="AO448" s="43">
        <v>40</v>
      </c>
      <c r="AP448" s="43">
        <v>1</v>
      </c>
      <c r="AQ448" s="43">
        <v>33</v>
      </c>
      <c r="AR448" s="43">
        <v>358</v>
      </c>
      <c r="AS448" s="41">
        <v>1.19</v>
      </c>
      <c r="AT448" s="43">
        <v>290868</v>
      </c>
      <c r="AU448" s="43">
        <v>189143</v>
      </c>
      <c r="AV448" s="47">
        <v>1.8593999999999999</v>
      </c>
      <c r="AW448" s="48" t="s">
        <v>5347</v>
      </c>
      <c r="AX448" s="39">
        <v>0</v>
      </c>
      <c r="AY448" s="39">
        <v>0</v>
      </c>
      <c r="AZ448" s="39" t="s">
        <v>85</v>
      </c>
      <c r="BA448" s="39"/>
      <c r="BB448" s="48" t="s">
        <v>5348</v>
      </c>
      <c r="BC448" s="39">
        <v>0</v>
      </c>
      <c r="BD448" s="41" t="s">
        <v>5341</v>
      </c>
      <c r="BE448" s="50">
        <v>17</v>
      </c>
      <c r="BF448" s="50">
        <v>3</v>
      </c>
      <c r="BG448" s="50">
        <v>2</v>
      </c>
      <c r="BH448" s="50">
        <v>22</v>
      </c>
      <c r="BI448" s="50" t="s">
        <v>5349</v>
      </c>
      <c r="BJ448" s="50" t="s">
        <v>5350</v>
      </c>
      <c r="BK448" s="50" t="s">
        <v>5351</v>
      </c>
      <c r="BL448" s="56" t="s">
        <v>5352</v>
      </c>
      <c r="BM448" s="52">
        <v>1</v>
      </c>
      <c r="BN448" s="57">
        <v>0</v>
      </c>
      <c r="BO448" s="57">
        <v>740</v>
      </c>
      <c r="BP448" s="57">
        <v>5</v>
      </c>
      <c r="BQ448" s="58" t="e">
        <f>SUM(BM448)/BN448/BO448</f>
        <v>#DIV/0!</v>
      </c>
    </row>
    <row r="449" spans="1:69" ht="15.75" x14ac:dyDescent="0.25">
      <c r="A449" s="38" t="s">
        <v>5353</v>
      </c>
      <c r="B449" s="39" t="s">
        <v>5354</v>
      </c>
      <c r="C449" s="39" t="s">
        <v>104</v>
      </c>
      <c r="D449" s="39" t="s">
        <v>118</v>
      </c>
      <c r="E449" s="39" t="s">
        <v>5355</v>
      </c>
      <c r="F449" s="66" t="str">
        <f>HYPERLINK("http://twiplomacy.com/info/europe/Albania","http://twiplomacy.com/info/europe/Albania")</f>
        <v>http://twiplomacy.com/info/europe/Albania</v>
      </c>
      <c r="G449" s="41" t="s">
        <v>5356</v>
      </c>
      <c r="H449" s="48" t="s">
        <v>5357</v>
      </c>
      <c r="I449" s="41" t="s">
        <v>5358</v>
      </c>
      <c r="J449" s="43">
        <v>334943</v>
      </c>
      <c r="K449" s="43">
        <v>281</v>
      </c>
      <c r="L449" s="41" t="s">
        <v>5359</v>
      </c>
      <c r="M449" s="41" t="s">
        <v>5360</v>
      </c>
      <c r="N449" s="41" t="s">
        <v>5361</v>
      </c>
      <c r="O449" s="43">
        <v>13</v>
      </c>
      <c r="P449" s="43">
        <v>5265</v>
      </c>
      <c r="Q449" s="41" t="s">
        <v>164</v>
      </c>
      <c r="R449" s="41" t="s">
        <v>124</v>
      </c>
      <c r="S449" s="43">
        <v>555</v>
      </c>
      <c r="T449" s="44" t="s">
        <v>97</v>
      </c>
      <c r="U449" s="43">
        <v>1.6683804627249359</v>
      </c>
      <c r="V449" s="43">
        <v>13.826961107448909</v>
      </c>
      <c r="W449" s="43">
        <v>57.783124588002643</v>
      </c>
      <c r="X449" s="45">
        <v>1146</v>
      </c>
      <c r="Y449" s="45">
        <v>3245</v>
      </c>
      <c r="Z449" s="46">
        <v>0.35315870570107899</v>
      </c>
      <c r="AA449" s="41" t="s">
        <v>5356</v>
      </c>
      <c r="AB449" s="41" t="s">
        <v>5358</v>
      </c>
      <c r="AC449" s="41" t="s">
        <v>5362</v>
      </c>
      <c r="AD449" s="41" t="s">
        <v>5357</v>
      </c>
      <c r="AE449" s="43">
        <v>30336</v>
      </c>
      <c r="AF449" s="43">
        <v>38.208791208791212</v>
      </c>
      <c r="AG449" s="43">
        <v>3477</v>
      </c>
      <c r="AH449" s="43">
        <v>26859</v>
      </c>
      <c r="AI449" s="47">
        <v>1.06E-3</v>
      </c>
      <c r="AJ449" s="47">
        <v>1.4400000000000001E-3</v>
      </c>
      <c r="AK449" s="47">
        <v>8.0999999999999996E-4</v>
      </c>
      <c r="AL449" s="41" t="s">
        <v>82</v>
      </c>
      <c r="AM449" s="47">
        <v>1.0399999999999999E-3</v>
      </c>
      <c r="AN449" s="43">
        <v>91</v>
      </c>
      <c r="AO449" s="43">
        <v>6</v>
      </c>
      <c r="AP449" s="43">
        <v>0</v>
      </c>
      <c r="AQ449" s="43">
        <v>1</v>
      </c>
      <c r="AR449" s="43">
        <v>84</v>
      </c>
      <c r="AS449" s="41">
        <v>0.25</v>
      </c>
      <c r="AT449" s="43">
        <v>335444</v>
      </c>
      <c r="AU449" s="43">
        <v>48538</v>
      </c>
      <c r="AV449" s="47">
        <v>0.16919999999999999</v>
      </c>
      <c r="AW449" s="48" t="s">
        <v>5363</v>
      </c>
      <c r="AX449" s="39">
        <v>0</v>
      </c>
      <c r="AY449" s="39">
        <v>0</v>
      </c>
      <c r="AZ449" s="39" t="s">
        <v>85</v>
      </c>
      <c r="BA449" s="39"/>
      <c r="BB449" s="48" t="s">
        <v>5364</v>
      </c>
      <c r="BC449" s="39">
        <v>0</v>
      </c>
      <c r="BD449" s="41" t="s">
        <v>5356</v>
      </c>
      <c r="BE449" s="50">
        <v>8</v>
      </c>
      <c r="BF449" s="50">
        <v>32</v>
      </c>
      <c r="BG449" s="50">
        <v>4</v>
      </c>
      <c r="BH449" s="50">
        <v>44</v>
      </c>
      <c r="BI449" s="50" t="s">
        <v>5365</v>
      </c>
      <c r="BJ449" s="50" t="s">
        <v>5366</v>
      </c>
      <c r="BK449" s="50" t="s">
        <v>5367</v>
      </c>
      <c r="BL449" s="51" t="s">
        <v>5368</v>
      </c>
      <c r="BM449" s="52" t="s">
        <v>276</v>
      </c>
      <c r="BN449" s="57"/>
      <c r="BO449" s="57"/>
      <c r="BP449" s="57"/>
      <c r="BQ449" s="58"/>
    </row>
    <row r="450" spans="1:69" ht="15.75" x14ac:dyDescent="0.25">
      <c r="A450" s="38" t="s">
        <v>5353</v>
      </c>
      <c r="B450" s="39" t="s">
        <v>5354</v>
      </c>
      <c r="C450" s="39" t="s">
        <v>211</v>
      </c>
      <c r="D450" s="39" t="s">
        <v>71</v>
      </c>
      <c r="E450" s="39" t="s">
        <v>211</v>
      </c>
      <c r="F450" s="72" t="s">
        <v>5369</v>
      </c>
      <c r="G450" s="41" t="s">
        <v>5370</v>
      </c>
      <c r="H450" s="48" t="s">
        <v>5371</v>
      </c>
      <c r="I450" s="41" t="s">
        <v>5372</v>
      </c>
      <c r="J450" s="43">
        <v>4618</v>
      </c>
      <c r="K450" s="43">
        <v>75</v>
      </c>
      <c r="L450" s="41" t="s">
        <v>5373</v>
      </c>
      <c r="M450" s="41" t="s">
        <v>5374</v>
      </c>
      <c r="N450" s="41" t="s">
        <v>5375</v>
      </c>
      <c r="O450" s="43">
        <v>7</v>
      </c>
      <c r="P450" s="43">
        <v>1975</v>
      </c>
      <c r="Q450" s="41" t="s">
        <v>164</v>
      </c>
      <c r="R450" s="41" t="s">
        <v>79</v>
      </c>
      <c r="S450" s="43">
        <v>16</v>
      </c>
      <c r="T450" s="44" t="s">
        <v>97</v>
      </c>
      <c r="U450" s="43">
        <v>1.780883678990081</v>
      </c>
      <c r="V450" s="43">
        <v>7.1021897810218979</v>
      </c>
      <c r="W450" s="43">
        <v>11.4330900243309</v>
      </c>
      <c r="X450" s="45">
        <v>1</v>
      </c>
      <c r="Y450" s="45">
        <v>1975</v>
      </c>
      <c r="Z450" s="46">
        <v>5.0632911392405099E-4</v>
      </c>
      <c r="AA450" s="41" t="s">
        <v>5370</v>
      </c>
      <c r="AB450" s="41" t="s">
        <v>5372</v>
      </c>
      <c r="AC450" s="41" t="s">
        <v>5376</v>
      </c>
      <c r="AD450" s="41" t="s">
        <v>5371</v>
      </c>
      <c r="AE450" s="43">
        <v>226</v>
      </c>
      <c r="AF450" s="43">
        <v>3.6</v>
      </c>
      <c r="AG450" s="43">
        <v>54</v>
      </c>
      <c r="AH450" s="43">
        <v>172</v>
      </c>
      <c r="AI450" s="47">
        <v>3.63E-3</v>
      </c>
      <c r="AJ450" s="41" t="s">
        <v>82</v>
      </c>
      <c r="AK450" s="41" t="s">
        <v>82</v>
      </c>
      <c r="AL450" s="47">
        <v>3.63E-3</v>
      </c>
      <c r="AM450" s="41" t="s">
        <v>82</v>
      </c>
      <c r="AN450" s="43">
        <v>15</v>
      </c>
      <c r="AO450" s="43">
        <v>0</v>
      </c>
      <c r="AP450" s="43">
        <v>15</v>
      </c>
      <c r="AQ450" s="43">
        <v>0</v>
      </c>
      <c r="AR450" s="43">
        <v>0</v>
      </c>
      <c r="AS450" s="41">
        <v>0.04</v>
      </c>
      <c r="AT450" s="43">
        <v>4618</v>
      </c>
      <c r="AU450" s="43">
        <v>1049</v>
      </c>
      <c r="AV450" s="47">
        <v>0.29389999999999999</v>
      </c>
      <c r="AW450" s="72" t="s">
        <v>5377</v>
      </c>
      <c r="AX450" s="87">
        <v>1</v>
      </c>
      <c r="AY450" s="39">
        <v>0</v>
      </c>
      <c r="AZ450" s="39" t="s">
        <v>85</v>
      </c>
      <c r="BA450" s="87"/>
      <c r="BB450" s="48" t="s">
        <v>5378</v>
      </c>
      <c r="BC450" s="39">
        <v>0</v>
      </c>
      <c r="BD450" s="41" t="s">
        <v>5370</v>
      </c>
      <c r="BE450" s="50">
        <v>5</v>
      </c>
      <c r="BF450" s="50">
        <v>4</v>
      </c>
      <c r="BG450" s="50">
        <v>1</v>
      </c>
      <c r="BH450" s="50">
        <v>10</v>
      </c>
      <c r="BI450" s="50" t="s">
        <v>5379</v>
      </c>
      <c r="BJ450" s="50" t="s">
        <v>5380</v>
      </c>
      <c r="BK450" s="50" t="s">
        <v>5381</v>
      </c>
      <c r="BL450" s="51" t="s">
        <v>5382</v>
      </c>
      <c r="BM450" s="52" t="s">
        <v>90</v>
      </c>
      <c r="BN450" s="73"/>
      <c r="BO450" s="73"/>
      <c r="BP450" s="73"/>
      <c r="BQ450" s="74"/>
    </row>
    <row r="451" spans="1:69" ht="15.75" x14ac:dyDescent="0.25">
      <c r="A451" s="38" t="s">
        <v>5353</v>
      </c>
      <c r="B451" s="39" t="s">
        <v>5354</v>
      </c>
      <c r="C451" s="39" t="s">
        <v>117</v>
      </c>
      <c r="D451" s="39" t="s">
        <v>118</v>
      </c>
      <c r="E451" s="39" t="s">
        <v>5383</v>
      </c>
      <c r="F451" s="66" t="str">
        <f>HYPERLINK("http://twiplomacy.com/info/europe/Albania","http://twiplomacy.com/info/europe/Albania")</f>
        <v>http://twiplomacy.com/info/europe/Albania</v>
      </c>
      <c r="G451" s="41" t="s">
        <v>5384</v>
      </c>
      <c r="H451" s="48" t="s">
        <v>5385</v>
      </c>
      <c r="I451" s="41" t="s">
        <v>5386</v>
      </c>
      <c r="J451" s="43">
        <v>98026</v>
      </c>
      <c r="K451" s="43">
        <v>205</v>
      </c>
      <c r="L451" s="41" t="s">
        <v>5387</v>
      </c>
      <c r="M451" s="41" t="s">
        <v>5388</v>
      </c>
      <c r="N451" s="41" t="s">
        <v>5375</v>
      </c>
      <c r="O451" s="43">
        <v>4412</v>
      </c>
      <c r="P451" s="43">
        <v>5193</v>
      </c>
      <c r="Q451" s="41" t="s">
        <v>164</v>
      </c>
      <c r="R451" s="41" t="s">
        <v>124</v>
      </c>
      <c r="S451" s="43">
        <v>198</v>
      </c>
      <c r="T451" s="44" t="s">
        <v>97</v>
      </c>
      <c r="U451" s="43">
        <v>3.4665948275862069</v>
      </c>
      <c r="V451" s="43">
        <v>46.126614987080103</v>
      </c>
      <c r="W451" s="43">
        <v>62.475452196382427</v>
      </c>
      <c r="X451" s="45">
        <v>13</v>
      </c>
      <c r="Y451" s="45">
        <v>3217</v>
      </c>
      <c r="Z451" s="46">
        <v>4.0410320174075198E-3</v>
      </c>
      <c r="AA451" s="41" t="s">
        <v>5384</v>
      </c>
      <c r="AB451" s="41" t="s">
        <v>5386</v>
      </c>
      <c r="AC451" s="41" t="s">
        <v>5389</v>
      </c>
      <c r="AD451" s="41" t="s">
        <v>5385</v>
      </c>
      <c r="AE451" s="43">
        <v>30852</v>
      </c>
      <c r="AF451" s="43">
        <v>45.822134387351781</v>
      </c>
      <c r="AG451" s="43">
        <v>11593</v>
      </c>
      <c r="AH451" s="43">
        <v>19259</v>
      </c>
      <c r="AI451" s="47">
        <v>1.33E-3</v>
      </c>
      <c r="AJ451" s="47">
        <v>1.5100000000000001E-3</v>
      </c>
      <c r="AK451" s="47">
        <v>9.3999999999999997E-4</v>
      </c>
      <c r="AL451" s="47">
        <v>4.2999999999999999E-4</v>
      </c>
      <c r="AM451" s="47">
        <v>1.41E-3</v>
      </c>
      <c r="AN451" s="43">
        <v>253</v>
      </c>
      <c r="AO451" s="43">
        <v>134</v>
      </c>
      <c r="AP451" s="43">
        <v>7</v>
      </c>
      <c r="AQ451" s="43">
        <v>42</v>
      </c>
      <c r="AR451" s="43">
        <v>70</v>
      </c>
      <c r="AS451" s="41">
        <v>0.69</v>
      </c>
      <c r="AT451" s="43">
        <v>98182</v>
      </c>
      <c r="AU451" s="43">
        <v>17699</v>
      </c>
      <c r="AV451" s="47">
        <v>0.21990000000000001</v>
      </c>
      <c r="AW451" s="48" t="s">
        <v>5390</v>
      </c>
      <c r="AX451" s="39">
        <v>0</v>
      </c>
      <c r="AY451" s="39">
        <v>0</v>
      </c>
      <c r="AZ451" s="39" t="s">
        <v>85</v>
      </c>
      <c r="BA451" s="39"/>
      <c r="BB451" s="48" t="s">
        <v>5391</v>
      </c>
      <c r="BC451" s="39">
        <v>0</v>
      </c>
      <c r="BD451" s="41" t="s">
        <v>5384</v>
      </c>
      <c r="BE451" s="50">
        <v>18</v>
      </c>
      <c r="BF451" s="50">
        <v>51</v>
      </c>
      <c r="BG451" s="50">
        <v>21</v>
      </c>
      <c r="BH451" s="50">
        <v>90</v>
      </c>
      <c r="BI451" s="50" t="s">
        <v>5392</v>
      </c>
      <c r="BJ451" s="50" t="s">
        <v>5393</v>
      </c>
      <c r="BK451" s="50" t="s">
        <v>5394</v>
      </c>
      <c r="BL451" s="56" t="s">
        <v>5395</v>
      </c>
      <c r="BM451" s="52" t="s">
        <v>276</v>
      </c>
      <c r="BN451" s="57"/>
      <c r="BO451" s="57"/>
      <c r="BP451" s="57"/>
      <c r="BQ451" s="58"/>
    </row>
    <row r="452" spans="1:69" ht="15.75" x14ac:dyDescent="0.25">
      <c r="A452" s="38" t="s">
        <v>5353</v>
      </c>
      <c r="B452" s="39" t="s">
        <v>5354</v>
      </c>
      <c r="C452" s="39" t="s">
        <v>132</v>
      </c>
      <c r="D452" s="39" t="s">
        <v>71</v>
      </c>
      <c r="E452" s="39" t="s">
        <v>132</v>
      </c>
      <c r="F452" s="66" t="str">
        <f>HYPERLINK("http://twiplomacy.com/info/europe/Albania","http://twiplomacy.com/info/europe/Albania")</f>
        <v>http://twiplomacy.com/info/europe/Albania</v>
      </c>
      <c r="G452" s="41" t="s">
        <v>5381</v>
      </c>
      <c r="H452" s="48" t="s">
        <v>5396</v>
      </c>
      <c r="I452" s="41" t="s">
        <v>5397</v>
      </c>
      <c r="J452" s="43">
        <v>29554</v>
      </c>
      <c r="K452" s="43">
        <v>794</v>
      </c>
      <c r="L452" s="41" t="s">
        <v>5398</v>
      </c>
      <c r="M452" s="41" t="s">
        <v>5399</v>
      </c>
      <c r="N452" s="41" t="s">
        <v>5375</v>
      </c>
      <c r="O452" s="43">
        <v>16392</v>
      </c>
      <c r="P452" s="43">
        <v>9540</v>
      </c>
      <c r="Q452" s="41" t="s">
        <v>164</v>
      </c>
      <c r="R452" s="41" t="s">
        <v>124</v>
      </c>
      <c r="S452" s="43">
        <v>268</v>
      </c>
      <c r="T452" s="44" t="s">
        <v>97</v>
      </c>
      <c r="U452" s="43">
        <v>6.2437137330754364</v>
      </c>
      <c r="V452" s="43">
        <v>34.770925110132161</v>
      </c>
      <c r="W452" s="43">
        <v>37.148898678414099</v>
      </c>
      <c r="X452" s="45">
        <v>8</v>
      </c>
      <c r="Y452" s="45">
        <v>3228</v>
      </c>
      <c r="Z452" s="46">
        <v>2.4783147459727399E-3</v>
      </c>
      <c r="AA452" s="41" t="s">
        <v>5381</v>
      </c>
      <c r="AB452" s="41" t="s">
        <v>5397</v>
      </c>
      <c r="AC452" s="41" t="s">
        <v>5400</v>
      </c>
      <c r="AD452" s="41" t="s">
        <v>5396</v>
      </c>
      <c r="AE452" s="43">
        <v>58299</v>
      </c>
      <c r="AF452" s="43">
        <v>34.662907268170429</v>
      </c>
      <c r="AG452" s="43">
        <v>27661</v>
      </c>
      <c r="AH452" s="43">
        <v>30638</v>
      </c>
      <c r="AI452" s="47">
        <v>3.0500000000000002E-3</v>
      </c>
      <c r="AJ452" s="47">
        <v>3.3300000000000001E-3</v>
      </c>
      <c r="AK452" s="47">
        <v>2.97E-3</v>
      </c>
      <c r="AL452" s="47">
        <v>3.3899999999999998E-3</v>
      </c>
      <c r="AM452" s="47">
        <v>2.6900000000000001E-3</v>
      </c>
      <c r="AN452" s="43">
        <v>798</v>
      </c>
      <c r="AO452" s="43">
        <v>255</v>
      </c>
      <c r="AP452" s="43">
        <v>177</v>
      </c>
      <c r="AQ452" s="43">
        <v>351</v>
      </c>
      <c r="AR452" s="43">
        <v>5</v>
      </c>
      <c r="AS452" s="41">
        <v>2.19</v>
      </c>
      <c r="AT452" s="43">
        <v>29572</v>
      </c>
      <c r="AU452" s="43">
        <v>14056</v>
      </c>
      <c r="AV452" s="47">
        <v>0.90590000000000004</v>
      </c>
      <c r="AW452" s="48" t="s">
        <v>5401</v>
      </c>
      <c r="AX452" s="39">
        <v>6</v>
      </c>
      <c r="AY452" s="39">
        <v>1</v>
      </c>
      <c r="AZ452" s="72" t="s">
        <v>5402</v>
      </c>
      <c r="BA452" s="39">
        <v>158</v>
      </c>
      <c r="BB452" s="48" t="s">
        <v>5403</v>
      </c>
      <c r="BC452" s="39">
        <v>4</v>
      </c>
      <c r="BD452" s="41" t="s">
        <v>5381</v>
      </c>
      <c r="BE452" s="50">
        <v>65</v>
      </c>
      <c r="BF452" s="50">
        <v>34</v>
      </c>
      <c r="BG452" s="50">
        <v>73</v>
      </c>
      <c r="BH452" s="50">
        <v>172</v>
      </c>
      <c r="BI452" s="50" t="s">
        <v>5404</v>
      </c>
      <c r="BJ452" s="50" t="s">
        <v>5405</v>
      </c>
      <c r="BK452" s="50" t="s">
        <v>5406</v>
      </c>
      <c r="BL452" s="56" t="s">
        <v>5407</v>
      </c>
      <c r="BM452" s="52">
        <v>235</v>
      </c>
      <c r="BN452" s="57">
        <v>4</v>
      </c>
      <c r="BO452" s="57">
        <v>52</v>
      </c>
      <c r="BP452" s="57">
        <v>0</v>
      </c>
      <c r="BQ452" s="58">
        <f>SUM(BM452)/BN452/BO452</f>
        <v>1.1298076923076923</v>
      </c>
    </row>
    <row r="453" spans="1:69" ht="15.75" x14ac:dyDescent="0.25">
      <c r="A453" s="38" t="s">
        <v>5353</v>
      </c>
      <c r="B453" s="39" t="s">
        <v>5408</v>
      </c>
      <c r="C453" s="39" t="s">
        <v>211</v>
      </c>
      <c r="D453" s="39" t="s">
        <v>71</v>
      </c>
      <c r="E453" s="39" t="s">
        <v>211</v>
      </c>
      <c r="F453" s="66" t="str">
        <f>HYPERLINK("http://twiplomacy.com/info/europe/Andorra","http://twiplomacy.com/info/europe/Andorra")</f>
        <v>http://twiplomacy.com/info/europe/Andorra</v>
      </c>
      <c r="G453" s="41" t="s">
        <v>5409</v>
      </c>
      <c r="H453" s="48" t="s">
        <v>5410</v>
      </c>
      <c r="I453" s="41" t="s">
        <v>5411</v>
      </c>
      <c r="J453" s="43">
        <v>14391</v>
      </c>
      <c r="K453" s="43">
        <v>2499</v>
      </c>
      <c r="L453" s="41" t="s">
        <v>5412</v>
      </c>
      <c r="M453" s="41" t="s">
        <v>5413</v>
      </c>
      <c r="N453" s="41" t="s">
        <v>5408</v>
      </c>
      <c r="O453" s="43">
        <v>214</v>
      </c>
      <c r="P453" s="43">
        <v>9626</v>
      </c>
      <c r="Q453" s="41" t="s">
        <v>5414</v>
      </c>
      <c r="R453" s="41" t="s">
        <v>79</v>
      </c>
      <c r="S453" s="43">
        <v>288</v>
      </c>
      <c r="T453" s="44" t="s">
        <v>97</v>
      </c>
      <c r="U453" s="43">
        <v>4.0792452830188681</v>
      </c>
      <c r="V453" s="43">
        <v>4.2939265995453066</v>
      </c>
      <c r="W453" s="43">
        <v>7.5469308216953559</v>
      </c>
      <c r="X453" s="45">
        <v>16</v>
      </c>
      <c r="Y453" s="45">
        <v>3243</v>
      </c>
      <c r="Z453" s="46">
        <v>4.9337033610854101E-3</v>
      </c>
      <c r="AA453" s="41" t="s">
        <v>5409</v>
      </c>
      <c r="AB453" s="41" t="s">
        <v>5411</v>
      </c>
      <c r="AC453" s="41" t="s">
        <v>5415</v>
      </c>
      <c r="AD453" s="41" t="s">
        <v>5410</v>
      </c>
      <c r="AE453" s="43">
        <v>27371</v>
      </c>
      <c r="AF453" s="43">
        <v>6.629107981220657</v>
      </c>
      <c r="AG453" s="43">
        <v>9884</v>
      </c>
      <c r="AH453" s="43">
        <v>17487</v>
      </c>
      <c r="AI453" s="47">
        <v>1.3500000000000001E-3</v>
      </c>
      <c r="AJ453" s="47">
        <v>1.3500000000000001E-3</v>
      </c>
      <c r="AK453" s="47">
        <v>5.9999999999999995E-4</v>
      </c>
      <c r="AL453" s="47">
        <v>4.0400000000000002E-3</v>
      </c>
      <c r="AM453" s="47">
        <v>6.5399999999999998E-3</v>
      </c>
      <c r="AN453" s="43">
        <v>1491</v>
      </c>
      <c r="AO453" s="43">
        <v>329</v>
      </c>
      <c r="AP453" s="43">
        <v>20</v>
      </c>
      <c r="AQ453" s="43">
        <v>1004</v>
      </c>
      <c r="AR453" s="43">
        <v>137</v>
      </c>
      <c r="AS453" s="41">
        <v>4.08</v>
      </c>
      <c r="AT453" s="43">
        <v>14391</v>
      </c>
      <c r="AU453" s="43">
        <v>2169</v>
      </c>
      <c r="AV453" s="47">
        <v>0.17749999999999999</v>
      </c>
      <c r="AW453" s="48" t="s">
        <v>5416</v>
      </c>
      <c r="AX453" s="39">
        <v>0</v>
      </c>
      <c r="AY453" s="39">
        <v>0</v>
      </c>
      <c r="AZ453" s="39" t="s">
        <v>85</v>
      </c>
      <c r="BA453" s="39"/>
      <c r="BB453" s="48" t="s">
        <v>5417</v>
      </c>
      <c r="BC453" s="39">
        <v>0</v>
      </c>
      <c r="BD453" s="41" t="s">
        <v>5409</v>
      </c>
      <c r="BE453" s="50">
        <v>6</v>
      </c>
      <c r="BF453" s="50">
        <v>13</v>
      </c>
      <c r="BG453" s="50">
        <v>7</v>
      </c>
      <c r="BH453" s="50">
        <v>26</v>
      </c>
      <c r="BI453" s="50" t="s">
        <v>5418</v>
      </c>
      <c r="BJ453" s="50" t="s">
        <v>5419</v>
      </c>
      <c r="BK453" s="50" t="s">
        <v>5420</v>
      </c>
      <c r="BL453" s="51" t="s">
        <v>5421</v>
      </c>
      <c r="BM453" s="52" t="s">
        <v>90</v>
      </c>
      <c r="BN453" s="57"/>
      <c r="BO453" s="57"/>
      <c r="BP453" s="57"/>
      <c r="BQ453" s="58"/>
    </row>
    <row r="454" spans="1:69" ht="15.75" x14ac:dyDescent="0.25">
      <c r="A454" s="38" t="s">
        <v>5353</v>
      </c>
      <c r="B454" s="39" t="s">
        <v>5408</v>
      </c>
      <c r="C454" s="39" t="s">
        <v>117</v>
      </c>
      <c r="D454" s="39" t="s">
        <v>118</v>
      </c>
      <c r="E454" s="39" t="s">
        <v>5422</v>
      </c>
      <c r="F454" s="66" t="str">
        <f>HYPERLINK("http://twiplomacy.com/info/europe/Andorra","http://twiplomacy.com/info/europe/Andorra")</f>
        <v>http://twiplomacy.com/info/europe/Andorra</v>
      </c>
      <c r="G454" s="41" t="s">
        <v>5423</v>
      </c>
      <c r="H454" s="56" t="s">
        <v>5424</v>
      </c>
      <c r="I454" s="41" t="s">
        <v>5425</v>
      </c>
      <c r="J454" s="43">
        <v>462</v>
      </c>
      <c r="K454" s="43">
        <v>1623</v>
      </c>
      <c r="L454" s="41" t="s">
        <v>5426</v>
      </c>
      <c r="M454" s="41" t="s">
        <v>5427</v>
      </c>
      <c r="N454" s="41" t="s">
        <v>5408</v>
      </c>
      <c r="O454" s="43">
        <v>2578</v>
      </c>
      <c r="P454" s="43">
        <v>1272</v>
      </c>
      <c r="Q454" s="41" t="s">
        <v>78</v>
      </c>
      <c r="R454" s="41" t="s">
        <v>79</v>
      </c>
      <c r="S454" s="43">
        <v>5</v>
      </c>
      <c r="T454" s="44" t="s">
        <v>97</v>
      </c>
      <c r="U454" s="43">
        <v>6.6333333333333337</v>
      </c>
      <c r="V454" s="43">
        <v>4.5714285714285712</v>
      </c>
      <c r="W454" s="43">
        <v>8.2857142857142865</v>
      </c>
      <c r="X454" s="45">
        <v>0</v>
      </c>
      <c r="Y454" s="45">
        <v>199</v>
      </c>
      <c r="Z454" s="46">
        <v>0</v>
      </c>
      <c r="AA454" s="41" t="s">
        <v>5423</v>
      </c>
      <c r="AB454" s="41" t="s">
        <v>5425</v>
      </c>
      <c r="AC454" s="41" t="s">
        <v>5428</v>
      </c>
      <c r="AD454" s="41" t="s">
        <v>5424</v>
      </c>
      <c r="AE454" s="43">
        <v>499</v>
      </c>
      <c r="AF454" s="43">
        <v>2.5434782608695654</v>
      </c>
      <c r="AG454" s="43">
        <v>117</v>
      </c>
      <c r="AH454" s="43">
        <v>382</v>
      </c>
      <c r="AI454" s="47">
        <v>2.2870000000000001E-2</v>
      </c>
      <c r="AJ454" s="47">
        <v>0</v>
      </c>
      <c r="AK454" s="47">
        <v>2.0410000000000001E-2</v>
      </c>
      <c r="AL454" s="41" t="s">
        <v>82</v>
      </c>
      <c r="AM454" s="47">
        <v>0</v>
      </c>
      <c r="AN454" s="43">
        <v>46</v>
      </c>
      <c r="AO454" s="43">
        <v>17</v>
      </c>
      <c r="AP454" s="43">
        <v>0</v>
      </c>
      <c r="AQ454" s="43">
        <v>27</v>
      </c>
      <c r="AR454" s="43">
        <v>2</v>
      </c>
      <c r="AS454" s="41">
        <v>0.13</v>
      </c>
      <c r="AT454" s="43">
        <v>459</v>
      </c>
      <c r="AU454" s="43">
        <v>0</v>
      </c>
      <c r="AV454" s="55">
        <v>0</v>
      </c>
      <c r="AW454" s="48" t="s">
        <v>5429</v>
      </c>
      <c r="AX454" s="39">
        <v>19</v>
      </c>
      <c r="AY454" s="39">
        <v>0</v>
      </c>
      <c r="AZ454" s="39" t="s">
        <v>85</v>
      </c>
      <c r="BA454" s="39"/>
      <c r="BB454" s="48" t="s">
        <v>5430</v>
      </c>
      <c r="BC454" s="39">
        <v>0</v>
      </c>
      <c r="BD454" s="41" t="s">
        <v>5423</v>
      </c>
      <c r="BE454" s="50">
        <v>88</v>
      </c>
      <c r="BF454" s="50">
        <v>4</v>
      </c>
      <c r="BG454" s="50">
        <v>5</v>
      </c>
      <c r="BH454" s="50">
        <v>97</v>
      </c>
      <c r="BI454" s="50" t="s">
        <v>5431</v>
      </c>
      <c r="BJ454" s="50" t="s">
        <v>5432</v>
      </c>
      <c r="BK454" s="50" t="s">
        <v>5433</v>
      </c>
      <c r="BL454" s="56" t="s">
        <v>5434</v>
      </c>
      <c r="BM454" s="52" t="s">
        <v>90</v>
      </c>
      <c r="BN454" s="57"/>
      <c r="BO454" s="57"/>
      <c r="BP454" s="57"/>
      <c r="BQ454" s="58"/>
    </row>
    <row r="455" spans="1:69" ht="15.75" x14ac:dyDescent="0.25">
      <c r="A455" s="38" t="s">
        <v>5353</v>
      </c>
      <c r="B455" s="39" t="s">
        <v>5435</v>
      </c>
      <c r="C455" s="39" t="s">
        <v>146</v>
      </c>
      <c r="D455" s="39" t="s">
        <v>118</v>
      </c>
      <c r="E455" s="39" t="s">
        <v>5436</v>
      </c>
      <c r="F455" s="66" t="str">
        <f>HYPERLINK("http://twiplomacy.com/info/europe/Austria","http://twiplomacy.com/info/europe/Austria")</f>
        <v>http://twiplomacy.com/info/europe/Austria</v>
      </c>
      <c r="G455" s="41" t="s">
        <v>5437</v>
      </c>
      <c r="H455" s="48" t="s">
        <v>5438</v>
      </c>
      <c r="I455" s="41" t="s">
        <v>5439</v>
      </c>
      <c r="J455" s="43">
        <v>126147</v>
      </c>
      <c r="K455" s="43">
        <v>279</v>
      </c>
      <c r="L455" s="41" t="s">
        <v>5440</v>
      </c>
      <c r="M455" s="41" t="s">
        <v>5441</v>
      </c>
      <c r="N455" s="41"/>
      <c r="O455" s="43">
        <v>337</v>
      </c>
      <c r="P455" s="43">
        <v>1599</v>
      </c>
      <c r="Q455" s="41" t="s">
        <v>5442</v>
      </c>
      <c r="R455" s="41" t="s">
        <v>124</v>
      </c>
      <c r="S455" s="43">
        <v>418</v>
      </c>
      <c r="T455" s="44" t="s">
        <v>97</v>
      </c>
      <c r="U455" s="43">
        <v>1.833137485311398</v>
      </c>
      <c r="V455" s="43">
        <v>26.15105740181269</v>
      </c>
      <c r="W455" s="43">
        <v>104.4569486404834</v>
      </c>
      <c r="X455" s="45">
        <v>55</v>
      </c>
      <c r="Y455" s="45">
        <v>1560</v>
      </c>
      <c r="Z455" s="46">
        <v>3.5256410256410298E-2</v>
      </c>
      <c r="AA455" s="41" t="s">
        <v>5437</v>
      </c>
      <c r="AB455" s="41" t="s">
        <v>5439</v>
      </c>
      <c r="AC455" s="41" t="s">
        <v>5443</v>
      </c>
      <c r="AD455" s="41" t="s">
        <v>5438</v>
      </c>
      <c r="AE455" s="43">
        <v>93279</v>
      </c>
      <c r="AF455" s="43">
        <v>29.482041587901701</v>
      </c>
      <c r="AG455" s="43">
        <v>15596</v>
      </c>
      <c r="AH455" s="43">
        <v>77683</v>
      </c>
      <c r="AI455" s="47">
        <v>1.83E-3</v>
      </c>
      <c r="AJ455" s="47">
        <v>1.65E-3</v>
      </c>
      <c r="AK455" s="47">
        <v>1.67E-3</v>
      </c>
      <c r="AL455" s="47">
        <v>1.5900000000000001E-3</v>
      </c>
      <c r="AM455" s="47">
        <v>2.63E-3</v>
      </c>
      <c r="AN455" s="43">
        <v>529</v>
      </c>
      <c r="AO455" s="43">
        <v>268</v>
      </c>
      <c r="AP455" s="43">
        <v>29</v>
      </c>
      <c r="AQ455" s="43">
        <v>102</v>
      </c>
      <c r="AR455" s="43">
        <v>121</v>
      </c>
      <c r="AS455" s="41">
        <v>1.45</v>
      </c>
      <c r="AT455" s="43">
        <v>126232</v>
      </c>
      <c r="AU455" s="43">
        <v>64643</v>
      </c>
      <c r="AV455" s="47">
        <v>1.0496000000000001</v>
      </c>
      <c r="AW455" s="48" t="s">
        <v>5444</v>
      </c>
      <c r="AX455" s="39">
        <v>0</v>
      </c>
      <c r="AY455" s="39">
        <v>0</v>
      </c>
      <c r="AZ455" s="39" t="s">
        <v>85</v>
      </c>
      <c r="BA455" s="39"/>
      <c r="BB455" s="48" t="s">
        <v>5445</v>
      </c>
      <c r="BC455" s="39">
        <v>0</v>
      </c>
      <c r="BD455" s="41" t="s">
        <v>5437</v>
      </c>
      <c r="BE455" s="50">
        <v>31</v>
      </c>
      <c r="BF455" s="50">
        <v>19</v>
      </c>
      <c r="BG455" s="50">
        <v>12</v>
      </c>
      <c r="BH455" s="50">
        <v>62</v>
      </c>
      <c r="BI455" s="50" t="s">
        <v>5446</v>
      </c>
      <c r="BJ455" s="50" t="s">
        <v>5447</v>
      </c>
      <c r="BK455" s="50" t="s">
        <v>5448</v>
      </c>
      <c r="BL455" s="51" t="s">
        <v>5449</v>
      </c>
      <c r="BM455" s="52" t="s">
        <v>276</v>
      </c>
      <c r="BN455" s="57"/>
      <c r="BO455" s="57"/>
      <c r="BP455" s="57"/>
      <c r="BQ455" s="58"/>
    </row>
    <row r="456" spans="1:69" ht="15.75" x14ac:dyDescent="0.25">
      <c r="A456" s="38" t="s">
        <v>5353</v>
      </c>
      <c r="B456" s="39" t="s">
        <v>5435</v>
      </c>
      <c r="C456" s="39" t="s">
        <v>5450</v>
      </c>
      <c r="D456" s="39" t="s">
        <v>118</v>
      </c>
      <c r="E456" s="39" t="s">
        <v>5451</v>
      </c>
      <c r="F456" s="66" t="str">
        <f>HYPERLINK("http://twiplomacy.com/info/europe/Austria","http://twiplomacy.com/info/europe/Austria")</f>
        <v>http://twiplomacy.com/info/europe/Austria</v>
      </c>
      <c r="G456" s="41" t="s">
        <v>5452</v>
      </c>
      <c r="H456" s="48" t="s">
        <v>5453</v>
      </c>
      <c r="I456" s="41" t="s">
        <v>5454</v>
      </c>
      <c r="J456" s="43">
        <v>299390</v>
      </c>
      <c r="K456" s="43">
        <v>1065</v>
      </c>
      <c r="L456" s="41" t="s">
        <v>5455</v>
      </c>
      <c r="M456" s="41" t="s">
        <v>5456</v>
      </c>
      <c r="N456" s="41" t="s">
        <v>5457</v>
      </c>
      <c r="O456" s="43">
        <v>1618</v>
      </c>
      <c r="P456" s="43">
        <v>6006</v>
      </c>
      <c r="Q456" s="41" t="s">
        <v>5442</v>
      </c>
      <c r="R456" s="41" t="s">
        <v>124</v>
      </c>
      <c r="S456" s="43">
        <v>1071</v>
      </c>
      <c r="T456" s="44" t="s">
        <v>97</v>
      </c>
      <c r="U456" s="43">
        <v>4.9632465543644706</v>
      </c>
      <c r="V456" s="43">
        <v>38.826237623762367</v>
      </c>
      <c r="W456" s="43">
        <v>137.06782178217821</v>
      </c>
      <c r="X456" s="45">
        <v>124</v>
      </c>
      <c r="Y456" s="45">
        <v>3241</v>
      </c>
      <c r="Z456" s="46">
        <v>3.8259796359148397E-2</v>
      </c>
      <c r="AA456" s="41" t="s">
        <v>5452</v>
      </c>
      <c r="AB456" s="41" t="s">
        <v>5454</v>
      </c>
      <c r="AC456" s="41" t="s">
        <v>5458</v>
      </c>
      <c r="AD456" s="41" t="s">
        <v>5453</v>
      </c>
      <c r="AE456" s="43">
        <v>289827</v>
      </c>
      <c r="AF456" s="43">
        <v>46.24864024864025</v>
      </c>
      <c r="AG456" s="43">
        <v>59522</v>
      </c>
      <c r="AH456" s="43">
        <v>230305</v>
      </c>
      <c r="AI456" s="47">
        <v>8.7000000000000001E-4</v>
      </c>
      <c r="AJ456" s="47">
        <v>8.3000000000000001E-4</v>
      </c>
      <c r="AK456" s="47">
        <v>8.0999999999999996E-4</v>
      </c>
      <c r="AL456" s="47">
        <v>1.09E-3</v>
      </c>
      <c r="AM456" s="47">
        <v>8.9999999999999998E-4</v>
      </c>
      <c r="AN456" s="43">
        <v>1287</v>
      </c>
      <c r="AO456" s="43">
        <v>434</v>
      </c>
      <c r="AP456" s="43">
        <v>94</v>
      </c>
      <c r="AQ456" s="43">
        <v>177</v>
      </c>
      <c r="AR456" s="43">
        <v>571</v>
      </c>
      <c r="AS456" s="41">
        <v>3.53</v>
      </c>
      <c r="AT456" s="43">
        <v>299444</v>
      </c>
      <c r="AU456" s="43">
        <v>86413</v>
      </c>
      <c r="AV456" s="47">
        <v>0.40560000000000002</v>
      </c>
      <c r="AW456" s="48" t="s">
        <v>5459</v>
      </c>
      <c r="AX456" s="39">
        <v>0</v>
      </c>
      <c r="AY456" s="39">
        <v>0</v>
      </c>
      <c r="AZ456" s="39" t="s">
        <v>85</v>
      </c>
      <c r="BA456" s="39"/>
      <c r="BB456" s="48" t="s">
        <v>5460</v>
      </c>
      <c r="BC456" s="39">
        <v>0</v>
      </c>
      <c r="BD456" s="41" t="s">
        <v>5452</v>
      </c>
      <c r="BE456" s="50">
        <v>42</v>
      </c>
      <c r="BF456" s="50">
        <v>53</v>
      </c>
      <c r="BG456" s="50">
        <v>66</v>
      </c>
      <c r="BH456" s="50">
        <v>161</v>
      </c>
      <c r="BI456" s="50" t="s">
        <v>5461</v>
      </c>
      <c r="BJ456" s="50" t="s">
        <v>5462</v>
      </c>
      <c r="BK456" s="50" t="s">
        <v>5463</v>
      </c>
      <c r="BL456" s="51" t="s">
        <v>5464</v>
      </c>
      <c r="BM456" s="52">
        <v>1</v>
      </c>
      <c r="BN456" s="57">
        <v>0</v>
      </c>
      <c r="BO456" s="57">
        <v>61</v>
      </c>
      <c r="BP456" s="57">
        <v>0</v>
      </c>
      <c r="BQ456" s="58"/>
    </row>
    <row r="457" spans="1:69" ht="15.75" x14ac:dyDescent="0.25">
      <c r="A457" s="38" t="s">
        <v>5353</v>
      </c>
      <c r="B457" s="39" t="s">
        <v>5435</v>
      </c>
      <c r="C457" s="39" t="s">
        <v>211</v>
      </c>
      <c r="D457" s="39" t="s">
        <v>71</v>
      </c>
      <c r="E457" s="39" t="s">
        <v>211</v>
      </c>
      <c r="F457" s="66" t="str">
        <f>HYPERLINK("http://twiplomacy.com/info/europe/Austria","http://twiplomacy.com/info/europe/Austria")</f>
        <v>http://twiplomacy.com/info/europe/Austria</v>
      </c>
      <c r="G457" s="41" t="s">
        <v>5465</v>
      </c>
      <c r="H457" s="48" t="s">
        <v>5466</v>
      </c>
      <c r="I457" s="41" t="s">
        <v>5467</v>
      </c>
      <c r="J457" s="43">
        <v>0</v>
      </c>
      <c r="K457" s="43">
        <v>0</v>
      </c>
      <c r="L457" s="41"/>
      <c r="M457" s="41" t="s">
        <v>5468</v>
      </c>
      <c r="N457" s="41"/>
      <c r="O457" s="43">
        <v>0</v>
      </c>
      <c r="P457" s="43">
        <v>0</v>
      </c>
      <c r="Q457" s="41" t="s">
        <v>5442</v>
      </c>
      <c r="R457" s="41" t="s">
        <v>79</v>
      </c>
      <c r="S457" s="43">
        <v>0</v>
      </c>
      <c r="T457" s="44" t="s">
        <v>228</v>
      </c>
      <c r="U457" s="43"/>
      <c r="V457" s="43"/>
      <c r="W457" s="43"/>
      <c r="X457" s="45"/>
      <c r="Y457" s="45"/>
      <c r="Z457" s="46"/>
      <c r="AA457" s="41" t="s">
        <v>5465</v>
      </c>
      <c r="AB457" s="41" t="s">
        <v>5467</v>
      </c>
      <c r="AC457" s="41" t="s">
        <v>5469</v>
      </c>
      <c r="AD457" s="41" t="s">
        <v>5466</v>
      </c>
      <c r="AE457" s="43">
        <v>0</v>
      </c>
      <c r="AF457" s="43" t="e">
        <v>#VALUE!</v>
      </c>
      <c r="AG457" s="43">
        <v>0</v>
      </c>
      <c r="AH457" s="43">
        <v>0</v>
      </c>
      <c r="AI457" s="41" t="s">
        <v>82</v>
      </c>
      <c r="AJ457" s="41" t="s">
        <v>82</v>
      </c>
      <c r="AK457" s="41" t="s">
        <v>82</v>
      </c>
      <c r="AL457" s="41" t="s">
        <v>82</v>
      </c>
      <c r="AM457" s="41" t="s">
        <v>82</v>
      </c>
      <c r="AN457" s="43" t="s">
        <v>83</v>
      </c>
      <c r="AO457" s="43">
        <v>0</v>
      </c>
      <c r="AP457" s="43">
        <v>0</v>
      </c>
      <c r="AQ457" s="43">
        <v>0</v>
      </c>
      <c r="AR457" s="43">
        <v>0</v>
      </c>
      <c r="AS457" s="41">
        <v>0</v>
      </c>
      <c r="AT457" s="43">
        <v>0</v>
      </c>
      <c r="AU457" s="43">
        <v>0</v>
      </c>
      <c r="AV457" s="55">
        <v>0</v>
      </c>
      <c r="AW457" s="48" t="s">
        <v>5470</v>
      </c>
      <c r="AX457" s="39">
        <v>0</v>
      </c>
      <c r="AY457" s="39">
        <v>0</v>
      </c>
      <c r="AZ457" s="39" t="s">
        <v>85</v>
      </c>
      <c r="BA457" s="39"/>
      <c r="BB457" s="48" t="s">
        <v>5471</v>
      </c>
      <c r="BC457" s="64">
        <v>0</v>
      </c>
      <c r="BD457" s="41" t="s">
        <v>5465</v>
      </c>
      <c r="BE457" s="50">
        <v>0</v>
      </c>
      <c r="BF457" s="50">
        <v>0</v>
      </c>
      <c r="BG457" s="50">
        <v>0</v>
      </c>
      <c r="BH457" s="50">
        <v>0</v>
      </c>
      <c r="BI457" s="50"/>
      <c r="BJ457" s="50"/>
      <c r="BK457" s="50"/>
      <c r="BL457" s="51" t="s">
        <v>5472</v>
      </c>
      <c r="BM457" s="52" t="s">
        <v>90</v>
      </c>
      <c r="BN457" s="57"/>
      <c r="BO457" s="57"/>
      <c r="BP457" s="57"/>
      <c r="BQ457" s="58"/>
    </row>
    <row r="458" spans="1:69" ht="15.75" x14ac:dyDescent="0.25">
      <c r="A458" s="38" t="s">
        <v>5353</v>
      </c>
      <c r="B458" s="39" t="s">
        <v>5435</v>
      </c>
      <c r="C458" s="39" t="s">
        <v>117</v>
      </c>
      <c r="D458" s="39" t="s">
        <v>118</v>
      </c>
      <c r="E458" s="39" t="s">
        <v>5473</v>
      </c>
      <c r="F458" s="66" t="str">
        <f>HYPERLINK("http://twiplomacy.com/info/europe/Austria","http://twiplomacy.com/info/europe/Austria")</f>
        <v>http://twiplomacy.com/info/europe/Austria</v>
      </c>
      <c r="G458" s="41" t="s">
        <v>5474</v>
      </c>
      <c r="H458" s="48" t="s">
        <v>5475</v>
      </c>
      <c r="I458" s="41" t="s">
        <v>5476</v>
      </c>
      <c r="J458" s="43">
        <v>2031</v>
      </c>
      <c r="K458" s="43">
        <v>85</v>
      </c>
      <c r="L458" s="41" t="s">
        <v>5477</v>
      </c>
      <c r="M458" s="41" t="s">
        <v>5478</v>
      </c>
      <c r="N458" s="41" t="s">
        <v>5479</v>
      </c>
      <c r="O458" s="43">
        <v>28</v>
      </c>
      <c r="P458" s="43">
        <v>104</v>
      </c>
      <c r="Q458" s="41" t="s">
        <v>5442</v>
      </c>
      <c r="R458" s="41" t="s">
        <v>124</v>
      </c>
      <c r="S458" s="43">
        <v>32</v>
      </c>
      <c r="T458" s="44" t="s">
        <v>97</v>
      </c>
      <c r="U458" s="43">
        <v>1.5</v>
      </c>
      <c r="V458" s="43">
        <v>11.540983606557379</v>
      </c>
      <c r="W458" s="43">
        <v>36.114754098360663</v>
      </c>
      <c r="X458" s="45">
        <v>2</v>
      </c>
      <c r="Y458" s="45">
        <v>87</v>
      </c>
      <c r="Z458" s="46">
        <v>2.2988505747126398E-2</v>
      </c>
      <c r="AA458" s="41" t="s">
        <v>5474</v>
      </c>
      <c r="AB458" s="41" t="s">
        <v>5476</v>
      </c>
      <c r="AC458" s="41" t="s">
        <v>5480</v>
      </c>
      <c r="AD458" s="41" t="s">
        <v>5475</v>
      </c>
      <c r="AE458" s="43">
        <v>3534</v>
      </c>
      <c r="AF458" s="43">
        <v>12.464788732394366</v>
      </c>
      <c r="AG458" s="43">
        <v>885</v>
      </c>
      <c r="AH458" s="43">
        <v>2649</v>
      </c>
      <c r="AI458" s="47">
        <v>3.2489999999999998E-2</v>
      </c>
      <c r="AJ458" s="47">
        <v>4.2849999999999999E-2</v>
      </c>
      <c r="AK458" s="47">
        <v>2.478E-2</v>
      </c>
      <c r="AL458" s="47">
        <v>5.305E-2</v>
      </c>
      <c r="AM458" s="47">
        <v>2.8799999999999999E-2</v>
      </c>
      <c r="AN458" s="43">
        <v>71</v>
      </c>
      <c r="AO458" s="43">
        <v>28</v>
      </c>
      <c r="AP458" s="43">
        <v>3</v>
      </c>
      <c r="AQ458" s="43">
        <v>9</v>
      </c>
      <c r="AR458" s="43">
        <v>30</v>
      </c>
      <c r="AS458" s="41">
        <v>0.19</v>
      </c>
      <c r="AT458" s="43">
        <v>2014</v>
      </c>
      <c r="AU458" s="43">
        <v>0</v>
      </c>
      <c r="AV458" s="55">
        <v>0</v>
      </c>
      <c r="AW458" s="48" t="s">
        <v>5481</v>
      </c>
      <c r="AX458" s="39">
        <v>0</v>
      </c>
      <c r="AY458" s="39">
        <v>0</v>
      </c>
      <c r="AZ458" s="39" t="s">
        <v>85</v>
      </c>
      <c r="BA458" s="39"/>
      <c r="BB458" s="48" t="s">
        <v>5482</v>
      </c>
      <c r="BC458" s="39">
        <v>0</v>
      </c>
      <c r="BD458" s="41" t="s">
        <v>5474</v>
      </c>
      <c r="BE458" s="50">
        <v>0</v>
      </c>
      <c r="BF458" s="50">
        <v>9</v>
      </c>
      <c r="BG458" s="50">
        <v>1</v>
      </c>
      <c r="BH458" s="50">
        <v>10</v>
      </c>
      <c r="BI458" s="50"/>
      <c r="BJ458" s="50" t="s">
        <v>5483</v>
      </c>
      <c r="BK458" s="50" t="s">
        <v>5484</v>
      </c>
      <c r="BL458" s="56" t="s">
        <v>5485</v>
      </c>
      <c r="BM458" s="52" t="s">
        <v>90</v>
      </c>
      <c r="BN458" s="57"/>
      <c r="BO458" s="57"/>
      <c r="BP458" s="57"/>
      <c r="BQ458" s="58"/>
    </row>
    <row r="459" spans="1:69" ht="15.75" x14ac:dyDescent="0.25">
      <c r="A459" s="38" t="s">
        <v>5353</v>
      </c>
      <c r="B459" s="39" t="s">
        <v>5435</v>
      </c>
      <c r="C459" s="39" t="s">
        <v>132</v>
      </c>
      <c r="D459" s="39" t="s">
        <v>71</v>
      </c>
      <c r="E459" s="39" t="s">
        <v>132</v>
      </c>
      <c r="F459" s="66" t="str">
        <f>HYPERLINK("http://twiplomacy.com/info/europe/Austria","http://twiplomacy.com/info/europe/Austria")</f>
        <v>http://twiplomacy.com/info/europe/Austria</v>
      </c>
      <c r="G459" s="41" t="s">
        <v>5484</v>
      </c>
      <c r="H459" s="48" t="s">
        <v>5486</v>
      </c>
      <c r="I459" s="41" t="s">
        <v>5487</v>
      </c>
      <c r="J459" s="43">
        <v>26545</v>
      </c>
      <c r="K459" s="43">
        <v>927</v>
      </c>
      <c r="L459" s="41" t="s">
        <v>5488</v>
      </c>
      <c r="M459" s="41" t="s">
        <v>5489</v>
      </c>
      <c r="N459" s="41" t="s">
        <v>5479</v>
      </c>
      <c r="O459" s="43">
        <v>890</v>
      </c>
      <c r="P459" s="43">
        <v>7175</v>
      </c>
      <c r="Q459" s="41" t="s">
        <v>5442</v>
      </c>
      <c r="R459" s="41" t="s">
        <v>124</v>
      </c>
      <c r="S459" s="43">
        <v>528</v>
      </c>
      <c r="T459" s="39" t="s">
        <v>97</v>
      </c>
      <c r="U459" s="43">
        <v>3.8117647058823532</v>
      </c>
      <c r="V459" s="43">
        <v>6.5550872968091509</v>
      </c>
      <c r="W459" s="43">
        <v>9.4063816977724262</v>
      </c>
      <c r="X459" s="45">
        <v>49</v>
      </c>
      <c r="Y459" s="45">
        <v>3240</v>
      </c>
      <c r="Z459" s="46">
        <v>1.51234567901235E-2</v>
      </c>
      <c r="AA459" s="41" t="s">
        <v>5484</v>
      </c>
      <c r="AB459" s="41" t="s">
        <v>5487</v>
      </c>
      <c r="AC459" s="41" t="s">
        <v>5490</v>
      </c>
      <c r="AD459" s="41" t="s">
        <v>5486</v>
      </c>
      <c r="AE459" s="43">
        <v>9353</v>
      </c>
      <c r="AF459" s="43">
        <v>6.5141129032258061</v>
      </c>
      <c r="AG459" s="43">
        <v>3231</v>
      </c>
      <c r="AH459" s="43">
        <v>6122</v>
      </c>
      <c r="AI459" s="47">
        <v>7.2999999999999996E-4</v>
      </c>
      <c r="AJ459" s="47">
        <v>7.6999999999999996E-4</v>
      </c>
      <c r="AK459" s="47">
        <v>6.0999999999999997E-4</v>
      </c>
      <c r="AL459" s="47">
        <v>1.1299999999999999E-3</v>
      </c>
      <c r="AM459" s="47">
        <v>1.06E-3</v>
      </c>
      <c r="AN459" s="43">
        <v>496</v>
      </c>
      <c r="AO459" s="43">
        <v>221</v>
      </c>
      <c r="AP459" s="43">
        <v>19</v>
      </c>
      <c r="AQ459" s="43">
        <v>198</v>
      </c>
      <c r="AR459" s="43">
        <v>49</v>
      </c>
      <c r="AS459" s="41">
        <v>1.36</v>
      </c>
      <c r="AT459" s="43">
        <v>26515</v>
      </c>
      <c r="AU459" s="43">
        <v>3623</v>
      </c>
      <c r="AV459" s="47">
        <v>0.1583</v>
      </c>
      <c r="AW459" s="66" t="str">
        <f>HYPERLINK("https://twitter.com/MFA_Austria/lists","https://twitter.com/MFA_Austria/lists")</f>
        <v>https://twitter.com/MFA_Austria/lists</v>
      </c>
      <c r="AX459" s="39">
        <v>4</v>
      </c>
      <c r="AY459" s="39">
        <v>4</v>
      </c>
      <c r="AZ459" s="72" t="s">
        <v>5491</v>
      </c>
      <c r="BA459" s="39">
        <v>123</v>
      </c>
      <c r="BB459" s="48" t="s">
        <v>5492</v>
      </c>
      <c r="BC459" s="39">
        <v>0</v>
      </c>
      <c r="BD459" s="41" t="s">
        <v>5484</v>
      </c>
      <c r="BE459" s="50">
        <v>81</v>
      </c>
      <c r="BF459" s="50">
        <v>51</v>
      </c>
      <c r="BG459" s="50">
        <v>66</v>
      </c>
      <c r="BH459" s="50">
        <v>198</v>
      </c>
      <c r="BI459" s="50" t="s">
        <v>5493</v>
      </c>
      <c r="BJ459" s="50" t="s">
        <v>5494</v>
      </c>
      <c r="BK459" s="50" t="s">
        <v>5495</v>
      </c>
      <c r="BL459" s="56" t="s">
        <v>5496</v>
      </c>
      <c r="BM459" s="52">
        <v>2044</v>
      </c>
      <c r="BN459" s="57">
        <v>0</v>
      </c>
      <c r="BO459" s="57">
        <v>349</v>
      </c>
      <c r="BP459" s="57">
        <v>36</v>
      </c>
      <c r="BQ459" s="58" t="e">
        <f>SUM(BM459)/BN459/BO459</f>
        <v>#DIV/0!</v>
      </c>
    </row>
    <row r="460" spans="1:69" ht="15.75" x14ac:dyDescent="0.25">
      <c r="A460" s="38" t="s">
        <v>5353</v>
      </c>
      <c r="B460" s="39" t="s">
        <v>5497</v>
      </c>
      <c r="C460" s="39" t="s">
        <v>211</v>
      </c>
      <c r="D460" s="39" t="s">
        <v>71</v>
      </c>
      <c r="E460" s="39" t="s">
        <v>211</v>
      </c>
      <c r="F460" s="66" t="str">
        <f>HYPERLINK("http://twiplomacy.com/info/europe/Belarus","http://twiplomacy.com/info/europe/Belarus")</f>
        <v>http://twiplomacy.com/info/europe/Belarus</v>
      </c>
      <c r="G460" s="41" t="s">
        <v>5498</v>
      </c>
      <c r="H460" s="42" t="s">
        <v>5499</v>
      </c>
      <c r="I460" s="41" t="s">
        <v>5500</v>
      </c>
      <c r="J460" s="43">
        <v>2167</v>
      </c>
      <c r="K460" s="43">
        <v>151</v>
      </c>
      <c r="L460" s="41" t="s">
        <v>5501</v>
      </c>
      <c r="M460" s="41" t="s">
        <v>5502</v>
      </c>
      <c r="N460" s="41" t="s">
        <v>5503</v>
      </c>
      <c r="O460" s="43">
        <v>9</v>
      </c>
      <c r="P460" s="43">
        <v>315</v>
      </c>
      <c r="Q460" s="41" t="s">
        <v>3897</v>
      </c>
      <c r="R460" s="41" t="s">
        <v>79</v>
      </c>
      <c r="S460" s="43">
        <v>21</v>
      </c>
      <c r="T460" s="44" t="s">
        <v>97</v>
      </c>
      <c r="U460" s="43">
        <v>0.23702031602708801</v>
      </c>
      <c r="V460" s="43">
        <v>1.0783582089552239</v>
      </c>
      <c r="W460" s="43">
        <v>0.39179104477611942</v>
      </c>
      <c r="X460" s="45">
        <v>7</v>
      </c>
      <c r="Y460" s="45">
        <v>315</v>
      </c>
      <c r="Z460" s="46">
        <v>2.2222222222222195E-2</v>
      </c>
      <c r="AA460" s="41" t="s">
        <v>5498</v>
      </c>
      <c r="AB460" s="41" t="s">
        <v>5500</v>
      </c>
      <c r="AC460" s="41" t="s">
        <v>5504</v>
      </c>
      <c r="AD460" s="41" t="s">
        <v>5499</v>
      </c>
      <c r="AE460" s="43">
        <v>31</v>
      </c>
      <c r="AF460" s="43">
        <v>0.625</v>
      </c>
      <c r="AG460" s="43">
        <v>15</v>
      </c>
      <c r="AH460" s="43">
        <v>16</v>
      </c>
      <c r="AI460" s="47">
        <v>4.6999999999999999E-4</v>
      </c>
      <c r="AJ460" s="47">
        <v>1.4300000000000001E-3</v>
      </c>
      <c r="AK460" s="47">
        <v>0</v>
      </c>
      <c r="AL460" s="41" t="s">
        <v>82</v>
      </c>
      <c r="AM460" s="47">
        <v>4.8000000000000001E-4</v>
      </c>
      <c r="AN460" s="43">
        <v>24</v>
      </c>
      <c r="AO460" s="43">
        <v>1</v>
      </c>
      <c r="AP460" s="43">
        <v>0</v>
      </c>
      <c r="AQ460" s="43">
        <v>11</v>
      </c>
      <c r="AR460" s="43">
        <v>12</v>
      </c>
      <c r="AS460" s="41">
        <v>7.0000000000000007E-2</v>
      </c>
      <c r="AT460" s="43">
        <v>2167</v>
      </c>
      <c r="AU460" s="43">
        <v>0</v>
      </c>
      <c r="AV460" s="55">
        <v>0</v>
      </c>
      <c r="AW460" s="48" t="s">
        <v>5505</v>
      </c>
      <c r="AX460" s="39">
        <v>0</v>
      </c>
      <c r="AY460" s="39">
        <v>0</v>
      </c>
      <c r="AZ460" s="39" t="s">
        <v>85</v>
      </c>
      <c r="BA460" s="39"/>
      <c r="BB460" s="48" t="s">
        <v>5506</v>
      </c>
      <c r="BC460" s="39">
        <v>0</v>
      </c>
      <c r="BD460" s="41" t="s">
        <v>5498</v>
      </c>
      <c r="BE460" s="50">
        <v>4</v>
      </c>
      <c r="BF460" s="50">
        <v>1</v>
      </c>
      <c r="BG460" s="50">
        <v>0</v>
      </c>
      <c r="BH460" s="50">
        <v>5</v>
      </c>
      <c r="BI460" s="50" t="s">
        <v>5507</v>
      </c>
      <c r="BJ460" s="50" t="s">
        <v>262</v>
      </c>
      <c r="BK460" s="50"/>
      <c r="BL460" s="56" t="s">
        <v>5508</v>
      </c>
      <c r="BM460" s="52" t="s">
        <v>90</v>
      </c>
      <c r="BN460" s="57"/>
      <c r="BO460" s="57"/>
      <c r="BP460" s="57"/>
      <c r="BQ460" s="58"/>
    </row>
    <row r="461" spans="1:69" ht="15.75" x14ac:dyDescent="0.25">
      <c r="A461" s="38" t="s">
        <v>5353</v>
      </c>
      <c r="B461" s="39" t="s">
        <v>5497</v>
      </c>
      <c r="C461" s="39" t="s">
        <v>132</v>
      </c>
      <c r="D461" s="39" t="s">
        <v>71</v>
      </c>
      <c r="E461" s="39" t="s">
        <v>132</v>
      </c>
      <c r="F461" s="66" t="str">
        <f>HYPERLINK("http://twiplomacy.com/info/europe/Belarus","http://twiplomacy.com/info/europe/Belarus")</f>
        <v>http://twiplomacy.com/info/europe/Belarus</v>
      </c>
      <c r="G461" s="41" t="s">
        <v>5509</v>
      </c>
      <c r="H461" s="48" t="s">
        <v>5510</v>
      </c>
      <c r="I461" s="41" t="s">
        <v>5511</v>
      </c>
      <c r="J461" s="43">
        <v>11387</v>
      </c>
      <c r="K461" s="43">
        <v>601</v>
      </c>
      <c r="L461" s="41" t="s">
        <v>5512</v>
      </c>
      <c r="M461" s="41" t="s">
        <v>5513</v>
      </c>
      <c r="N461" s="41"/>
      <c r="O461" s="43">
        <v>687</v>
      </c>
      <c r="P461" s="43">
        <v>11928</v>
      </c>
      <c r="Q461" s="41" t="s">
        <v>3897</v>
      </c>
      <c r="R461" s="41" t="s">
        <v>124</v>
      </c>
      <c r="S461" s="43">
        <v>195</v>
      </c>
      <c r="T461" s="39" t="s">
        <v>97</v>
      </c>
      <c r="U461" s="43">
        <v>6.9423076923076934</v>
      </c>
      <c r="V461" s="43">
        <v>3.454026632847178</v>
      </c>
      <c r="W461" s="43">
        <v>4.5662650602409638</v>
      </c>
      <c r="X461" s="45">
        <v>97</v>
      </c>
      <c r="Y461" s="45">
        <v>3249</v>
      </c>
      <c r="Z461" s="46">
        <v>2.9855340104647601E-2</v>
      </c>
      <c r="AA461" s="41" t="s">
        <v>5509</v>
      </c>
      <c r="AB461" s="41" t="s">
        <v>5511</v>
      </c>
      <c r="AC461" s="41" t="s">
        <v>5514</v>
      </c>
      <c r="AD461" s="41" t="s">
        <v>5510</v>
      </c>
      <c r="AE461" s="43">
        <v>9827</v>
      </c>
      <c r="AF461" s="43">
        <v>3.9011090573012939</v>
      </c>
      <c r="AG461" s="43">
        <v>4221</v>
      </c>
      <c r="AH461" s="43">
        <v>5606</v>
      </c>
      <c r="AI461" s="47">
        <v>8.5999999999999998E-4</v>
      </c>
      <c r="AJ461" s="47">
        <v>1.15E-3</v>
      </c>
      <c r="AK461" s="47">
        <v>6.7000000000000002E-4</v>
      </c>
      <c r="AL461" s="47">
        <v>9.6000000000000002E-4</v>
      </c>
      <c r="AM461" s="47">
        <v>5.8E-4</v>
      </c>
      <c r="AN461" s="43">
        <v>1082</v>
      </c>
      <c r="AO461" s="43">
        <v>284</v>
      </c>
      <c r="AP461" s="43">
        <v>17</v>
      </c>
      <c r="AQ461" s="43">
        <v>732</v>
      </c>
      <c r="AR461" s="43">
        <v>35</v>
      </c>
      <c r="AS461" s="41">
        <v>2.96</v>
      </c>
      <c r="AT461" s="43">
        <v>11417</v>
      </c>
      <c r="AU461" s="43">
        <v>1931</v>
      </c>
      <c r="AV461" s="47">
        <v>0.2036</v>
      </c>
      <c r="AW461" s="72" t="s">
        <v>5515</v>
      </c>
      <c r="AX461" s="39">
        <v>3</v>
      </c>
      <c r="AY461" s="39">
        <v>0</v>
      </c>
      <c r="AZ461" s="39" t="s">
        <v>5516</v>
      </c>
      <c r="BA461" s="39">
        <v>66</v>
      </c>
      <c r="BB461" s="48" t="s">
        <v>5517</v>
      </c>
      <c r="BC461" s="39">
        <v>3</v>
      </c>
      <c r="BD461" s="41" t="s">
        <v>5509</v>
      </c>
      <c r="BE461" s="50">
        <v>131</v>
      </c>
      <c r="BF461" s="50">
        <v>4</v>
      </c>
      <c r="BG461" s="50">
        <v>38</v>
      </c>
      <c r="BH461" s="50">
        <v>173</v>
      </c>
      <c r="BI461" s="50" t="s">
        <v>5518</v>
      </c>
      <c r="BJ461" s="50" t="s">
        <v>5519</v>
      </c>
      <c r="BK461" s="50" t="s">
        <v>5520</v>
      </c>
      <c r="BL461" s="56" t="s">
        <v>5521</v>
      </c>
      <c r="BM461" s="52" t="s">
        <v>276</v>
      </c>
      <c r="BN461" s="57"/>
      <c r="BO461" s="57"/>
      <c r="BP461" s="57"/>
      <c r="BQ461" s="58"/>
    </row>
    <row r="462" spans="1:69" ht="15.75" x14ac:dyDescent="0.25">
      <c r="A462" s="38" t="s">
        <v>5353</v>
      </c>
      <c r="B462" s="39" t="s">
        <v>5497</v>
      </c>
      <c r="C462" s="39" t="s">
        <v>132</v>
      </c>
      <c r="D462" s="39" t="s">
        <v>71</v>
      </c>
      <c r="E462" s="39" t="s">
        <v>132</v>
      </c>
      <c r="F462" s="66" t="str">
        <f>HYPERLINK("http://twiplomacy.com/info/europe/Belarus","http://twiplomacy.com/info/europe/Belarus")</f>
        <v>http://twiplomacy.com/info/europe/Belarus</v>
      </c>
      <c r="G462" s="41" t="s">
        <v>5522</v>
      </c>
      <c r="H462" s="48" t="s">
        <v>5523</v>
      </c>
      <c r="I462" s="41" t="s">
        <v>5524</v>
      </c>
      <c r="J462" s="43">
        <v>9946</v>
      </c>
      <c r="K462" s="43">
        <v>643</v>
      </c>
      <c r="L462" s="41" t="s">
        <v>5525</v>
      </c>
      <c r="M462" s="41" t="s">
        <v>5526</v>
      </c>
      <c r="N462" s="41" t="s">
        <v>5527</v>
      </c>
      <c r="O462" s="43">
        <v>539</v>
      </c>
      <c r="P462" s="43">
        <v>6509</v>
      </c>
      <c r="Q462" s="41" t="s">
        <v>3897</v>
      </c>
      <c r="R462" s="41" t="s">
        <v>124</v>
      </c>
      <c r="S462" s="43">
        <v>298</v>
      </c>
      <c r="T462" s="39" t="s">
        <v>97</v>
      </c>
      <c r="U462" s="43">
        <v>4.1703225806451609</v>
      </c>
      <c r="V462" s="43">
        <v>4.5433386837881216</v>
      </c>
      <c r="W462" s="43">
        <v>3.6637239165329052</v>
      </c>
      <c r="X462" s="45">
        <v>30</v>
      </c>
      <c r="Y462" s="45">
        <v>3232</v>
      </c>
      <c r="Z462" s="46">
        <v>9.28217821782178E-3</v>
      </c>
      <c r="AA462" s="41" t="s">
        <v>5522</v>
      </c>
      <c r="AB462" s="41" t="s">
        <v>5524</v>
      </c>
      <c r="AC462" s="41" t="s">
        <v>5528</v>
      </c>
      <c r="AD462" s="41" t="s">
        <v>5523</v>
      </c>
      <c r="AE462" s="43">
        <v>4827</v>
      </c>
      <c r="AF462" s="43">
        <v>4.5124760076775434</v>
      </c>
      <c r="AG462" s="43">
        <v>2351</v>
      </c>
      <c r="AH462" s="43">
        <v>2476</v>
      </c>
      <c r="AI462" s="47">
        <v>9.8999999999999999E-4</v>
      </c>
      <c r="AJ462" s="47">
        <v>1.2099999999999999E-3</v>
      </c>
      <c r="AK462" s="47">
        <v>7.6999999999999996E-4</v>
      </c>
      <c r="AL462" s="47">
        <v>2.5200000000000001E-3</v>
      </c>
      <c r="AM462" s="47">
        <v>1.01E-3</v>
      </c>
      <c r="AN462" s="43">
        <v>521</v>
      </c>
      <c r="AO462" s="43">
        <v>143</v>
      </c>
      <c r="AP462" s="43">
        <v>8</v>
      </c>
      <c r="AQ462" s="43">
        <v>358</v>
      </c>
      <c r="AR462" s="43">
        <v>5</v>
      </c>
      <c r="AS462" s="41">
        <v>1.43</v>
      </c>
      <c r="AT462" s="43">
        <v>9947</v>
      </c>
      <c r="AU462" s="43">
        <v>1777</v>
      </c>
      <c r="AV462" s="47">
        <v>0.2175</v>
      </c>
      <c r="AW462" s="72" t="s">
        <v>5529</v>
      </c>
      <c r="AX462" s="39">
        <v>1</v>
      </c>
      <c r="AY462" s="39">
        <v>1</v>
      </c>
      <c r="AZ462" s="72" t="s">
        <v>5530</v>
      </c>
      <c r="BA462" s="39">
        <v>59</v>
      </c>
      <c r="BB462" s="48" t="s">
        <v>5531</v>
      </c>
      <c r="BC462" s="39">
        <v>0</v>
      </c>
      <c r="BD462" s="41" t="s">
        <v>5522</v>
      </c>
      <c r="BE462" s="50">
        <v>132</v>
      </c>
      <c r="BF462" s="50">
        <v>12</v>
      </c>
      <c r="BG462" s="50">
        <v>93</v>
      </c>
      <c r="BH462" s="50">
        <v>237</v>
      </c>
      <c r="BI462" s="50" t="s">
        <v>5532</v>
      </c>
      <c r="BJ462" s="50" t="s">
        <v>5533</v>
      </c>
      <c r="BK462" s="50" t="s">
        <v>5534</v>
      </c>
      <c r="BL462" s="56" t="s">
        <v>5535</v>
      </c>
      <c r="BM462" s="52">
        <v>1805</v>
      </c>
      <c r="BN462" s="57">
        <v>42</v>
      </c>
      <c r="BO462" s="57">
        <v>270</v>
      </c>
      <c r="BP462" s="57">
        <v>0</v>
      </c>
      <c r="BQ462" s="58">
        <f>SUM(BM462)/BN462/BO462</f>
        <v>0.15917107583774251</v>
      </c>
    </row>
    <row r="463" spans="1:69" ht="15.75" x14ac:dyDescent="0.25">
      <c r="A463" s="38" t="s">
        <v>5353</v>
      </c>
      <c r="B463" s="39" t="s">
        <v>5536</v>
      </c>
      <c r="C463" s="39" t="s">
        <v>5537</v>
      </c>
      <c r="D463" s="39" t="s">
        <v>71</v>
      </c>
      <c r="E463" s="39" t="s">
        <v>2842</v>
      </c>
      <c r="F463" s="66" t="str">
        <f>HYPERLINK("http://twiplomacy.com/info/europe/Belgium","http://twiplomacy.com/info/europe/Belgium")</f>
        <v>http://twiplomacy.com/info/europe/Belgium</v>
      </c>
      <c r="G463" s="41" t="s">
        <v>5538</v>
      </c>
      <c r="H463" s="48" t="s">
        <v>5539</v>
      </c>
      <c r="I463" s="41" t="s">
        <v>5540</v>
      </c>
      <c r="J463" s="43">
        <v>92184</v>
      </c>
      <c r="K463" s="43">
        <v>0</v>
      </c>
      <c r="L463" s="41" t="s">
        <v>5541</v>
      </c>
      <c r="M463" s="41" t="s">
        <v>5542</v>
      </c>
      <c r="N463" s="41" t="s">
        <v>5543</v>
      </c>
      <c r="O463" s="43">
        <v>116</v>
      </c>
      <c r="P463" s="43">
        <v>4912</v>
      </c>
      <c r="Q463" s="41" t="s">
        <v>78</v>
      </c>
      <c r="R463" s="41" t="s">
        <v>124</v>
      </c>
      <c r="S463" s="43">
        <v>588</v>
      </c>
      <c r="T463" s="39" t="s">
        <v>97</v>
      </c>
      <c r="U463" s="43">
        <v>3.4567099567099571</v>
      </c>
      <c r="V463" s="43">
        <v>16.29776756401839</v>
      </c>
      <c r="W463" s="43">
        <v>41.602101116217987</v>
      </c>
      <c r="X463" s="45">
        <v>113</v>
      </c>
      <c r="Y463" s="45">
        <v>3194</v>
      </c>
      <c r="Z463" s="46">
        <v>3.5378835316217903E-2</v>
      </c>
      <c r="AA463" s="41" t="s">
        <v>5538</v>
      </c>
      <c r="AB463" s="41" t="s">
        <v>5540</v>
      </c>
      <c r="AC463" s="41" t="s">
        <v>5544</v>
      </c>
      <c r="AD463" s="41" t="s">
        <v>5539</v>
      </c>
      <c r="AE463" s="43">
        <v>95564</v>
      </c>
      <c r="AF463" s="43">
        <v>24.681506849315067</v>
      </c>
      <c r="AG463" s="43">
        <v>21621</v>
      </c>
      <c r="AH463" s="43">
        <v>73943</v>
      </c>
      <c r="AI463" s="47">
        <v>1.5399999999999999E-3</v>
      </c>
      <c r="AJ463" s="47">
        <v>1.8E-3</v>
      </c>
      <c r="AK463" s="47">
        <v>1.0200000000000001E-3</v>
      </c>
      <c r="AL463" s="47">
        <v>2.1299999999999999E-3</v>
      </c>
      <c r="AM463" s="47">
        <v>8.3000000000000001E-4</v>
      </c>
      <c r="AN463" s="43">
        <v>876</v>
      </c>
      <c r="AO463" s="43">
        <v>654</v>
      </c>
      <c r="AP463" s="43">
        <v>12</v>
      </c>
      <c r="AQ463" s="43">
        <v>41</v>
      </c>
      <c r="AR463" s="43">
        <v>158</v>
      </c>
      <c r="AS463" s="41">
        <v>2.4</v>
      </c>
      <c r="AT463" s="43">
        <v>92145</v>
      </c>
      <c r="AU463" s="43">
        <v>46952</v>
      </c>
      <c r="AV463" s="47">
        <v>1.0388999999999999</v>
      </c>
      <c r="AW463" s="48" t="s">
        <v>5545</v>
      </c>
      <c r="AX463" s="39">
        <v>0</v>
      </c>
      <c r="AY463" s="39">
        <v>0</v>
      </c>
      <c r="AZ463" s="39" t="s">
        <v>85</v>
      </c>
      <c r="BA463" s="39"/>
      <c r="BB463" s="48" t="s">
        <v>5546</v>
      </c>
      <c r="BC463" s="39">
        <v>0</v>
      </c>
      <c r="BD463" s="41" t="s">
        <v>5538</v>
      </c>
      <c r="BE463" s="50">
        <v>0</v>
      </c>
      <c r="BF463" s="50">
        <v>31</v>
      </c>
      <c r="BG463" s="50">
        <v>0</v>
      </c>
      <c r="BH463" s="50">
        <v>31</v>
      </c>
      <c r="BI463" s="50"/>
      <c r="BJ463" s="50" t="s">
        <v>5547</v>
      </c>
      <c r="BK463" s="50"/>
      <c r="BL463" s="51" t="s">
        <v>5548</v>
      </c>
      <c r="BM463" s="52" t="s">
        <v>90</v>
      </c>
      <c r="BN463" s="57"/>
      <c r="BO463" s="57"/>
      <c r="BP463" s="57"/>
      <c r="BQ463" s="58"/>
    </row>
    <row r="464" spans="1:69" ht="15.75" x14ac:dyDescent="0.25">
      <c r="A464" s="38" t="s">
        <v>5353</v>
      </c>
      <c r="B464" s="39" t="s">
        <v>5536</v>
      </c>
      <c r="C464" s="39" t="s">
        <v>104</v>
      </c>
      <c r="D464" s="39" t="s">
        <v>118</v>
      </c>
      <c r="E464" s="39" t="s">
        <v>5549</v>
      </c>
      <c r="F464" s="66" t="str">
        <f>HYPERLINK("http://twiplomacy.com/info/europe/Belgium","http://twiplomacy.com/info/europe/Belgium")</f>
        <v>http://twiplomacy.com/info/europe/Belgium</v>
      </c>
      <c r="G464" s="41" t="s">
        <v>5550</v>
      </c>
      <c r="H464" s="48" t="s">
        <v>5551</v>
      </c>
      <c r="I464" s="41" t="s">
        <v>5552</v>
      </c>
      <c r="J464" s="43">
        <v>210894</v>
      </c>
      <c r="K464" s="43">
        <v>5558</v>
      </c>
      <c r="L464" s="41" t="s">
        <v>5553</v>
      </c>
      <c r="M464" s="41" t="s">
        <v>5554</v>
      </c>
      <c r="N464" s="41" t="s">
        <v>5536</v>
      </c>
      <c r="O464" s="43">
        <v>6472</v>
      </c>
      <c r="P464" s="43">
        <v>5614</v>
      </c>
      <c r="Q464" s="41" t="s">
        <v>78</v>
      </c>
      <c r="R464" s="41" t="s">
        <v>124</v>
      </c>
      <c r="S464" s="43">
        <v>1667</v>
      </c>
      <c r="T464" s="44" t="s">
        <v>97</v>
      </c>
      <c r="U464" s="43">
        <v>2.4823889739663092</v>
      </c>
      <c r="V464" s="43">
        <v>44.638136511375947</v>
      </c>
      <c r="W464" s="43">
        <v>63.923618634886239</v>
      </c>
      <c r="X464" s="45">
        <v>35</v>
      </c>
      <c r="Y464" s="45">
        <v>3242</v>
      </c>
      <c r="Z464" s="46">
        <v>1.0795805058605799E-2</v>
      </c>
      <c r="AA464" s="41" t="s">
        <v>5550</v>
      </c>
      <c r="AB464" s="41" t="s">
        <v>5552</v>
      </c>
      <c r="AC464" s="41" t="s">
        <v>5555</v>
      </c>
      <c r="AD464" s="41" t="s">
        <v>5551</v>
      </c>
      <c r="AE464" s="43">
        <v>105605</v>
      </c>
      <c r="AF464" s="43">
        <v>65.048027444253862</v>
      </c>
      <c r="AG464" s="43">
        <v>37923</v>
      </c>
      <c r="AH464" s="43">
        <v>67682</v>
      </c>
      <c r="AI464" s="47">
        <v>1E-3</v>
      </c>
      <c r="AJ464" s="47">
        <v>6.4999999999999997E-4</v>
      </c>
      <c r="AK464" s="47">
        <v>4.4000000000000002E-4</v>
      </c>
      <c r="AL464" s="47">
        <v>5.0000000000000001E-4</v>
      </c>
      <c r="AM464" s="47">
        <v>2.0699999999999998E-3</v>
      </c>
      <c r="AN464" s="43">
        <v>583</v>
      </c>
      <c r="AO464" s="43">
        <v>226</v>
      </c>
      <c r="AP464" s="43">
        <v>110</v>
      </c>
      <c r="AQ464" s="43">
        <v>68</v>
      </c>
      <c r="AR464" s="43">
        <v>179</v>
      </c>
      <c r="AS464" s="41">
        <v>1.6</v>
      </c>
      <c r="AT464" s="43">
        <v>210878</v>
      </c>
      <c r="AU464" s="43">
        <v>72365</v>
      </c>
      <c r="AV464" s="47">
        <v>0.52239999999999998</v>
      </c>
      <c r="AW464" s="66" t="str">
        <f>HYPERLINK("https://twitter.com/CharlesMichel/lists","https://twitter.com/CharlesMichel/lists")</f>
        <v>https://twitter.com/CharlesMichel/lists</v>
      </c>
      <c r="AX464" s="39">
        <v>2</v>
      </c>
      <c r="AY464" s="39">
        <v>0</v>
      </c>
      <c r="AZ464" s="39" t="s">
        <v>85</v>
      </c>
      <c r="BA464" s="39"/>
      <c r="BB464" s="48" t="s">
        <v>5556</v>
      </c>
      <c r="BC464" s="39">
        <v>0</v>
      </c>
      <c r="BD464" s="41" t="s">
        <v>5550</v>
      </c>
      <c r="BE464" s="50">
        <v>67</v>
      </c>
      <c r="BF464" s="50">
        <v>28</v>
      </c>
      <c r="BG464" s="50">
        <v>33</v>
      </c>
      <c r="BH464" s="50">
        <v>128</v>
      </c>
      <c r="BI464" s="50" t="s">
        <v>5557</v>
      </c>
      <c r="BJ464" s="50" t="s">
        <v>5558</v>
      </c>
      <c r="BK464" s="50" t="s">
        <v>5559</v>
      </c>
      <c r="BL464" s="51" t="s">
        <v>5560</v>
      </c>
      <c r="BM464" s="52">
        <v>1</v>
      </c>
      <c r="BN464" s="57">
        <v>0</v>
      </c>
      <c r="BO464" s="57">
        <v>118</v>
      </c>
      <c r="BP464" s="57">
        <v>0</v>
      </c>
      <c r="BQ464" s="58" t="e">
        <f>SUM(BM464)/BN464/BO464</f>
        <v>#DIV/0!</v>
      </c>
    </row>
    <row r="465" spans="1:69" ht="15.75" x14ac:dyDescent="0.25">
      <c r="A465" s="38" t="s">
        <v>5353</v>
      </c>
      <c r="B465" s="39" t="s">
        <v>5536</v>
      </c>
      <c r="C465" s="39" t="s">
        <v>211</v>
      </c>
      <c r="D465" s="39" t="s">
        <v>71</v>
      </c>
      <c r="E465" s="39" t="s">
        <v>211</v>
      </c>
      <c r="F465" s="66" t="str">
        <f>HYPERLINK("http://twiplomacy.com/info/europe/Belgium","http://twiplomacy.com/info/europe/Belgium")</f>
        <v>http://twiplomacy.com/info/europe/Belgium</v>
      </c>
      <c r="G465" s="41" t="s">
        <v>5561</v>
      </c>
      <c r="H465" s="48" t="s">
        <v>5562</v>
      </c>
      <c r="I465" s="41" t="s">
        <v>5563</v>
      </c>
      <c r="J465" s="43">
        <v>34991</v>
      </c>
      <c r="K465" s="43">
        <v>505</v>
      </c>
      <c r="L465" s="41" t="s">
        <v>5564</v>
      </c>
      <c r="M465" s="41" t="s">
        <v>5565</v>
      </c>
      <c r="N465" s="41" t="s">
        <v>5543</v>
      </c>
      <c r="O465" s="43">
        <v>448</v>
      </c>
      <c r="P465" s="43">
        <v>3419</v>
      </c>
      <c r="Q465" s="41" t="s">
        <v>78</v>
      </c>
      <c r="R465" s="41" t="s">
        <v>124</v>
      </c>
      <c r="S465" s="43">
        <v>394</v>
      </c>
      <c r="T465" s="44" t="s">
        <v>97</v>
      </c>
      <c r="U465" s="43">
        <v>1.2442572741194491</v>
      </c>
      <c r="V465" s="43">
        <v>2.1059701492537308</v>
      </c>
      <c r="W465" s="43">
        <v>1.8</v>
      </c>
      <c r="X465" s="45">
        <v>313</v>
      </c>
      <c r="Y465" s="45">
        <v>3250</v>
      </c>
      <c r="Z465" s="46">
        <v>9.6307692307692302E-2</v>
      </c>
      <c r="AA465" s="41" t="s">
        <v>5561</v>
      </c>
      <c r="AB465" s="41" t="s">
        <v>5563</v>
      </c>
      <c r="AC465" s="41" t="s">
        <v>5566</v>
      </c>
      <c r="AD465" s="41" t="s">
        <v>5562</v>
      </c>
      <c r="AE465" s="43">
        <v>2042</v>
      </c>
      <c r="AF465" s="43">
        <v>2.081818181818182</v>
      </c>
      <c r="AG465" s="43">
        <v>916</v>
      </c>
      <c r="AH465" s="43">
        <v>1126</v>
      </c>
      <c r="AI465" s="47">
        <v>1.2E-4</v>
      </c>
      <c r="AJ465" s="47">
        <v>3.6000000000000002E-4</v>
      </c>
      <c r="AK465" s="47">
        <v>9.0000000000000006E-5</v>
      </c>
      <c r="AL465" s="41" t="s">
        <v>82</v>
      </c>
      <c r="AM465" s="47">
        <v>1.9000000000000001E-4</v>
      </c>
      <c r="AN465" s="43">
        <v>440</v>
      </c>
      <c r="AO465" s="43">
        <v>45</v>
      </c>
      <c r="AP465" s="43">
        <v>0</v>
      </c>
      <c r="AQ465" s="43">
        <v>385</v>
      </c>
      <c r="AR465" s="43">
        <v>4</v>
      </c>
      <c r="AS465" s="41">
        <v>1.21</v>
      </c>
      <c r="AT465" s="43">
        <v>34981</v>
      </c>
      <c r="AU465" s="43">
        <v>4033</v>
      </c>
      <c r="AV465" s="47">
        <v>0.1303</v>
      </c>
      <c r="AW465" s="72" t="s">
        <v>5567</v>
      </c>
      <c r="AX465" s="39">
        <v>16</v>
      </c>
      <c r="AY465" s="39">
        <v>0</v>
      </c>
      <c r="AZ465" s="39" t="s">
        <v>85</v>
      </c>
      <c r="BA465" s="39"/>
      <c r="BB465" s="48" t="s">
        <v>5568</v>
      </c>
      <c r="BC465" s="39">
        <v>0</v>
      </c>
      <c r="BD465" s="41" t="s">
        <v>5561</v>
      </c>
      <c r="BE465" s="50">
        <v>3</v>
      </c>
      <c r="BF465" s="50">
        <v>4</v>
      </c>
      <c r="BG465" s="50">
        <v>2</v>
      </c>
      <c r="BH465" s="50">
        <v>9</v>
      </c>
      <c r="BI465" s="50" t="s">
        <v>5569</v>
      </c>
      <c r="BJ465" s="50" t="s">
        <v>5570</v>
      </c>
      <c r="BK465" s="50" t="s">
        <v>5571</v>
      </c>
      <c r="BL465" s="56" t="s">
        <v>5572</v>
      </c>
      <c r="BM465" s="52" t="s">
        <v>90</v>
      </c>
      <c r="BN465" s="57"/>
      <c r="BO465" s="57"/>
      <c r="BP465" s="57"/>
      <c r="BQ465" s="58"/>
    </row>
    <row r="466" spans="1:69" ht="15.75" x14ac:dyDescent="0.25">
      <c r="A466" s="38" t="s">
        <v>5353</v>
      </c>
      <c r="B466" s="39" t="s">
        <v>5536</v>
      </c>
      <c r="C466" s="39" t="s">
        <v>117</v>
      </c>
      <c r="D466" s="39" t="s">
        <v>118</v>
      </c>
      <c r="E466" s="39" t="s">
        <v>5573</v>
      </c>
      <c r="F466" s="66" t="str">
        <f>HYPERLINK("http://twiplomacy.com/info/europe/Belgium","http://twiplomacy.com/info/europe/Belgium")</f>
        <v>http://twiplomacy.com/info/europe/Belgium</v>
      </c>
      <c r="G466" s="41" t="s">
        <v>5574</v>
      </c>
      <c r="H466" s="48" t="s">
        <v>5575</v>
      </c>
      <c r="I466" s="41" t="s">
        <v>5576</v>
      </c>
      <c r="J466" s="43">
        <v>138155</v>
      </c>
      <c r="K466" s="43">
        <v>4521</v>
      </c>
      <c r="L466" s="41" t="s">
        <v>5577</v>
      </c>
      <c r="M466" s="41" t="s">
        <v>5578</v>
      </c>
      <c r="N466" s="41" t="s">
        <v>5579</v>
      </c>
      <c r="O466" s="43">
        <v>590</v>
      </c>
      <c r="P466" s="43">
        <v>21242</v>
      </c>
      <c r="Q466" s="41" t="s">
        <v>78</v>
      </c>
      <c r="R466" s="41" t="s">
        <v>124</v>
      </c>
      <c r="S466" s="43">
        <v>1370</v>
      </c>
      <c r="T466" s="39" t="s">
        <v>97</v>
      </c>
      <c r="U466" s="43">
        <v>6.3697813121272366</v>
      </c>
      <c r="V466" s="43">
        <v>9.8377088305489266</v>
      </c>
      <c r="W466" s="43">
        <v>20.161336515513131</v>
      </c>
      <c r="X466" s="45">
        <v>17</v>
      </c>
      <c r="Y466" s="45">
        <v>3204</v>
      </c>
      <c r="Z466" s="46">
        <v>5.3058676654182298E-3</v>
      </c>
      <c r="AA466" s="41" t="s">
        <v>5574</v>
      </c>
      <c r="AB466" s="41" t="s">
        <v>5576</v>
      </c>
      <c r="AC466" s="41" t="s">
        <v>5580</v>
      </c>
      <c r="AD466" s="41" t="s">
        <v>5575</v>
      </c>
      <c r="AE466" s="43">
        <v>49088</v>
      </c>
      <c r="AF466" s="43">
        <v>9.6312778130959948</v>
      </c>
      <c r="AG466" s="43">
        <v>15150</v>
      </c>
      <c r="AH466" s="43">
        <v>33938</v>
      </c>
      <c r="AI466" s="47">
        <v>2.5000000000000001E-4</v>
      </c>
      <c r="AJ466" s="47">
        <v>2.5000000000000001E-4</v>
      </c>
      <c r="AK466" s="47">
        <v>1.7000000000000001E-4</v>
      </c>
      <c r="AL466" s="47">
        <v>2.7999999999999998E-4</v>
      </c>
      <c r="AM466" s="47">
        <v>4.2999999999999999E-4</v>
      </c>
      <c r="AN466" s="43">
        <v>1573</v>
      </c>
      <c r="AO466" s="43">
        <v>795</v>
      </c>
      <c r="AP466" s="43">
        <v>44</v>
      </c>
      <c r="AQ466" s="43">
        <v>497</v>
      </c>
      <c r="AR466" s="43">
        <v>232</v>
      </c>
      <c r="AS466" s="41">
        <v>4.3099999999999996</v>
      </c>
      <c r="AT466" s="43">
        <v>138143</v>
      </c>
      <c r="AU466" s="43">
        <v>32055</v>
      </c>
      <c r="AV466" s="47">
        <v>0.30220000000000002</v>
      </c>
      <c r="AW466" s="48" t="s">
        <v>5581</v>
      </c>
      <c r="AX466" s="39">
        <v>0</v>
      </c>
      <c r="AY466" s="39">
        <v>0</v>
      </c>
      <c r="AZ466" s="39" t="s">
        <v>85</v>
      </c>
      <c r="BA466" s="39"/>
      <c r="BB466" s="48" t="s">
        <v>5582</v>
      </c>
      <c r="BC466" s="39">
        <v>0</v>
      </c>
      <c r="BD466" s="41" t="s">
        <v>5574</v>
      </c>
      <c r="BE466" s="50">
        <v>17</v>
      </c>
      <c r="BF466" s="50">
        <v>67</v>
      </c>
      <c r="BG466" s="50">
        <v>14</v>
      </c>
      <c r="BH466" s="50">
        <v>98</v>
      </c>
      <c r="BI466" s="50" t="s">
        <v>5583</v>
      </c>
      <c r="BJ466" s="50" t="s">
        <v>5584</v>
      </c>
      <c r="BK466" s="50" t="s">
        <v>5585</v>
      </c>
      <c r="BL466" s="56" t="s">
        <v>5586</v>
      </c>
      <c r="BM466" s="52">
        <v>184</v>
      </c>
      <c r="BN466" s="57">
        <v>2</v>
      </c>
      <c r="BO466" s="57">
        <v>321</v>
      </c>
      <c r="BP466" s="57">
        <v>0</v>
      </c>
      <c r="BQ466" s="58">
        <f>SUM(BM466)/BN466/BO466</f>
        <v>0.28660436137071649</v>
      </c>
    </row>
    <row r="467" spans="1:69" ht="15.75" x14ac:dyDescent="0.25">
      <c r="A467" s="38" t="s">
        <v>5353</v>
      </c>
      <c r="B467" s="39" t="s">
        <v>5536</v>
      </c>
      <c r="C467" s="39" t="s">
        <v>132</v>
      </c>
      <c r="D467" s="39" t="s">
        <v>71</v>
      </c>
      <c r="E467" s="39" t="s">
        <v>132</v>
      </c>
      <c r="F467" s="66" t="str">
        <f>HYPERLINK("http://twiplomacy.com/info/europe/Belgium","http://twiplomacy.com/info/europe/Belgium")</f>
        <v>http://twiplomacy.com/info/europe/Belgium</v>
      </c>
      <c r="G467" s="41" t="s">
        <v>5587</v>
      </c>
      <c r="H467" s="48" t="s">
        <v>5588</v>
      </c>
      <c r="I467" s="41" t="s">
        <v>5589</v>
      </c>
      <c r="J467" s="43">
        <v>26944</v>
      </c>
      <c r="K467" s="43">
        <v>701</v>
      </c>
      <c r="L467" s="41" t="s">
        <v>5590</v>
      </c>
      <c r="M467" s="41" t="s">
        <v>5591</v>
      </c>
      <c r="N467" s="41" t="s">
        <v>5543</v>
      </c>
      <c r="O467" s="43">
        <v>6200</v>
      </c>
      <c r="P467" s="43">
        <v>9512</v>
      </c>
      <c r="Q467" s="41" t="s">
        <v>164</v>
      </c>
      <c r="R467" s="41" t="s">
        <v>124</v>
      </c>
      <c r="S467" s="43">
        <v>643</v>
      </c>
      <c r="T467" s="39" t="s">
        <v>97</v>
      </c>
      <c r="U467" s="43">
        <v>7.7836538461538458</v>
      </c>
      <c r="V467" s="43">
        <v>13.82729805013928</v>
      </c>
      <c r="W467" s="43">
        <v>23.305710306406681</v>
      </c>
      <c r="X467" s="45">
        <v>77</v>
      </c>
      <c r="Y467" s="45">
        <v>3238</v>
      </c>
      <c r="Z467" s="46">
        <v>2.37801111797406E-2</v>
      </c>
      <c r="AA467" s="41" t="s">
        <v>5587</v>
      </c>
      <c r="AB467" s="41" t="s">
        <v>5589</v>
      </c>
      <c r="AC467" s="41" t="s">
        <v>5592</v>
      </c>
      <c r="AD467" s="41" t="s">
        <v>5588</v>
      </c>
      <c r="AE467" s="43">
        <v>49547</v>
      </c>
      <c r="AF467" s="43">
        <v>14.518014411529224</v>
      </c>
      <c r="AG467" s="43">
        <v>18133</v>
      </c>
      <c r="AH467" s="43">
        <v>31414</v>
      </c>
      <c r="AI467" s="47">
        <v>1.67E-3</v>
      </c>
      <c r="AJ467" s="47">
        <v>2.2499999999999998E-3</v>
      </c>
      <c r="AK467" s="47">
        <v>1.0399999999999999E-3</v>
      </c>
      <c r="AL467" s="47">
        <v>1.8400000000000001E-3</v>
      </c>
      <c r="AM467" s="47">
        <v>1.47E-3</v>
      </c>
      <c r="AN467" s="43">
        <v>1249</v>
      </c>
      <c r="AO467" s="43">
        <v>591</v>
      </c>
      <c r="AP467" s="43">
        <v>77</v>
      </c>
      <c r="AQ467" s="43">
        <v>527</v>
      </c>
      <c r="AR467" s="43">
        <v>39</v>
      </c>
      <c r="AS467" s="41">
        <v>3.42</v>
      </c>
      <c r="AT467" s="43">
        <v>26926</v>
      </c>
      <c r="AU467" s="43">
        <v>7511</v>
      </c>
      <c r="AV467" s="47">
        <v>0.38690000000000002</v>
      </c>
      <c r="AW467" s="72" t="str">
        <f>HYPERLINK("https://twitter.com/BelgiumMFA/lists","https://twitter.com/BelgiumMFA/lists")</f>
        <v>https://twitter.com/BelgiumMFA/lists</v>
      </c>
      <c r="AX467" s="39">
        <v>9</v>
      </c>
      <c r="AY467" s="39">
        <v>0</v>
      </c>
      <c r="AZ467" s="39" t="s">
        <v>5593</v>
      </c>
      <c r="BA467" s="39">
        <v>38</v>
      </c>
      <c r="BB467" s="48" t="s">
        <v>5594</v>
      </c>
      <c r="BC467" s="39">
        <v>8</v>
      </c>
      <c r="BD467" s="41" t="s">
        <v>5587</v>
      </c>
      <c r="BE467" s="50">
        <v>21</v>
      </c>
      <c r="BF467" s="50">
        <v>90</v>
      </c>
      <c r="BG467" s="50">
        <v>42</v>
      </c>
      <c r="BH467" s="50">
        <v>153</v>
      </c>
      <c r="BI467" s="50" t="s">
        <v>5595</v>
      </c>
      <c r="BJ467" s="50" t="s">
        <v>5596</v>
      </c>
      <c r="BK467" s="50" t="s">
        <v>5597</v>
      </c>
      <c r="BL467" s="56" t="s">
        <v>5598</v>
      </c>
      <c r="BM467" s="52" t="s">
        <v>90</v>
      </c>
      <c r="BN467" s="57"/>
      <c r="BO467" s="57"/>
      <c r="BP467" s="57"/>
      <c r="BQ467" s="58"/>
    </row>
    <row r="468" spans="1:69" ht="15.75" x14ac:dyDescent="0.25">
      <c r="A468" s="38" t="s">
        <v>5353</v>
      </c>
      <c r="B468" s="39" t="s">
        <v>5599</v>
      </c>
      <c r="C468" s="39" t="s">
        <v>146</v>
      </c>
      <c r="D468" s="39" t="s">
        <v>118</v>
      </c>
      <c r="E468" s="39" t="s">
        <v>5600</v>
      </c>
      <c r="F468" s="66" t="str">
        <f>HYPERLINK("http://twiplomacy.com/info/europe/Bosnia-Herzegovina","http://twiplomacy.com/info/europe/Bosnia-Herzegovina")</f>
        <v>http://twiplomacy.com/info/europe/Bosnia-Herzegovina</v>
      </c>
      <c r="G468" s="41" t="s">
        <v>5601</v>
      </c>
      <c r="H468" s="48" t="s">
        <v>5602</v>
      </c>
      <c r="I468" s="41" t="s">
        <v>5603</v>
      </c>
      <c r="J468" s="43">
        <v>3901</v>
      </c>
      <c r="K468" s="43">
        <v>0</v>
      </c>
      <c r="L468" s="41"/>
      <c r="M468" s="41" t="s">
        <v>5604</v>
      </c>
      <c r="N468" s="41" t="s">
        <v>5605</v>
      </c>
      <c r="O468" s="43">
        <v>0</v>
      </c>
      <c r="P468" s="43">
        <v>2094</v>
      </c>
      <c r="Q468" s="41" t="s">
        <v>164</v>
      </c>
      <c r="R468" s="41" t="s">
        <v>79</v>
      </c>
      <c r="S468" s="43">
        <v>63</v>
      </c>
      <c r="T468" s="44" t="s">
        <v>97</v>
      </c>
      <c r="U468" s="43">
        <v>0.74306049822064058</v>
      </c>
      <c r="V468" s="43">
        <v>0.27586206896551718</v>
      </c>
      <c r="W468" s="43">
        <v>1.2169540229885061</v>
      </c>
      <c r="X468" s="45">
        <v>0</v>
      </c>
      <c r="Y468" s="45">
        <v>2088</v>
      </c>
      <c r="Z468" s="46">
        <v>0</v>
      </c>
      <c r="AA468" s="41" t="s">
        <v>5601</v>
      </c>
      <c r="AB468" s="41" t="s">
        <v>5603</v>
      </c>
      <c r="AC468" s="41" t="s">
        <v>5606</v>
      </c>
      <c r="AD468" s="41" t="s">
        <v>5602</v>
      </c>
      <c r="AE468" s="43">
        <v>1438</v>
      </c>
      <c r="AF468" s="43">
        <v>0.57653061224489799</v>
      </c>
      <c r="AG468" s="43">
        <v>113</v>
      </c>
      <c r="AH468" s="43">
        <v>1325</v>
      </c>
      <c r="AI468" s="47">
        <v>2.3E-3</v>
      </c>
      <c r="AJ468" s="41" t="s">
        <v>82</v>
      </c>
      <c r="AK468" s="47">
        <v>2.14E-3</v>
      </c>
      <c r="AL468" s="41" t="s">
        <v>82</v>
      </c>
      <c r="AM468" s="47">
        <v>2.47E-3</v>
      </c>
      <c r="AN468" s="43">
        <v>196</v>
      </c>
      <c r="AO468" s="43">
        <v>0</v>
      </c>
      <c r="AP468" s="43">
        <v>0</v>
      </c>
      <c r="AQ468" s="43">
        <v>175</v>
      </c>
      <c r="AR468" s="43">
        <v>8</v>
      </c>
      <c r="AS468" s="41">
        <v>0.54</v>
      </c>
      <c r="AT468" s="43">
        <v>3911</v>
      </c>
      <c r="AU468" s="43">
        <v>1214</v>
      </c>
      <c r="AV468" s="47">
        <v>0.4501</v>
      </c>
      <c r="AW468" s="48" t="s">
        <v>5607</v>
      </c>
      <c r="AX468" s="39">
        <v>0</v>
      </c>
      <c r="AY468" s="39">
        <v>0</v>
      </c>
      <c r="AZ468" s="39" t="s">
        <v>85</v>
      </c>
      <c r="BA468" s="39"/>
      <c r="BB468" s="48" t="s">
        <v>5608</v>
      </c>
      <c r="BC468" s="39">
        <v>0</v>
      </c>
      <c r="BD468" s="41" t="s">
        <v>5601</v>
      </c>
      <c r="BE468" s="50">
        <v>0</v>
      </c>
      <c r="BF468" s="50">
        <v>9</v>
      </c>
      <c r="BG468" s="50">
        <v>0</v>
      </c>
      <c r="BH468" s="50">
        <v>9</v>
      </c>
      <c r="BI468" s="50"/>
      <c r="BJ468" s="50" t="s">
        <v>5609</v>
      </c>
      <c r="BK468" s="50"/>
      <c r="BL468" s="56" t="s">
        <v>5610</v>
      </c>
      <c r="BM468" s="52" t="s">
        <v>90</v>
      </c>
      <c r="BN468" s="57"/>
      <c r="BO468" s="57"/>
      <c r="BP468" s="57"/>
      <c r="BQ468" s="58"/>
    </row>
    <row r="469" spans="1:69" ht="15.75" x14ac:dyDescent="0.25">
      <c r="A469" s="38" t="s">
        <v>5353</v>
      </c>
      <c r="B469" s="39" t="s">
        <v>5599</v>
      </c>
      <c r="C469" s="39" t="s">
        <v>146</v>
      </c>
      <c r="D469" s="39" t="s">
        <v>118</v>
      </c>
      <c r="E469" s="39" t="s">
        <v>5611</v>
      </c>
      <c r="F469" s="66" t="str">
        <f>HYPERLINK("http://twiplomacy.com/info/europe/Bosnia-Herzegovina","http://twiplomacy.com/info/europe/Bosnia-Herzegovina")</f>
        <v>http://twiplomacy.com/info/europe/Bosnia-Herzegovina</v>
      </c>
      <c r="G469" s="41" t="s">
        <v>5612</v>
      </c>
      <c r="H469" s="48" t="s">
        <v>5613</v>
      </c>
      <c r="I469" s="41" t="s">
        <v>5614</v>
      </c>
      <c r="J469" s="43">
        <v>1165</v>
      </c>
      <c r="K469" s="43">
        <v>53</v>
      </c>
      <c r="L469" s="41" t="s">
        <v>5615</v>
      </c>
      <c r="M469" s="41" t="s">
        <v>5616</v>
      </c>
      <c r="N469" s="41" t="s">
        <v>5617</v>
      </c>
      <c r="O469" s="43">
        <v>38</v>
      </c>
      <c r="P469" s="43">
        <v>246</v>
      </c>
      <c r="Q469" s="41" t="s">
        <v>5618</v>
      </c>
      <c r="R469" s="41" t="s">
        <v>79</v>
      </c>
      <c r="S469" s="43">
        <v>16</v>
      </c>
      <c r="T469" s="44" t="s">
        <v>97</v>
      </c>
      <c r="U469" s="43">
        <v>0.69121813031161472</v>
      </c>
      <c r="V469" s="43">
        <v>8.6171428571428574</v>
      </c>
      <c r="W469" s="43">
        <v>16.851428571428571</v>
      </c>
      <c r="X469" s="45">
        <v>3</v>
      </c>
      <c r="Y469" s="45">
        <v>244</v>
      </c>
      <c r="Z469" s="46">
        <v>1.2295081967213099E-2</v>
      </c>
      <c r="AA469" s="41" t="s">
        <v>5612</v>
      </c>
      <c r="AB469" s="41" t="s">
        <v>5614</v>
      </c>
      <c r="AC469" s="41" t="s">
        <v>5619</v>
      </c>
      <c r="AD469" s="41" t="s">
        <v>5613</v>
      </c>
      <c r="AE469" s="43">
        <v>4436</v>
      </c>
      <c r="AF469" s="43">
        <v>8.9702380952380949</v>
      </c>
      <c r="AG469" s="43">
        <v>1507</v>
      </c>
      <c r="AH469" s="43">
        <v>2929</v>
      </c>
      <c r="AI469" s="47">
        <v>3.3439999999999998E-2</v>
      </c>
      <c r="AJ469" s="47">
        <v>4.0399999999999998E-2</v>
      </c>
      <c r="AK469" s="47">
        <v>7.0699999999999999E-3</v>
      </c>
      <c r="AL469" s="47">
        <v>1.286E-2</v>
      </c>
      <c r="AM469" s="47">
        <v>8.2970000000000002E-2</v>
      </c>
      <c r="AN469" s="43">
        <v>168</v>
      </c>
      <c r="AO469" s="43">
        <v>142</v>
      </c>
      <c r="AP469" s="43">
        <v>2</v>
      </c>
      <c r="AQ469" s="43">
        <v>8</v>
      </c>
      <c r="AR469" s="43">
        <v>16</v>
      </c>
      <c r="AS469" s="41">
        <v>0.46</v>
      </c>
      <c r="AT469" s="43">
        <v>1162</v>
      </c>
      <c r="AU469" s="43">
        <v>1139</v>
      </c>
      <c r="AV469" s="47">
        <v>49.521700000000003</v>
      </c>
      <c r="AW469" s="48" t="s">
        <v>5620</v>
      </c>
      <c r="AX469" s="39">
        <v>0</v>
      </c>
      <c r="AY469" s="39">
        <v>0</v>
      </c>
      <c r="AZ469" s="39" t="s">
        <v>85</v>
      </c>
      <c r="BA469" s="39"/>
      <c r="BB469" s="48" t="s">
        <v>5621</v>
      </c>
      <c r="BC469" s="39">
        <v>0</v>
      </c>
      <c r="BD469" s="41" t="s">
        <v>5612</v>
      </c>
      <c r="BE469" s="50">
        <v>19</v>
      </c>
      <c r="BF469" s="50">
        <v>4</v>
      </c>
      <c r="BG469" s="50">
        <v>4</v>
      </c>
      <c r="BH469" s="50">
        <v>27</v>
      </c>
      <c r="BI469" s="50" t="s">
        <v>5622</v>
      </c>
      <c r="BJ469" s="50" t="s">
        <v>5623</v>
      </c>
      <c r="BK469" s="50" t="s">
        <v>5624</v>
      </c>
      <c r="BL469" s="56" t="s">
        <v>5625</v>
      </c>
      <c r="BM469" s="52" t="s">
        <v>90</v>
      </c>
      <c r="BN469" s="57"/>
      <c r="BO469" s="57"/>
      <c r="BP469" s="57"/>
      <c r="BQ469" s="58"/>
    </row>
    <row r="470" spans="1:69" ht="15.75" x14ac:dyDescent="0.25">
      <c r="A470" s="38" t="s">
        <v>5353</v>
      </c>
      <c r="B470" s="39" t="s">
        <v>5599</v>
      </c>
      <c r="C470" s="39" t="s">
        <v>146</v>
      </c>
      <c r="D470" s="39" t="s">
        <v>118</v>
      </c>
      <c r="E470" s="39" t="s">
        <v>5626</v>
      </c>
      <c r="F470" s="66" t="str">
        <f>HYPERLINK("http://twiplomacy.com/info/europe/Bosnia-Herzegovina","http://twiplomacy.com/info/europe/Bosnia-Herzegovina")</f>
        <v>http://twiplomacy.com/info/europe/Bosnia-Herzegovina</v>
      </c>
      <c r="G470" s="41" t="s">
        <v>5627</v>
      </c>
      <c r="H470" s="48" t="s">
        <v>5628</v>
      </c>
      <c r="I470" s="41" t="s">
        <v>5629</v>
      </c>
      <c r="J470" s="43">
        <v>93</v>
      </c>
      <c r="K470" s="43">
        <v>0</v>
      </c>
      <c r="L470" s="41" t="s">
        <v>5630</v>
      </c>
      <c r="M470" s="41" t="s">
        <v>5631</v>
      </c>
      <c r="N470" s="41" t="s">
        <v>5599</v>
      </c>
      <c r="O470" s="43">
        <v>0</v>
      </c>
      <c r="P470" s="43">
        <v>0</v>
      </c>
      <c r="Q470" s="41" t="s">
        <v>164</v>
      </c>
      <c r="R470" s="41" t="s">
        <v>79</v>
      </c>
      <c r="S470" s="43">
        <v>5</v>
      </c>
      <c r="T470" s="44" t="s">
        <v>564</v>
      </c>
      <c r="U470" s="43"/>
      <c r="V470" s="43"/>
      <c r="W470" s="43"/>
      <c r="X470" s="45"/>
      <c r="Y470" s="45"/>
      <c r="Z470" s="46"/>
      <c r="AA470" s="41" t="s">
        <v>5627</v>
      </c>
      <c r="AB470" s="41" t="s">
        <v>5629</v>
      </c>
      <c r="AC470" s="41" t="s">
        <v>5632</v>
      </c>
      <c r="AD470" s="41" t="s">
        <v>5628</v>
      </c>
      <c r="AE470" s="43">
        <v>0</v>
      </c>
      <c r="AF470" s="43" t="e">
        <v>#VALUE!</v>
      </c>
      <c r="AG470" s="43">
        <v>0</v>
      </c>
      <c r="AH470" s="43">
        <v>0</v>
      </c>
      <c r="AI470" s="41" t="s">
        <v>82</v>
      </c>
      <c r="AJ470" s="41" t="s">
        <v>82</v>
      </c>
      <c r="AK470" s="41" t="s">
        <v>82</v>
      </c>
      <c r="AL470" s="41" t="s">
        <v>82</v>
      </c>
      <c r="AM470" s="41" t="s">
        <v>82</v>
      </c>
      <c r="AN470" s="43" t="s">
        <v>83</v>
      </c>
      <c r="AO470" s="43">
        <v>0</v>
      </c>
      <c r="AP470" s="43">
        <v>0</v>
      </c>
      <c r="AQ470" s="43">
        <v>0</v>
      </c>
      <c r="AR470" s="43">
        <v>0</v>
      </c>
      <c r="AS470" s="41">
        <v>0</v>
      </c>
      <c r="AT470" s="43">
        <v>93</v>
      </c>
      <c r="AU470" s="43">
        <v>0</v>
      </c>
      <c r="AV470" s="55">
        <v>0</v>
      </c>
      <c r="AW470" s="48" t="s">
        <v>5633</v>
      </c>
      <c r="AX470" s="39">
        <v>1</v>
      </c>
      <c r="AY470" s="39">
        <v>0</v>
      </c>
      <c r="AZ470" s="39" t="s">
        <v>85</v>
      </c>
      <c r="BA470" s="39"/>
      <c r="BB470" s="48" t="s">
        <v>5634</v>
      </c>
      <c r="BC470" s="64">
        <v>0</v>
      </c>
      <c r="BD470" s="41" t="s">
        <v>5627</v>
      </c>
      <c r="BE470" s="50">
        <v>0</v>
      </c>
      <c r="BF470" s="50">
        <v>2</v>
      </c>
      <c r="BG470" s="50">
        <v>0</v>
      </c>
      <c r="BH470" s="50">
        <v>2</v>
      </c>
      <c r="BI470" s="50"/>
      <c r="BJ470" s="50" t="s">
        <v>4433</v>
      </c>
      <c r="BK470" s="50"/>
      <c r="BL470" s="56" t="s">
        <v>5635</v>
      </c>
      <c r="BM470" s="52" t="s">
        <v>90</v>
      </c>
      <c r="BN470" s="57"/>
      <c r="BO470" s="57"/>
      <c r="BP470" s="57"/>
      <c r="BQ470" s="58"/>
    </row>
    <row r="471" spans="1:69" ht="15.75" x14ac:dyDescent="0.25">
      <c r="A471" s="38" t="s">
        <v>5353</v>
      </c>
      <c r="B471" s="39" t="s">
        <v>5599</v>
      </c>
      <c r="C471" s="39" t="s">
        <v>104</v>
      </c>
      <c r="D471" s="39" t="s">
        <v>118</v>
      </c>
      <c r="E471" s="109" t="s">
        <v>5636</v>
      </c>
      <c r="F471" s="66" t="str">
        <f>HYPERLINK("http://twiplomacy.com/info/europe/Bosnia-Herzegovina","http://twiplomacy.com/info/europe/Bosnia-Herzegovina")</f>
        <v>http://twiplomacy.com/info/europe/Bosnia-Herzegovina</v>
      </c>
      <c r="G471" s="41" t="s">
        <v>5637</v>
      </c>
      <c r="H471" s="48" t="s">
        <v>5638</v>
      </c>
      <c r="I471" s="41" t="s">
        <v>5639</v>
      </c>
      <c r="J471" s="43">
        <v>2479</v>
      </c>
      <c r="K471" s="43">
        <v>169</v>
      </c>
      <c r="L471" s="41" t="s">
        <v>5640</v>
      </c>
      <c r="M471" s="41" t="s">
        <v>5641</v>
      </c>
      <c r="N471" s="41" t="s">
        <v>5599</v>
      </c>
      <c r="O471" s="43">
        <v>192</v>
      </c>
      <c r="P471" s="43">
        <v>617</v>
      </c>
      <c r="Q471" s="41" t="s">
        <v>164</v>
      </c>
      <c r="R471" s="41" t="s">
        <v>79</v>
      </c>
      <c r="S471" s="43">
        <v>49</v>
      </c>
      <c r="T471" s="44" t="s">
        <v>97</v>
      </c>
      <c r="U471" s="43">
        <v>0.56809701492537312</v>
      </c>
      <c r="V471" s="43">
        <v>6.5232273838630803</v>
      </c>
      <c r="W471" s="43">
        <v>14.0880195599022</v>
      </c>
      <c r="X471" s="45">
        <v>15</v>
      </c>
      <c r="Y471" s="45">
        <v>609</v>
      </c>
      <c r="Z471" s="46">
        <v>2.4630541871921201E-2</v>
      </c>
      <c r="AA471" s="41" t="s">
        <v>5637</v>
      </c>
      <c r="AB471" s="41" t="s">
        <v>5639</v>
      </c>
      <c r="AC471" s="41" t="s">
        <v>5642</v>
      </c>
      <c r="AD471" s="41" t="s">
        <v>5638</v>
      </c>
      <c r="AE471" s="43">
        <v>3893</v>
      </c>
      <c r="AF471" s="43">
        <v>8.9674796747967473</v>
      </c>
      <c r="AG471" s="43">
        <v>1103</v>
      </c>
      <c r="AH471" s="43">
        <v>2790</v>
      </c>
      <c r="AI471" s="47">
        <v>1.6799999999999999E-2</v>
      </c>
      <c r="AJ471" s="47">
        <v>1.554E-2</v>
      </c>
      <c r="AK471" s="47">
        <v>4.79E-3</v>
      </c>
      <c r="AL471" s="41" t="s">
        <v>82</v>
      </c>
      <c r="AM471" s="47">
        <v>2.3470000000000001E-2</v>
      </c>
      <c r="AN471" s="43">
        <v>123</v>
      </c>
      <c r="AO471" s="43">
        <v>105</v>
      </c>
      <c r="AP471" s="43">
        <v>0</v>
      </c>
      <c r="AQ471" s="43">
        <v>3</v>
      </c>
      <c r="AR471" s="43">
        <v>15</v>
      </c>
      <c r="AS471" s="41">
        <v>0.34</v>
      </c>
      <c r="AT471" s="43">
        <v>2494</v>
      </c>
      <c r="AU471" s="43">
        <v>1010</v>
      </c>
      <c r="AV471" s="47">
        <v>0.68059999999999998</v>
      </c>
      <c r="AW471" s="48" t="s">
        <v>5643</v>
      </c>
      <c r="AX471" s="39">
        <v>0</v>
      </c>
      <c r="AY471" s="39">
        <v>0</v>
      </c>
      <c r="AZ471" s="39" t="s">
        <v>85</v>
      </c>
      <c r="BA471" s="39"/>
      <c r="BB471" s="48" t="s">
        <v>5644</v>
      </c>
      <c r="BC471" s="39">
        <v>0</v>
      </c>
      <c r="BD471" s="41" t="s">
        <v>5637</v>
      </c>
      <c r="BE471" s="50">
        <v>20</v>
      </c>
      <c r="BF471" s="50">
        <v>10</v>
      </c>
      <c r="BG471" s="50">
        <v>8</v>
      </c>
      <c r="BH471" s="50">
        <v>38</v>
      </c>
      <c r="BI471" s="50" t="s">
        <v>5645</v>
      </c>
      <c r="BJ471" s="50" t="s">
        <v>5646</v>
      </c>
      <c r="BK471" s="50" t="s">
        <v>5647</v>
      </c>
      <c r="BL471" s="51" t="s">
        <v>5648</v>
      </c>
      <c r="BM471" s="52" t="s">
        <v>90</v>
      </c>
      <c r="BN471" s="57"/>
      <c r="BO471" s="57"/>
      <c r="BP471" s="57"/>
      <c r="BQ471" s="58"/>
    </row>
    <row r="472" spans="1:69" ht="15.75" x14ac:dyDescent="0.25">
      <c r="A472" s="38" t="s">
        <v>5353</v>
      </c>
      <c r="B472" s="39" t="s">
        <v>5599</v>
      </c>
      <c r="C472" s="39" t="s">
        <v>211</v>
      </c>
      <c r="D472" s="39" t="s">
        <v>71</v>
      </c>
      <c r="E472" s="39" t="s">
        <v>211</v>
      </c>
      <c r="F472" s="66" t="str">
        <f>HYPERLINK("http://twiplomacy.com/info/europe/Bosnia-Herzegovina","http://twiplomacy.com/info/europe/Bosnia-Herzegovina")</f>
        <v>http://twiplomacy.com/info/europe/Bosnia-Herzegovina</v>
      </c>
      <c r="G472" s="41" t="s">
        <v>5649</v>
      </c>
      <c r="H472" s="48" t="s">
        <v>5650</v>
      </c>
      <c r="I472" s="41" t="s">
        <v>5651</v>
      </c>
      <c r="J472" s="43">
        <v>873</v>
      </c>
      <c r="K472" s="43">
        <v>352</v>
      </c>
      <c r="L472" s="41" t="s">
        <v>5652</v>
      </c>
      <c r="M472" s="41" t="s">
        <v>5653</v>
      </c>
      <c r="N472" s="41" t="s">
        <v>5654</v>
      </c>
      <c r="O472" s="43">
        <v>2</v>
      </c>
      <c r="P472" s="43">
        <v>850</v>
      </c>
      <c r="Q472" s="41" t="s">
        <v>5655</v>
      </c>
      <c r="R472" s="41" t="s">
        <v>79</v>
      </c>
      <c r="S472" s="43">
        <v>13</v>
      </c>
      <c r="T472" s="44" t="s">
        <v>97</v>
      </c>
      <c r="U472" s="43">
        <v>1.10728476821192</v>
      </c>
      <c r="V472" s="43">
        <v>0.37031484257871072</v>
      </c>
      <c r="W472" s="43">
        <v>1.646176911544228</v>
      </c>
      <c r="X472" s="45">
        <v>24</v>
      </c>
      <c r="Y472" s="45">
        <v>836</v>
      </c>
      <c r="Z472" s="46">
        <v>2.8708133971291901E-2</v>
      </c>
      <c r="AA472" s="41" t="s">
        <v>5649</v>
      </c>
      <c r="AB472" s="41" t="s">
        <v>5651</v>
      </c>
      <c r="AC472" s="41" t="s">
        <v>5656</v>
      </c>
      <c r="AD472" s="41" t="s">
        <v>5650</v>
      </c>
      <c r="AE472" s="43">
        <v>914</v>
      </c>
      <c r="AF472" s="43">
        <v>0.42627345844504022</v>
      </c>
      <c r="AG472" s="43">
        <v>159</v>
      </c>
      <c r="AH472" s="43">
        <v>755</v>
      </c>
      <c r="AI472" s="47">
        <v>3.3400000000000001E-3</v>
      </c>
      <c r="AJ472" s="47">
        <v>6.6800000000000002E-3</v>
      </c>
      <c r="AK472" s="47">
        <v>3.3600000000000001E-3</v>
      </c>
      <c r="AL472" s="41" t="s">
        <v>82</v>
      </c>
      <c r="AM472" s="47">
        <v>1.6199999999999999E-3</v>
      </c>
      <c r="AN472" s="43">
        <v>373</v>
      </c>
      <c r="AO472" s="43">
        <v>61</v>
      </c>
      <c r="AP472" s="43">
        <v>0</v>
      </c>
      <c r="AQ472" s="43">
        <v>254</v>
      </c>
      <c r="AR472" s="43">
        <v>49</v>
      </c>
      <c r="AS472" s="41">
        <v>1.02</v>
      </c>
      <c r="AT472" s="43">
        <v>872</v>
      </c>
      <c r="AU472" s="43">
        <v>553</v>
      </c>
      <c r="AV472" s="47">
        <v>1.7335</v>
      </c>
      <c r="AW472" s="48" t="s">
        <v>5657</v>
      </c>
      <c r="AX472" s="39">
        <v>0</v>
      </c>
      <c r="AY472" s="39">
        <v>0</v>
      </c>
      <c r="AZ472" s="39" t="s">
        <v>85</v>
      </c>
      <c r="BA472" s="39"/>
      <c r="BB472" s="48" t="s">
        <v>5658</v>
      </c>
      <c r="BC472" s="39">
        <v>0</v>
      </c>
      <c r="BD472" s="41" t="s">
        <v>5649</v>
      </c>
      <c r="BE472" s="50">
        <v>31</v>
      </c>
      <c r="BF472" s="50">
        <v>1</v>
      </c>
      <c r="BG472" s="50">
        <v>10</v>
      </c>
      <c r="BH472" s="50">
        <v>42</v>
      </c>
      <c r="BI472" s="50" t="s">
        <v>5659</v>
      </c>
      <c r="BJ472" s="50" t="s">
        <v>262</v>
      </c>
      <c r="BK472" s="50" t="s">
        <v>5660</v>
      </c>
      <c r="BL472" s="56" t="s">
        <v>5661</v>
      </c>
      <c r="BM472" s="52" t="s">
        <v>90</v>
      </c>
      <c r="BN472" s="57"/>
      <c r="BO472" s="57"/>
      <c r="BP472" s="57"/>
      <c r="BQ472" s="58"/>
    </row>
    <row r="473" spans="1:69" ht="15.75" x14ac:dyDescent="0.25">
      <c r="A473" s="38" t="s">
        <v>5353</v>
      </c>
      <c r="B473" s="39" t="s">
        <v>5662</v>
      </c>
      <c r="C473" s="39" t="s">
        <v>146</v>
      </c>
      <c r="D473" s="39" t="s">
        <v>118</v>
      </c>
      <c r="E473" s="39" t="s">
        <v>5663</v>
      </c>
      <c r="F473" s="66" t="str">
        <f>HYPERLINK("http://twiplomacy.com/info/europe/Bulgaria","http://twiplomacy.com/info/europe/Bulgaria")</f>
        <v>http://twiplomacy.com/info/europe/Bulgaria</v>
      </c>
      <c r="G473" s="41" t="s">
        <v>5664</v>
      </c>
      <c r="H473" s="48" t="s">
        <v>5665</v>
      </c>
      <c r="I473" s="41" t="s">
        <v>5666</v>
      </c>
      <c r="J473" s="43">
        <v>3847</v>
      </c>
      <c r="K473" s="43">
        <v>141</v>
      </c>
      <c r="L473" s="41" t="s">
        <v>5667</v>
      </c>
      <c r="M473" s="41" t="s">
        <v>5668</v>
      </c>
      <c r="N473" s="41" t="s">
        <v>5669</v>
      </c>
      <c r="O473" s="43">
        <v>36</v>
      </c>
      <c r="P473" s="43">
        <v>439</v>
      </c>
      <c r="Q473" s="41" t="s">
        <v>5670</v>
      </c>
      <c r="R473" s="41" t="s">
        <v>79</v>
      </c>
      <c r="S473" s="43">
        <v>40</v>
      </c>
      <c r="T473" s="44" t="s">
        <v>97</v>
      </c>
      <c r="U473" s="43">
        <v>0.93562231759656656</v>
      </c>
      <c r="V473" s="43">
        <v>2.460620525059666</v>
      </c>
      <c r="W473" s="43">
        <v>14.14797136038186</v>
      </c>
      <c r="X473" s="45">
        <v>5</v>
      </c>
      <c r="Y473" s="45">
        <v>436</v>
      </c>
      <c r="Z473" s="46">
        <v>1.14678899082569E-2</v>
      </c>
      <c r="AA473" s="41" t="s">
        <v>5664</v>
      </c>
      <c r="AB473" s="41" t="s">
        <v>5666</v>
      </c>
      <c r="AC473" s="41" t="s">
        <v>5671</v>
      </c>
      <c r="AD473" s="41" t="s">
        <v>5665</v>
      </c>
      <c r="AE473" s="43">
        <v>4364</v>
      </c>
      <c r="AF473" s="43">
        <v>2.3163265306122449</v>
      </c>
      <c r="AG473" s="43">
        <v>681</v>
      </c>
      <c r="AH473" s="43">
        <v>3683</v>
      </c>
      <c r="AI473" s="47">
        <v>4.7099999999999998E-3</v>
      </c>
      <c r="AJ473" s="47">
        <v>6.3499999999999997E-3</v>
      </c>
      <c r="AK473" s="47">
        <v>3.9699999999999996E-3</v>
      </c>
      <c r="AL473" s="47">
        <v>1.3809999999999999E-2</v>
      </c>
      <c r="AM473" s="47">
        <v>4.3499999999999997E-3</v>
      </c>
      <c r="AN473" s="43">
        <v>294</v>
      </c>
      <c r="AO473" s="43">
        <v>78</v>
      </c>
      <c r="AP473" s="43">
        <v>1</v>
      </c>
      <c r="AQ473" s="43">
        <v>167</v>
      </c>
      <c r="AR473" s="43">
        <v>48</v>
      </c>
      <c r="AS473" s="41">
        <v>0.81</v>
      </c>
      <c r="AT473" s="43">
        <v>3844</v>
      </c>
      <c r="AU473" s="43">
        <v>1634</v>
      </c>
      <c r="AV473" s="47">
        <v>0.73939999999999995</v>
      </c>
      <c r="AW473" s="48" t="s">
        <v>5672</v>
      </c>
      <c r="AX473" s="39">
        <v>0</v>
      </c>
      <c r="AY473" s="39">
        <v>0</v>
      </c>
      <c r="AZ473" s="39" t="s">
        <v>85</v>
      </c>
      <c r="BA473" s="39"/>
      <c r="BB473" s="48" t="s">
        <v>5673</v>
      </c>
      <c r="BC473" s="39">
        <v>0</v>
      </c>
      <c r="BD473" s="41" t="s">
        <v>5664</v>
      </c>
      <c r="BE473" s="50">
        <v>14</v>
      </c>
      <c r="BF473" s="50">
        <v>7</v>
      </c>
      <c r="BG473" s="50">
        <v>4</v>
      </c>
      <c r="BH473" s="50">
        <v>25</v>
      </c>
      <c r="BI473" s="50" t="s">
        <v>5674</v>
      </c>
      <c r="BJ473" s="50" t="s">
        <v>5675</v>
      </c>
      <c r="BK473" s="50" t="s">
        <v>5676</v>
      </c>
      <c r="BL473" s="51" t="s">
        <v>5677</v>
      </c>
      <c r="BM473" s="52" t="s">
        <v>90</v>
      </c>
      <c r="BN473" s="57"/>
      <c r="BO473" s="57"/>
      <c r="BP473" s="57"/>
      <c r="BQ473" s="58"/>
    </row>
    <row r="474" spans="1:69" ht="15.75" x14ac:dyDescent="0.25">
      <c r="A474" s="38" t="s">
        <v>5353</v>
      </c>
      <c r="B474" s="39" t="s">
        <v>5662</v>
      </c>
      <c r="C474" s="39" t="s">
        <v>104</v>
      </c>
      <c r="D474" s="39" t="s">
        <v>118</v>
      </c>
      <c r="E474" s="39" t="s">
        <v>5678</v>
      </c>
      <c r="F474" s="66" t="str">
        <f>HYPERLINK("http://twiplomacy.com/info/europe/Bulgaria","http://twiplomacy.com/info/europe/Bulgaria")</f>
        <v>http://twiplomacy.com/info/europe/Bulgaria</v>
      </c>
      <c r="G474" s="41" t="s">
        <v>5679</v>
      </c>
      <c r="H474" s="48" t="s">
        <v>5680</v>
      </c>
      <c r="I474" s="41" t="s">
        <v>5681</v>
      </c>
      <c r="J474" s="43">
        <v>81923</v>
      </c>
      <c r="K474" s="43">
        <v>213</v>
      </c>
      <c r="L474" s="41" t="s">
        <v>5682</v>
      </c>
      <c r="M474" s="41" t="s">
        <v>5683</v>
      </c>
      <c r="N474" s="41" t="s">
        <v>5662</v>
      </c>
      <c r="O474" s="43">
        <v>193</v>
      </c>
      <c r="P474" s="43">
        <v>1135</v>
      </c>
      <c r="Q474" s="41" t="s">
        <v>164</v>
      </c>
      <c r="R474" s="41" t="s">
        <v>124</v>
      </c>
      <c r="S474" s="43">
        <v>273</v>
      </c>
      <c r="T474" s="44" t="s">
        <v>97</v>
      </c>
      <c r="U474" s="43">
        <v>0.64988290398126469</v>
      </c>
      <c r="V474" s="43">
        <v>12.73781148429036</v>
      </c>
      <c r="W474" s="43">
        <v>37.992416034669553</v>
      </c>
      <c r="X474" s="45">
        <v>71</v>
      </c>
      <c r="Y474" s="45">
        <v>1110</v>
      </c>
      <c r="Z474" s="46">
        <v>6.3963963963964005E-2</v>
      </c>
      <c r="AA474" s="41" t="s">
        <v>5679</v>
      </c>
      <c r="AB474" s="41" t="s">
        <v>5681</v>
      </c>
      <c r="AC474" s="41" t="s">
        <v>5684</v>
      </c>
      <c r="AD474" s="41" t="s">
        <v>5680</v>
      </c>
      <c r="AE474" s="43">
        <v>29844</v>
      </c>
      <c r="AF474" s="43">
        <v>37.373271889400918</v>
      </c>
      <c r="AG474" s="43">
        <v>8110</v>
      </c>
      <c r="AH474" s="43">
        <v>21734</v>
      </c>
      <c r="AI474" s="47">
        <v>2.0100000000000001E-3</v>
      </c>
      <c r="AJ474" s="47">
        <v>2.2799999999999999E-3</v>
      </c>
      <c r="AK474" s="47">
        <v>9.1E-4</v>
      </c>
      <c r="AL474" s="41" t="s">
        <v>82</v>
      </c>
      <c r="AM474" s="47">
        <v>1.4499999999999999E-3</v>
      </c>
      <c r="AN474" s="43">
        <v>217</v>
      </c>
      <c r="AO474" s="43">
        <v>152</v>
      </c>
      <c r="AP474" s="43">
        <v>0</v>
      </c>
      <c r="AQ474" s="43">
        <v>11</v>
      </c>
      <c r="AR474" s="43">
        <v>50</v>
      </c>
      <c r="AS474" s="41">
        <v>0.59</v>
      </c>
      <c r="AT474" s="43">
        <v>81981</v>
      </c>
      <c r="AU474" s="43">
        <v>30246</v>
      </c>
      <c r="AV474" s="47">
        <v>0.58460000000000001</v>
      </c>
      <c r="AW474" s="48" t="str">
        <f>HYPERLINK("https://twitter.com/BoykoBorissov/lists","https://twitter.com/BoykoBorissov/lists")</f>
        <v>https://twitter.com/BoykoBorissov/lists</v>
      </c>
      <c r="AX474" s="39">
        <v>0</v>
      </c>
      <c r="AY474" s="39">
        <v>1</v>
      </c>
      <c r="AZ474" s="39" t="s">
        <v>85</v>
      </c>
      <c r="BA474" s="39"/>
      <c r="BB474" s="48" t="s">
        <v>5685</v>
      </c>
      <c r="BC474" s="39">
        <v>0</v>
      </c>
      <c r="BD474" s="41" t="s">
        <v>5679</v>
      </c>
      <c r="BE474" s="50">
        <v>12</v>
      </c>
      <c r="BF474" s="50">
        <v>26</v>
      </c>
      <c r="BG474" s="50">
        <v>24</v>
      </c>
      <c r="BH474" s="50">
        <v>62</v>
      </c>
      <c r="BI474" s="50" t="s">
        <v>5686</v>
      </c>
      <c r="BJ474" s="50" t="s">
        <v>5687</v>
      </c>
      <c r="BK474" s="50" t="s">
        <v>5688</v>
      </c>
      <c r="BL474" s="56" t="s">
        <v>5689</v>
      </c>
      <c r="BM474" s="52" t="s">
        <v>90</v>
      </c>
      <c r="BN474" s="57"/>
      <c r="BO474" s="57"/>
      <c r="BP474" s="57"/>
      <c r="BQ474" s="58"/>
    </row>
    <row r="475" spans="1:69" ht="15.75" x14ac:dyDescent="0.25">
      <c r="A475" s="38" t="s">
        <v>5353</v>
      </c>
      <c r="B475" s="39" t="s">
        <v>5662</v>
      </c>
      <c r="C475" s="39" t="s">
        <v>117</v>
      </c>
      <c r="D475" s="39" t="s">
        <v>118</v>
      </c>
      <c r="E475" s="39" t="s">
        <v>5690</v>
      </c>
      <c r="F475" s="66" t="str">
        <f>HYPERLINK("http://twiplomacy.com/info/europe/Bulgaria","http://twiplomacy.com/info/europe/Bulgaria")</f>
        <v>http://twiplomacy.com/info/europe/Bulgaria</v>
      </c>
      <c r="G475" s="41" t="s">
        <v>5691</v>
      </c>
      <c r="H475" s="48" t="s">
        <v>5692</v>
      </c>
      <c r="I475" s="41" t="s">
        <v>5693</v>
      </c>
      <c r="J475" s="43">
        <v>1254</v>
      </c>
      <c r="K475" s="43">
        <v>127</v>
      </c>
      <c r="L475" s="41" t="s">
        <v>5694</v>
      </c>
      <c r="M475" s="41" t="s">
        <v>5695</v>
      </c>
      <c r="N475" s="41" t="s">
        <v>5662</v>
      </c>
      <c r="O475" s="43">
        <v>136</v>
      </c>
      <c r="P475" s="43">
        <v>218</v>
      </c>
      <c r="Q475" s="41" t="s">
        <v>164</v>
      </c>
      <c r="R475" s="41" t="s">
        <v>79</v>
      </c>
      <c r="S475" s="43">
        <v>28</v>
      </c>
      <c r="T475" s="44" t="s">
        <v>97</v>
      </c>
      <c r="U475" s="43">
        <v>1.270440251572327</v>
      </c>
      <c r="V475" s="43">
        <v>13.489010989010991</v>
      </c>
      <c r="W475" s="43">
        <v>28.571428571428569</v>
      </c>
      <c r="X475" s="45">
        <v>3</v>
      </c>
      <c r="Y475" s="45">
        <v>202</v>
      </c>
      <c r="Z475" s="46">
        <v>1.4851485148514899E-2</v>
      </c>
      <c r="AA475" s="41" t="s">
        <v>5691</v>
      </c>
      <c r="AB475" s="41" t="s">
        <v>5693</v>
      </c>
      <c r="AC475" s="41" t="s">
        <v>5696</v>
      </c>
      <c r="AD475" s="41" t="s">
        <v>5692</v>
      </c>
      <c r="AE475" s="43">
        <v>8360</v>
      </c>
      <c r="AF475" s="43">
        <v>13.148514851485148</v>
      </c>
      <c r="AG475" s="43">
        <v>2656</v>
      </c>
      <c r="AH475" s="43">
        <v>5704</v>
      </c>
      <c r="AI475" s="47">
        <v>4.4139999999999999E-2</v>
      </c>
      <c r="AJ475" s="47">
        <v>5.8819999999999997E-2</v>
      </c>
      <c r="AK475" s="47">
        <v>2.215E-2</v>
      </c>
      <c r="AL475" s="47">
        <v>2.9069999999999999E-2</v>
      </c>
      <c r="AM475" s="47">
        <v>2.9069999999999999E-2</v>
      </c>
      <c r="AN475" s="43">
        <v>202</v>
      </c>
      <c r="AO475" s="43">
        <v>126</v>
      </c>
      <c r="AP475" s="43">
        <v>1</v>
      </c>
      <c r="AQ475" s="43">
        <v>32</v>
      </c>
      <c r="AR475" s="43">
        <v>42</v>
      </c>
      <c r="AS475" s="41">
        <v>0.55000000000000004</v>
      </c>
      <c r="AT475" s="43">
        <v>1242</v>
      </c>
      <c r="AU475" s="43">
        <v>0</v>
      </c>
      <c r="AV475" s="55">
        <v>0</v>
      </c>
      <c r="AW475" s="48" t="s">
        <v>5697</v>
      </c>
      <c r="AX475" s="39">
        <v>0</v>
      </c>
      <c r="AY475" s="39">
        <v>0</v>
      </c>
      <c r="AZ475" s="39" t="s">
        <v>85</v>
      </c>
      <c r="BA475" s="39"/>
      <c r="BB475" s="48" t="s">
        <v>5698</v>
      </c>
      <c r="BC475" s="39">
        <v>0</v>
      </c>
      <c r="BD475" s="41" t="s">
        <v>5691</v>
      </c>
      <c r="BE475" s="50">
        <v>33</v>
      </c>
      <c r="BF475" s="50">
        <v>9</v>
      </c>
      <c r="BG475" s="50">
        <v>11</v>
      </c>
      <c r="BH475" s="50">
        <v>53</v>
      </c>
      <c r="BI475" s="50" t="s">
        <v>5699</v>
      </c>
      <c r="BJ475" s="50" t="s">
        <v>5700</v>
      </c>
      <c r="BK475" s="50" t="s">
        <v>5701</v>
      </c>
      <c r="BL475" s="56" t="s">
        <v>5702</v>
      </c>
      <c r="BM475" s="52" t="s">
        <v>90</v>
      </c>
      <c r="BN475" s="57"/>
      <c r="BO475" s="57"/>
      <c r="BP475" s="57"/>
      <c r="BQ475" s="58"/>
    </row>
    <row r="476" spans="1:69" ht="15.75" x14ac:dyDescent="0.25">
      <c r="A476" s="38" t="s">
        <v>5353</v>
      </c>
      <c r="B476" s="39" t="s">
        <v>5662</v>
      </c>
      <c r="C476" s="39" t="s">
        <v>132</v>
      </c>
      <c r="D476" s="39" t="s">
        <v>71</v>
      </c>
      <c r="E476" s="39" t="s">
        <v>132</v>
      </c>
      <c r="F476" s="66" t="str">
        <f>HYPERLINK("http://twiplomacy.com/info/europe/Bulgaria","http://twiplomacy.com/info/europe/Bulgaria")</f>
        <v>http://twiplomacy.com/info/europe/Bulgaria</v>
      </c>
      <c r="G476" s="41" t="s">
        <v>5703</v>
      </c>
      <c r="H476" s="48" t="s">
        <v>5704</v>
      </c>
      <c r="I476" s="41" t="s">
        <v>5705</v>
      </c>
      <c r="J476" s="43">
        <v>16179</v>
      </c>
      <c r="K476" s="43">
        <v>294</v>
      </c>
      <c r="L476" s="41" t="s">
        <v>5706</v>
      </c>
      <c r="M476" s="41" t="s">
        <v>5707</v>
      </c>
      <c r="N476" s="41" t="s">
        <v>5669</v>
      </c>
      <c r="O476" s="43">
        <v>178</v>
      </c>
      <c r="P476" s="43">
        <v>1530</v>
      </c>
      <c r="Q476" s="41" t="s">
        <v>5670</v>
      </c>
      <c r="R476" s="41" t="s">
        <v>124</v>
      </c>
      <c r="S476" s="43">
        <v>326</v>
      </c>
      <c r="T476" s="39" t="s">
        <v>97</v>
      </c>
      <c r="U476" s="43">
        <v>0.51854372235454238</v>
      </c>
      <c r="V476" s="43">
        <v>1.671675432006011</v>
      </c>
      <c r="W476" s="43">
        <v>1.6664162283996991</v>
      </c>
      <c r="X476" s="45">
        <v>26</v>
      </c>
      <c r="Y476" s="45">
        <v>1524</v>
      </c>
      <c r="Z476" s="46">
        <v>1.70603674540682E-2</v>
      </c>
      <c r="AA476" s="41" t="s">
        <v>5703</v>
      </c>
      <c r="AB476" s="41" t="s">
        <v>5705</v>
      </c>
      <c r="AC476" s="41" t="s">
        <v>5708</v>
      </c>
      <c r="AD476" s="41" t="s">
        <v>5704</v>
      </c>
      <c r="AE476" s="43">
        <v>1880</v>
      </c>
      <c r="AF476" s="43">
        <v>4.8432835820895521</v>
      </c>
      <c r="AG476" s="43">
        <v>649</v>
      </c>
      <c r="AH476" s="43">
        <v>1231</v>
      </c>
      <c r="AI476" s="47">
        <v>1.01E-3</v>
      </c>
      <c r="AJ476" s="47">
        <v>2.2499999999999998E-3</v>
      </c>
      <c r="AK476" s="47">
        <v>6.6E-4</v>
      </c>
      <c r="AL476" s="41" t="s">
        <v>82</v>
      </c>
      <c r="AM476" s="47">
        <v>9.5E-4</v>
      </c>
      <c r="AN476" s="43">
        <v>134</v>
      </c>
      <c r="AO476" s="43">
        <v>21</v>
      </c>
      <c r="AP476" s="43">
        <v>0</v>
      </c>
      <c r="AQ476" s="43">
        <v>68</v>
      </c>
      <c r="AR476" s="43">
        <v>42</v>
      </c>
      <c r="AS476" s="41">
        <v>0.37</v>
      </c>
      <c r="AT476" s="43">
        <v>16177</v>
      </c>
      <c r="AU476" s="43">
        <v>4750</v>
      </c>
      <c r="AV476" s="47">
        <v>0.41570000000000001</v>
      </c>
      <c r="AW476" s="48" t="s">
        <v>5709</v>
      </c>
      <c r="AX476" s="39">
        <v>0</v>
      </c>
      <c r="AY476" s="39">
        <v>0</v>
      </c>
      <c r="AZ476" s="39" t="s">
        <v>85</v>
      </c>
      <c r="BA476" s="39"/>
      <c r="BB476" s="48" t="s">
        <v>5710</v>
      </c>
      <c r="BC476" s="39">
        <v>0</v>
      </c>
      <c r="BD476" s="41" t="s">
        <v>5703</v>
      </c>
      <c r="BE476" s="50">
        <v>34</v>
      </c>
      <c r="BF476" s="50">
        <v>48</v>
      </c>
      <c r="BG476" s="50">
        <v>56</v>
      </c>
      <c r="BH476" s="50">
        <v>138</v>
      </c>
      <c r="BI476" s="50" t="s">
        <v>5711</v>
      </c>
      <c r="BJ476" s="50" t="s">
        <v>5712</v>
      </c>
      <c r="BK476" s="50" t="s">
        <v>5713</v>
      </c>
      <c r="BL476" s="51" t="s">
        <v>5714</v>
      </c>
      <c r="BM476" s="52" t="s">
        <v>90</v>
      </c>
      <c r="BN476" s="57"/>
      <c r="BO476" s="57"/>
      <c r="BP476" s="57"/>
      <c r="BQ476" s="58"/>
    </row>
    <row r="477" spans="1:69" ht="15.75" x14ac:dyDescent="0.25">
      <c r="A477" s="38" t="s">
        <v>5353</v>
      </c>
      <c r="B477" s="39" t="s">
        <v>5715</v>
      </c>
      <c r="C477" s="39" t="s">
        <v>146</v>
      </c>
      <c r="D477" s="39" t="s">
        <v>118</v>
      </c>
      <c r="E477" s="39" t="s">
        <v>5716</v>
      </c>
      <c r="F477" s="66" t="str">
        <f>HYPERLINK("http://twiplomacy.com/info/europe/Croatia","http://twiplomacy.com/info/europe/Croatia")</f>
        <v>http://twiplomacy.com/info/europe/Croatia</v>
      </c>
      <c r="G477" s="41" t="s">
        <v>5717</v>
      </c>
      <c r="H477" s="48" t="s">
        <v>5718</v>
      </c>
      <c r="I477" s="41" t="s">
        <v>5719</v>
      </c>
      <c r="J477" s="43">
        <v>57282</v>
      </c>
      <c r="K477" s="43">
        <v>249</v>
      </c>
      <c r="L477" s="41" t="s">
        <v>5720</v>
      </c>
      <c r="M477" s="41" t="s">
        <v>5721</v>
      </c>
      <c r="N477" s="41" t="s">
        <v>5715</v>
      </c>
      <c r="O477" s="43">
        <v>140</v>
      </c>
      <c r="P477" s="43">
        <v>539</v>
      </c>
      <c r="Q477" s="41" t="s">
        <v>164</v>
      </c>
      <c r="R477" s="41" t="s">
        <v>79</v>
      </c>
      <c r="S477" s="43">
        <v>203</v>
      </c>
      <c r="T477" s="44" t="s">
        <v>97</v>
      </c>
      <c r="U477" s="43">
        <v>0.42076069730586368</v>
      </c>
      <c r="V477" s="43">
        <v>15.23820224719101</v>
      </c>
      <c r="W477" s="43">
        <v>58.573033707865171</v>
      </c>
      <c r="X477" s="45">
        <v>12</v>
      </c>
      <c r="Y477" s="45">
        <v>531</v>
      </c>
      <c r="Z477" s="46">
        <v>2.2598870056497199E-2</v>
      </c>
      <c r="AA477" s="41" t="s">
        <v>5717</v>
      </c>
      <c r="AB477" s="41" t="s">
        <v>5719</v>
      </c>
      <c r="AC477" s="41" t="s">
        <v>5722</v>
      </c>
      <c r="AD477" s="41" t="s">
        <v>5718</v>
      </c>
      <c r="AE477" s="43">
        <v>11457</v>
      </c>
      <c r="AF477" s="43">
        <v>29.373134328358208</v>
      </c>
      <c r="AG477" s="43">
        <v>1968</v>
      </c>
      <c r="AH477" s="43">
        <v>9489</v>
      </c>
      <c r="AI477" s="47">
        <v>3.5500000000000002E-3</v>
      </c>
      <c r="AJ477" s="47">
        <v>3.79E-3</v>
      </c>
      <c r="AK477" s="47">
        <v>2.16E-3</v>
      </c>
      <c r="AL477" s="41" t="s">
        <v>82</v>
      </c>
      <c r="AM477" s="47">
        <v>3.0500000000000002E-3</v>
      </c>
      <c r="AN477" s="43">
        <v>67</v>
      </c>
      <c r="AO477" s="43">
        <v>60</v>
      </c>
      <c r="AP477" s="43">
        <v>0</v>
      </c>
      <c r="AQ477" s="43">
        <v>2</v>
      </c>
      <c r="AR477" s="43">
        <v>4</v>
      </c>
      <c r="AS477" s="41">
        <v>0.18</v>
      </c>
      <c r="AT477" s="43">
        <v>57318</v>
      </c>
      <c r="AU477" s="43">
        <v>22501</v>
      </c>
      <c r="AV477" s="47">
        <v>0.64629999999999999</v>
      </c>
      <c r="AW477" s="48" t="str">
        <f>HYPERLINK("https://twitter.com/kolindagk/lists","https://twitter.com/kolindagk/lists")</f>
        <v>https://twitter.com/kolindagk/lists</v>
      </c>
      <c r="AX477" s="39">
        <v>0</v>
      </c>
      <c r="AY477" s="39">
        <v>0</v>
      </c>
      <c r="AZ477" s="39" t="s">
        <v>85</v>
      </c>
      <c r="BA477" s="39"/>
      <c r="BB477" s="48" t="s">
        <v>5723</v>
      </c>
      <c r="BC477" s="39">
        <v>0</v>
      </c>
      <c r="BD477" s="41" t="s">
        <v>5717</v>
      </c>
      <c r="BE477" s="50">
        <v>16</v>
      </c>
      <c r="BF477" s="50">
        <v>26</v>
      </c>
      <c r="BG477" s="50">
        <v>14</v>
      </c>
      <c r="BH477" s="50">
        <v>56</v>
      </c>
      <c r="BI477" s="50" t="s">
        <v>5724</v>
      </c>
      <c r="BJ477" s="50" t="s">
        <v>5725</v>
      </c>
      <c r="BK477" s="50" t="s">
        <v>5726</v>
      </c>
      <c r="BL477" s="56" t="s">
        <v>5727</v>
      </c>
      <c r="BM477" s="52">
        <v>387</v>
      </c>
      <c r="BN477" s="57">
        <v>0</v>
      </c>
      <c r="BO477" s="57">
        <v>384</v>
      </c>
      <c r="BP477" s="57">
        <v>0</v>
      </c>
      <c r="BQ477" s="58" t="e">
        <f>SUM(BM477)/BN477/BO477</f>
        <v>#DIV/0!</v>
      </c>
    </row>
    <row r="478" spans="1:69" ht="15.75" x14ac:dyDescent="0.25">
      <c r="A478" s="38" t="s">
        <v>5353</v>
      </c>
      <c r="B478" s="39" t="s">
        <v>5715</v>
      </c>
      <c r="C478" s="39" t="s">
        <v>70</v>
      </c>
      <c r="D478" s="39" t="s">
        <v>71</v>
      </c>
      <c r="E478" s="39" t="s">
        <v>70</v>
      </c>
      <c r="F478" s="66" t="str">
        <f>HYPERLINK("http://twiplomacy.com/info/europe/Croatia","http://twiplomacy.com/info/europe/Croatia")</f>
        <v>http://twiplomacy.com/info/europe/Croatia</v>
      </c>
      <c r="G478" s="41" t="s">
        <v>5728</v>
      </c>
      <c r="H478" s="48" t="s">
        <v>5729</v>
      </c>
      <c r="I478" s="41" t="s">
        <v>5730</v>
      </c>
      <c r="J478" s="43">
        <v>230</v>
      </c>
      <c r="K478" s="43">
        <v>0</v>
      </c>
      <c r="L478" s="41" t="s">
        <v>5731</v>
      </c>
      <c r="M478" s="41" t="s">
        <v>5732</v>
      </c>
      <c r="N478" s="41" t="s">
        <v>5733</v>
      </c>
      <c r="O478" s="43">
        <v>0</v>
      </c>
      <c r="P478" s="43">
        <v>0</v>
      </c>
      <c r="Q478" s="41" t="s">
        <v>164</v>
      </c>
      <c r="R478" s="41" t="s">
        <v>79</v>
      </c>
      <c r="S478" s="43">
        <v>12</v>
      </c>
      <c r="T478" s="44" t="s">
        <v>564</v>
      </c>
      <c r="U478" s="43"/>
      <c r="V478" s="43"/>
      <c r="W478" s="43"/>
      <c r="X478" s="45"/>
      <c r="Y478" s="45"/>
      <c r="Z478" s="46"/>
      <c r="AA478" s="41" t="s">
        <v>5728</v>
      </c>
      <c r="AB478" s="41" t="s">
        <v>5730</v>
      </c>
      <c r="AC478" s="41" t="s">
        <v>5734</v>
      </c>
      <c r="AD478" s="41" t="s">
        <v>5729</v>
      </c>
      <c r="AE478" s="43">
        <v>0</v>
      </c>
      <c r="AF478" s="43" t="e">
        <v>#VALUE!</v>
      </c>
      <c r="AG478" s="43">
        <v>0</v>
      </c>
      <c r="AH478" s="43">
        <v>0</v>
      </c>
      <c r="AI478" s="41" t="s">
        <v>82</v>
      </c>
      <c r="AJ478" s="41" t="s">
        <v>82</v>
      </c>
      <c r="AK478" s="41" t="s">
        <v>82</v>
      </c>
      <c r="AL478" s="41" t="s">
        <v>82</v>
      </c>
      <c r="AM478" s="41" t="s">
        <v>82</v>
      </c>
      <c r="AN478" s="43" t="s">
        <v>83</v>
      </c>
      <c r="AO478" s="43">
        <v>0</v>
      </c>
      <c r="AP478" s="43">
        <v>0</v>
      </c>
      <c r="AQ478" s="43">
        <v>0</v>
      </c>
      <c r="AR478" s="43">
        <v>0</v>
      </c>
      <c r="AS478" s="41">
        <v>0</v>
      </c>
      <c r="AT478" s="43">
        <v>230</v>
      </c>
      <c r="AU478" s="43">
        <v>9</v>
      </c>
      <c r="AV478" s="47">
        <v>4.07E-2</v>
      </c>
      <c r="AW478" s="48" t="s">
        <v>5735</v>
      </c>
      <c r="AX478" s="39">
        <v>0</v>
      </c>
      <c r="AY478" s="39">
        <v>0</v>
      </c>
      <c r="AZ478" s="39" t="s">
        <v>85</v>
      </c>
      <c r="BA478" s="39"/>
      <c r="BB478" s="48" t="s">
        <v>5736</v>
      </c>
      <c r="BC478" s="64">
        <v>0</v>
      </c>
      <c r="BD478" s="41" t="s">
        <v>5728</v>
      </c>
      <c r="BE478" s="50">
        <v>0</v>
      </c>
      <c r="BF478" s="50">
        <v>1</v>
      </c>
      <c r="BG478" s="50">
        <v>0</v>
      </c>
      <c r="BH478" s="50">
        <v>1</v>
      </c>
      <c r="BI478" s="50"/>
      <c r="BJ478" s="50" t="s">
        <v>3104</v>
      </c>
      <c r="BK478" s="50"/>
      <c r="BL478" s="51" t="s">
        <v>5737</v>
      </c>
      <c r="BM478" s="52" t="s">
        <v>90</v>
      </c>
      <c r="BN478" s="57"/>
      <c r="BO478" s="57"/>
      <c r="BP478" s="57"/>
      <c r="BQ478" s="58"/>
    </row>
    <row r="479" spans="1:69" ht="15.75" x14ac:dyDescent="0.25">
      <c r="A479" s="38" t="s">
        <v>5353</v>
      </c>
      <c r="B479" s="39" t="s">
        <v>5715</v>
      </c>
      <c r="C479" s="39" t="s">
        <v>104</v>
      </c>
      <c r="D479" s="39" t="s">
        <v>118</v>
      </c>
      <c r="E479" s="39" t="s">
        <v>5738</v>
      </c>
      <c r="F479" s="66" t="str">
        <f>HYPERLINK("http://twiplomacy.com/info/europe/Croatia","http://twiplomacy.com/info/europe/Croatia")</f>
        <v>http://twiplomacy.com/info/europe/Croatia</v>
      </c>
      <c r="G479" s="41" t="s">
        <v>5739</v>
      </c>
      <c r="H479" s="48" t="s">
        <v>5740</v>
      </c>
      <c r="I479" s="41" t="s">
        <v>5741</v>
      </c>
      <c r="J479" s="43">
        <v>24775</v>
      </c>
      <c r="K479" s="43">
        <v>751</v>
      </c>
      <c r="L479" s="41" t="s">
        <v>5742</v>
      </c>
      <c r="M479" s="41" t="s">
        <v>5743</v>
      </c>
      <c r="N479" s="41"/>
      <c r="O479" s="43">
        <v>299</v>
      </c>
      <c r="P479" s="43">
        <v>1947</v>
      </c>
      <c r="Q479" s="41" t="s">
        <v>164</v>
      </c>
      <c r="R479" s="41" t="s">
        <v>124</v>
      </c>
      <c r="S479" s="43">
        <v>196</v>
      </c>
      <c r="T479" s="44" t="s">
        <v>97</v>
      </c>
      <c r="U479" s="43">
        <v>1.2226438962681849</v>
      </c>
      <c r="V479" s="43">
        <v>3.5164698570540711</v>
      </c>
      <c r="W479" s="43">
        <v>17.64014916096955</v>
      </c>
      <c r="X479" s="45">
        <v>50</v>
      </c>
      <c r="Y479" s="45">
        <v>1933</v>
      </c>
      <c r="Z479" s="46">
        <v>2.5866528711846901E-2</v>
      </c>
      <c r="AA479" s="41" t="s">
        <v>5739</v>
      </c>
      <c r="AB479" s="41" t="s">
        <v>5741</v>
      </c>
      <c r="AC479" s="41" t="s">
        <v>5744</v>
      </c>
      <c r="AD479" s="41" t="s">
        <v>5740</v>
      </c>
      <c r="AE479" s="43">
        <v>12910</v>
      </c>
      <c r="AF479" s="43">
        <v>4.4415274463007162</v>
      </c>
      <c r="AG479" s="43">
        <v>1861</v>
      </c>
      <c r="AH479" s="43">
        <v>11049</v>
      </c>
      <c r="AI479" s="47">
        <v>1.57E-3</v>
      </c>
      <c r="AJ479" s="47">
        <v>1.6000000000000001E-3</v>
      </c>
      <c r="AK479" s="47">
        <v>2.0400000000000001E-3</v>
      </c>
      <c r="AL479" s="47">
        <v>2.5100000000000001E-3</v>
      </c>
      <c r="AM479" s="47">
        <v>1.5E-3</v>
      </c>
      <c r="AN479" s="43">
        <v>419</v>
      </c>
      <c r="AO479" s="43">
        <v>325</v>
      </c>
      <c r="AP479" s="43">
        <v>12</v>
      </c>
      <c r="AQ479" s="43">
        <v>47</v>
      </c>
      <c r="AR479" s="43">
        <v>32</v>
      </c>
      <c r="AS479" s="41">
        <v>1.1499999999999999</v>
      </c>
      <c r="AT479" s="43">
        <v>24779</v>
      </c>
      <c r="AU479" s="43">
        <v>13352</v>
      </c>
      <c r="AV479" s="47">
        <v>1.1685000000000001</v>
      </c>
      <c r="AW479" s="48" t="s">
        <v>5745</v>
      </c>
      <c r="AX479" s="39">
        <v>0</v>
      </c>
      <c r="AY479" s="39">
        <v>0</v>
      </c>
      <c r="AZ479" s="39" t="s">
        <v>85</v>
      </c>
      <c r="BA479" s="39"/>
      <c r="BB479" s="48" t="s">
        <v>5746</v>
      </c>
      <c r="BC479" s="39">
        <v>0</v>
      </c>
      <c r="BD479" s="41" t="s">
        <v>5739</v>
      </c>
      <c r="BE479" s="50">
        <v>17</v>
      </c>
      <c r="BF479" s="50">
        <v>16</v>
      </c>
      <c r="BG479" s="50">
        <v>14</v>
      </c>
      <c r="BH479" s="50">
        <v>47</v>
      </c>
      <c r="BI479" s="50" t="s">
        <v>5747</v>
      </c>
      <c r="BJ479" s="50" t="s">
        <v>5748</v>
      </c>
      <c r="BK479" s="50" t="s">
        <v>5749</v>
      </c>
      <c r="BL479" s="56" t="s">
        <v>5750</v>
      </c>
      <c r="BM479" s="52" t="s">
        <v>90</v>
      </c>
      <c r="BN479" s="57"/>
      <c r="BO479" s="57"/>
      <c r="BP479" s="57"/>
      <c r="BQ479" s="58"/>
    </row>
    <row r="480" spans="1:69" ht="15.75" x14ac:dyDescent="0.25">
      <c r="A480" s="38" t="s">
        <v>5353</v>
      </c>
      <c r="B480" s="39" t="s">
        <v>5715</v>
      </c>
      <c r="C480" s="39" t="s">
        <v>211</v>
      </c>
      <c r="D480" s="39" t="s">
        <v>71</v>
      </c>
      <c r="E480" s="39" t="s">
        <v>211</v>
      </c>
      <c r="F480" s="66" t="str">
        <f>HYPERLINK("http://twiplomacy.com/info/europe/Croatia","http://twiplomacy.com/info/europe/Croatia")</f>
        <v>http://twiplomacy.com/info/europe/Croatia</v>
      </c>
      <c r="G480" s="41" t="s">
        <v>3104</v>
      </c>
      <c r="H480" s="48" t="s">
        <v>5751</v>
      </c>
      <c r="I480" s="41" t="s">
        <v>5752</v>
      </c>
      <c r="J480" s="43">
        <v>169689</v>
      </c>
      <c r="K480" s="43">
        <v>19243</v>
      </c>
      <c r="L480" s="41" t="s">
        <v>5753</v>
      </c>
      <c r="M480" s="41" t="s">
        <v>5754</v>
      </c>
      <c r="N480" s="41" t="s">
        <v>5715</v>
      </c>
      <c r="O480" s="43">
        <v>5546</v>
      </c>
      <c r="P480" s="43">
        <v>59044</v>
      </c>
      <c r="Q480" s="41" t="s">
        <v>5618</v>
      </c>
      <c r="R480" s="41" t="s">
        <v>124</v>
      </c>
      <c r="S480" s="43">
        <v>434</v>
      </c>
      <c r="T480" s="44" t="s">
        <v>97</v>
      </c>
      <c r="U480" s="43">
        <v>13.740425531914889</v>
      </c>
      <c r="V480" s="43">
        <v>0.83551810237203494</v>
      </c>
      <c r="W480" s="43">
        <v>3.9731585518102368</v>
      </c>
      <c r="X480" s="45">
        <v>420</v>
      </c>
      <c r="Y480" s="45">
        <v>3229</v>
      </c>
      <c r="Z480" s="46">
        <v>0.130071229482812</v>
      </c>
      <c r="AA480" s="41" t="s">
        <v>3104</v>
      </c>
      <c r="AB480" s="41" t="s">
        <v>5752</v>
      </c>
      <c r="AC480" s="41" t="s">
        <v>5755</v>
      </c>
      <c r="AD480" s="41" t="s">
        <v>5751</v>
      </c>
      <c r="AE480" s="43">
        <v>21781</v>
      </c>
      <c r="AF480" s="43">
        <v>0.89553990610328638</v>
      </c>
      <c r="AG480" s="43">
        <v>3815</v>
      </c>
      <c r="AH480" s="43">
        <v>17966</v>
      </c>
      <c r="AI480" s="47">
        <v>3.0000000000000001E-5</v>
      </c>
      <c r="AJ480" s="47">
        <v>6.0000000000000002E-5</v>
      </c>
      <c r="AK480" s="47">
        <v>2.0000000000000002E-5</v>
      </c>
      <c r="AL480" s="47">
        <v>6.9999999999999994E-5</v>
      </c>
      <c r="AM480" s="47">
        <v>2.0000000000000002E-5</v>
      </c>
      <c r="AN480" s="43">
        <v>4260</v>
      </c>
      <c r="AO480" s="43">
        <v>824</v>
      </c>
      <c r="AP480" s="43">
        <v>30</v>
      </c>
      <c r="AQ480" s="43">
        <v>627</v>
      </c>
      <c r="AR480" s="43">
        <v>2540</v>
      </c>
      <c r="AS480" s="41">
        <v>11.67</v>
      </c>
      <c r="AT480" s="43">
        <v>169935</v>
      </c>
      <c r="AU480" s="43">
        <v>16447</v>
      </c>
      <c r="AV480" s="47">
        <v>0.1072</v>
      </c>
      <c r="AW480" s="66" t="str">
        <f>HYPERLINK("https://twitter.com/VladaRH/lists","https://twitter.com/VladaRH/lists")</f>
        <v>https://twitter.com/VladaRH/lists</v>
      </c>
      <c r="AX480" s="39">
        <v>4</v>
      </c>
      <c r="AY480" s="39">
        <v>11</v>
      </c>
      <c r="AZ480" s="48" t="s">
        <v>5756</v>
      </c>
      <c r="BA480" s="39">
        <v>5</v>
      </c>
      <c r="BB480" s="48" t="s">
        <v>5757</v>
      </c>
      <c r="BC480" s="39">
        <v>0</v>
      </c>
      <c r="BD480" s="41" t="s">
        <v>3104</v>
      </c>
      <c r="BE480" s="50">
        <v>180</v>
      </c>
      <c r="BF480" s="50">
        <v>44</v>
      </c>
      <c r="BG480" s="50">
        <v>28</v>
      </c>
      <c r="BH480" s="50">
        <v>252</v>
      </c>
      <c r="BI480" s="50" t="s">
        <v>5758</v>
      </c>
      <c r="BJ480" s="50" t="s">
        <v>5759</v>
      </c>
      <c r="BK480" s="50" t="s">
        <v>5760</v>
      </c>
      <c r="BL480" s="56" t="s">
        <v>5761</v>
      </c>
      <c r="BM480" s="52">
        <v>1186</v>
      </c>
      <c r="BN480" s="57">
        <v>0</v>
      </c>
      <c r="BO480" s="57">
        <v>699</v>
      </c>
      <c r="BP480" s="57">
        <v>0</v>
      </c>
      <c r="BQ480" s="58" t="e">
        <f>SUM(BM480)/BN480/BO480</f>
        <v>#DIV/0!</v>
      </c>
    </row>
    <row r="481" spans="1:69" ht="15.75" x14ac:dyDescent="0.25">
      <c r="A481" s="38" t="s">
        <v>5353</v>
      </c>
      <c r="B481" s="39" t="s">
        <v>5715</v>
      </c>
      <c r="C481" s="39" t="s">
        <v>132</v>
      </c>
      <c r="D481" s="39" t="s">
        <v>71</v>
      </c>
      <c r="E481" s="39" t="s">
        <v>132</v>
      </c>
      <c r="F481" s="66" t="str">
        <f>HYPERLINK("http://twiplomacy.com/info/europe/Croatia","http://twiplomacy.com/info/europe/Croatia")</f>
        <v>http://twiplomacy.com/info/europe/Croatia</v>
      </c>
      <c r="G481" s="41" t="s">
        <v>5762</v>
      </c>
      <c r="H481" s="48" t="s">
        <v>5763</v>
      </c>
      <c r="I481" s="41" t="s">
        <v>5764</v>
      </c>
      <c r="J481" s="43">
        <v>18874</v>
      </c>
      <c r="K481" s="43">
        <v>2294</v>
      </c>
      <c r="L481" s="41" t="s">
        <v>5765</v>
      </c>
      <c r="M481" s="41" t="s">
        <v>5766</v>
      </c>
      <c r="N481" s="41" t="s">
        <v>5767</v>
      </c>
      <c r="O481" s="43">
        <v>2100</v>
      </c>
      <c r="P481" s="43">
        <v>4400</v>
      </c>
      <c r="Q481" s="41" t="s">
        <v>5618</v>
      </c>
      <c r="R481" s="41" t="s">
        <v>79</v>
      </c>
      <c r="S481" s="43">
        <v>199</v>
      </c>
      <c r="T481" s="44" t="s">
        <v>97</v>
      </c>
      <c r="U481" s="43">
        <v>2.2380622837370239</v>
      </c>
      <c r="V481" s="43">
        <v>1.3734879032258061</v>
      </c>
      <c r="W481" s="43">
        <v>2.477822580645161</v>
      </c>
      <c r="X481" s="45">
        <v>537</v>
      </c>
      <c r="Y481" s="45">
        <v>3234</v>
      </c>
      <c r="Z481" s="46">
        <v>0.166048237476809</v>
      </c>
      <c r="AA481" s="41" t="s">
        <v>5762</v>
      </c>
      <c r="AB481" s="41" t="s">
        <v>5764</v>
      </c>
      <c r="AC481" s="41" t="s">
        <v>5768</v>
      </c>
      <c r="AD481" s="41" t="s">
        <v>5763</v>
      </c>
      <c r="AE481" s="43">
        <v>1782</v>
      </c>
      <c r="AF481" s="43">
        <v>2.6764705882352939</v>
      </c>
      <c r="AG481" s="43">
        <v>455</v>
      </c>
      <c r="AH481" s="43">
        <v>1327</v>
      </c>
      <c r="AI481" s="47">
        <v>5.5999999999999995E-4</v>
      </c>
      <c r="AJ481" s="47">
        <v>6.2E-4</v>
      </c>
      <c r="AK481" s="47">
        <v>3.8999999999999999E-4</v>
      </c>
      <c r="AL481" s="47">
        <v>4.4000000000000002E-4</v>
      </c>
      <c r="AM481" s="47">
        <v>7.2999999999999996E-4</v>
      </c>
      <c r="AN481" s="43">
        <v>170</v>
      </c>
      <c r="AO481" s="43">
        <v>107</v>
      </c>
      <c r="AP481" s="43">
        <v>2</v>
      </c>
      <c r="AQ481" s="43">
        <v>39</v>
      </c>
      <c r="AR481" s="43">
        <v>19</v>
      </c>
      <c r="AS481" s="41">
        <v>0.47</v>
      </c>
      <c r="AT481" s="43">
        <v>18872</v>
      </c>
      <c r="AU481" s="43">
        <v>1988</v>
      </c>
      <c r="AV481" s="47">
        <v>0.1177</v>
      </c>
      <c r="AW481" s="48" t="str">
        <f>HYPERLINK("https://twitter.com/MVEP_hr/lists","https://twitter.com/MVEP_hr/lists")</f>
        <v>https://twitter.com/MVEP_hr/lists</v>
      </c>
      <c r="AX481" s="39">
        <v>0</v>
      </c>
      <c r="AY481" s="39">
        <v>0</v>
      </c>
      <c r="AZ481" s="39" t="s">
        <v>85</v>
      </c>
      <c r="BA481" s="39"/>
      <c r="BB481" s="48" t="s">
        <v>5769</v>
      </c>
      <c r="BC481" s="39">
        <v>0</v>
      </c>
      <c r="BD481" s="41" t="s">
        <v>5762</v>
      </c>
      <c r="BE481" s="50">
        <v>73</v>
      </c>
      <c r="BF481" s="50">
        <v>22</v>
      </c>
      <c r="BG481" s="50">
        <v>69</v>
      </c>
      <c r="BH481" s="50">
        <v>164</v>
      </c>
      <c r="BI481" s="50" t="s">
        <v>5770</v>
      </c>
      <c r="BJ481" s="50" t="s">
        <v>5771</v>
      </c>
      <c r="BK481" s="50" t="s">
        <v>5772</v>
      </c>
      <c r="BL481" s="51" t="s">
        <v>5773</v>
      </c>
      <c r="BM481" s="52" t="s">
        <v>276</v>
      </c>
      <c r="BN481" s="57"/>
      <c r="BO481" s="57"/>
      <c r="BP481" s="57"/>
      <c r="BQ481" s="58"/>
    </row>
    <row r="482" spans="1:69" ht="15.75" x14ac:dyDescent="0.25">
      <c r="A482" s="38" t="s">
        <v>5353</v>
      </c>
      <c r="B482" s="39" t="s">
        <v>5774</v>
      </c>
      <c r="C482" s="39" t="s">
        <v>146</v>
      </c>
      <c r="D482" s="39" t="s">
        <v>118</v>
      </c>
      <c r="E482" s="39" t="s">
        <v>5775</v>
      </c>
      <c r="F482" s="66" t="str">
        <f>HYPERLINK("http://twiplomacy.com/info/europe/Cyprus","http://twiplomacy.com/info/europe/Cyprus")</f>
        <v>http://twiplomacy.com/info/europe/Cyprus</v>
      </c>
      <c r="G482" s="41" t="s">
        <v>5776</v>
      </c>
      <c r="H482" s="48" t="s">
        <v>5777</v>
      </c>
      <c r="I482" s="41" t="s">
        <v>5778</v>
      </c>
      <c r="J482" s="43">
        <v>78903</v>
      </c>
      <c r="K482" s="43">
        <v>159</v>
      </c>
      <c r="L482" s="41" t="s">
        <v>5779</v>
      </c>
      <c r="M482" s="41" t="s">
        <v>5780</v>
      </c>
      <c r="N482" s="41" t="s">
        <v>5774</v>
      </c>
      <c r="O482" s="43">
        <v>172</v>
      </c>
      <c r="P482" s="43">
        <v>3007</v>
      </c>
      <c r="Q482" s="41" t="s">
        <v>164</v>
      </c>
      <c r="R482" s="41" t="s">
        <v>124</v>
      </c>
      <c r="S482" s="43">
        <v>591</v>
      </c>
      <c r="T482" s="44" t="s">
        <v>97</v>
      </c>
      <c r="U482" s="43">
        <v>1.357793983591614</v>
      </c>
      <c r="V482" s="43">
        <v>15.454506252695129</v>
      </c>
      <c r="W482" s="43">
        <v>28.591634325140149</v>
      </c>
      <c r="X482" s="45">
        <v>2</v>
      </c>
      <c r="Y482" s="45">
        <v>2979</v>
      </c>
      <c r="Z482" s="46">
        <v>6.7136623027861688E-4</v>
      </c>
      <c r="AA482" s="41" t="s">
        <v>5776</v>
      </c>
      <c r="AB482" s="41" t="s">
        <v>5778</v>
      </c>
      <c r="AC482" s="41" t="s">
        <v>5781</v>
      </c>
      <c r="AD482" s="41" t="s">
        <v>5777</v>
      </c>
      <c r="AE482" s="43">
        <v>38806</v>
      </c>
      <c r="AF482" s="43">
        <v>34.119863013698627</v>
      </c>
      <c r="AG482" s="43">
        <v>9963</v>
      </c>
      <c r="AH482" s="43">
        <v>28843</v>
      </c>
      <c r="AI482" s="47">
        <v>1.8500000000000001E-3</v>
      </c>
      <c r="AJ482" s="47">
        <v>2.0300000000000001E-3</v>
      </c>
      <c r="AK482" s="47">
        <v>1.6900000000000001E-3</v>
      </c>
      <c r="AL482" s="47">
        <v>1.82E-3</v>
      </c>
      <c r="AM482" s="47">
        <v>1.72E-3</v>
      </c>
      <c r="AN482" s="43">
        <v>292</v>
      </c>
      <c r="AO482" s="43">
        <v>143</v>
      </c>
      <c r="AP482" s="43">
        <v>16</v>
      </c>
      <c r="AQ482" s="43">
        <v>18</v>
      </c>
      <c r="AR482" s="43">
        <v>113</v>
      </c>
      <c r="AS482" s="41">
        <v>0.8</v>
      </c>
      <c r="AT482" s="43">
        <v>78911</v>
      </c>
      <c r="AU482" s="43">
        <v>16995</v>
      </c>
      <c r="AV482" s="47">
        <v>0.27450000000000002</v>
      </c>
      <c r="AW482" s="48" t="s">
        <v>5782</v>
      </c>
      <c r="AX482" s="39">
        <v>0</v>
      </c>
      <c r="AY482" s="39">
        <v>0</v>
      </c>
      <c r="AZ482" s="39" t="s">
        <v>85</v>
      </c>
      <c r="BA482" s="39"/>
      <c r="BB482" s="48" t="s">
        <v>5783</v>
      </c>
      <c r="BC482" s="39">
        <v>0</v>
      </c>
      <c r="BD482" s="41" t="s">
        <v>5776</v>
      </c>
      <c r="BE482" s="50">
        <v>10</v>
      </c>
      <c r="BF482" s="50">
        <v>30</v>
      </c>
      <c r="BG482" s="50">
        <v>18</v>
      </c>
      <c r="BH482" s="50">
        <v>58</v>
      </c>
      <c r="BI482" s="50" t="s">
        <v>5784</v>
      </c>
      <c r="BJ482" s="50" t="s">
        <v>5785</v>
      </c>
      <c r="BK482" s="50" t="s">
        <v>5786</v>
      </c>
      <c r="BL482" s="56" t="s">
        <v>5787</v>
      </c>
      <c r="BM482" s="52">
        <v>935</v>
      </c>
      <c r="BN482" s="57">
        <v>0</v>
      </c>
      <c r="BO482" s="57">
        <v>21</v>
      </c>
      <c r="BP482" s="57">
        <v>0</v>
      </c>
      <c r="BQ482" s="58" t="e">
        <f>SUM(BM482)/BN482/BO482</f>
        <v>#DIV/0!</v>
      </c>
    </row>
    <row r="483" spans="1:69" ht="15.75" x14ac:dyDescent="0.25">
      <c r="A483" s="38" t="s">
        <v>5353</v>
      </c>
      <c r="B483" s="39" t="s">
        <v>5774</v>
      </c>
      <c r="C483" s="39" t="s">
        <v>70</v>
      </c>
      <c r="D483" s="39" t="s">
        <v>71</v>
      </c>
      <c r="E483" s="39" t="s">
        <v>70</v>
      </c>
      <c r="F483" s="66" t="str">
        <f>HYPERLINK("http://twiplomacy.com/info/europe/Cyprus","http://twiplomacy.com/info/europe/Cyprus")</f>
        <v>http://twiplomacy.com/info/europe/Cyprus</v>
      </c>
      <c r="G483" s="41" t="s">
        <v>5788</v>
      </c>
      <c r="H483" s="48" t="s">
        <v>5789</v>
      </c>
      <c r="I483" s="41" t="s">
        <v>5790</v>
      </c>
      <c r="J483" s="43">
        <v>9699</v>
      </c>
      <c r="K483" s="43">
        <v>74</v>
      </c>
      <c r="L483" s="41" t="s">
        <v>5791</v>
      </c>
      <c r="M483" s="41" t="s">
        <v>5792</v>
      </c>
      <c r="N483" s="41" t="s">
        <v>5774</v>
      </c>
      <c r="O483" s="43">
        <v>14</v>
      </c>
      <c r="P483" s="43">
        <v>1512</v>
      </c>
      <c r="Q483" s="41" t="s">
        <v>164</v>
      </c>
      <c r="R483" s="41" t="s">
        <v>124</v>
      </c>
      <c r="S483" s="43">
        <v>174</v>
      </c>
      <c r="T483" s="44" t="s">
        <v>97</v>
      </c>
      <c r="U483" s="43">
        <v>0.8</v>
      </c>
      <c r="V483" s="43">
        <v>2.741556534508077</v>
      </c>
      <c r="W483" s="43">
        <v>2.923641703377386</v>
      </c>
      <c r="X483" s="45">
        <v>0</v>
      </c>
      <c r="Y483" s="45">
        <v>1512</v>
      </c>
      <c r="Z483" s="46">
        <v>0</v>
      </c>
      <c r="AA483" s="41" t="s">
        <v>5788</v>
      </c>
      <c r="AB483" s="41" t="s">
        <v>5790</v>
      </c>
      <c r="AC483" s="41" t="s">
        <v>5793</v>
      </c>
      <c r="AD483" s="41" t="s">
        <v>5794</v>
      </c>
      <c r="AE483" s="43">
        <v>515</v>
      </c>
      <c r="AF483" s="43">
        <v>7.6818181818181817</v>
      </c>
      <c r="AG483" s="43">
        <v>169</v>
      </c>
      <c r="AH483" s="43">
        <v>346</v>
      </c>
      <c r="AI483" s="47">
        <v>2.5400000000000002E-3</v>
      </c>
      <c r="AJ483" s="47">
        <v>2.6700000000000001E-3</v>
      </c>
      <c r="AK483" s="47">
        <v>2.6099999999999999E-3</v>
      </c>
      <c r="AL483" s="47">
        <v>1.98E-3</v>
      </c>
      <c r="AM483" s="47">
        <v>2.4399999999999999E-3</v>
      </c>
      <c r="AN483" s="43">
        <v>22</v>
      </c>
      <c r="AO483" s="43">
        <v>8</v>
      </c>
      <c r="AP483" s="43">
        <v>3</v>
      </c>
      <c r="AQ483" s="43">
        <v>7</v>
      </c>
      <c r="AR483" s="43">
        <v>4</v>
      </c>
      <c r="AS483" s="41">
        <v>0.06</v>
      </c>
      <c r="AT483" s="43">
        <v>9696</v>
      </c>
      <c r="AU483" s="43">
        <v>1278</v>
      </c>
      <c r="AV483" s="47">
        <v>0.15179999999999999</v>
      </c>
      <c r="AW483" s="48" t="s">
        <v>5795</v>
      </c>
      <c r="AX483" s="39">
        <v>0</v>
      </c>
      <c r="AY483" s="39">
        <v>0</v>
      </c>
      <c r="AZ483" s="39" t="s">
        <v>85</v>
      </c>
      <c r="BA483" s="39"/>
      <c r="BB483" s="48" t="s">
        <v>5796</v>
      </c>
      <c r="BC483" s="39">
        <v>0</v>
      </c>
      <c r="BD483" s="41" t="s">
        <v>5788</v>
      </c>
      <c r="BE483" s="50">
        <v>13</v>
      </c>
      <c r="BF483" s="50">
        <v>15</v>
      </c>
      <c r="BG483" s="50">
        <v>9</v>
      </c>
      <c r="BH483" s="50">
        <v>37</v>
      </c>
      <c r="BI483" s="50" t="s">
        <v>5797</v>
      </c>
      <c r="BJ483" s="50" t="s">
        <v>5798</v>
      </c>
      <c r="BK483" s="50" t="s">
        <v>5799</v>
      </c>
      <c r="BL483" s="51" t="s">
        <v>5800</v>
      </c>
      <c r="BM483" s="52" t="s">
        <v>90</v>
      </c>
      <c r="BN483" s="57"/>
      <c r="BO483" s="57"/>
      <c r="BP483" s="57"/>
      <c r="BQ483" s="58"/>
    </row>
    <row r="484" spans="1:69" ht="15.75" x14ac:dyDescent="0.25">
      <c r="A484" s="38" t="s">
        <v>5353</v>
      </c>
      <c r="B484" s="39" t="s">
        <v>5774</v>
      </c>
      <c r="C484" s="39" t="s">
        <v>211</v>
      </c>
      <c r="D484" s="39" t="s">
        <v>71</v>
      </c>
      <c r="E484" s="39" t="s">
        <v>211</v>
      </c>
      <c r="F484" s="66" t="str">
        <f>HYPERLINK("http://twiplomacy.com/info/europe/Cyprus","http://twiplomacy.com/info/europe/Cyprus")</f>
        <v>http://twiplomacy.com/info/europe/Cyprus</v>
      </c>
      <c r="G484" s="41" t="s">
        <v>5801</v>
      </c>
      <c r="H484" s="48" t="s">
        <v>5802</v>
      </c>
      <c r="I484" s="41" t="s">
        <v>5803</v>
      </c>
      <c r="J484" s="43">
        <v>5496</v>
      </c>
      <c r="K484" s="43">
        <v>748</v>
      </c>
      <c r="L484" s="41" t="s">
        <v>5804</v>
      </c>
      <c r="M484" s="41" t="s">
        <v>5805</v>
      </c>
      <c r="N484" s="41" t="s">
        <v>5774</v>
      </c>
      <c r="O484" s="43">
        <v>2478</v>
      </c>
      <c r="P484" s="43">
        <v>5391</v>
      </c>
      <c r="Q484" s="41" t="s">
        <v>164</v>
      </c>
      <c r="R484" s="41" t="s">
        <v>79</v>
      </c>
      <c r="S484" s="43">
        <v>127</v>
      </c>
      <c r="T484" s="44" t="s">
        <v>97</v>
      </c>
      <c r="U484" s="43">
        <v>4.630527817403709</v>
      </c>
      <c r="V484" s="43">
        <v>0.2402745995423341</v>
      </c>
      <c r="W484" s="43">
        <v>0.33638443935926782</v>
      </c>
      <c r="X484" s="45">
        <v>52</v>
      </c>
      <c r="Y484" s="45">
        <v>3246</v>
      </c>
      <c r="Z484" s="46">
        <v>1.60197165742452E-2</v>
      </c>
      <c r="AA484" s="41" t="s">
        <v>5801</v>
      </c>
      <c r="AB484" s="41" t="s">
        <v>5803</v>
      </c>
      <c r="AC484" s="41" t="s">
        <v>5806</v>
      </c>
      <c r="AD484" s="41" t="s">
        <v>5802</v>
      </c>
      <c r="AE484" s="43">
        <v>310</v>
      </c>
      <c r="AF484" s="43">
        <v>0.1276595744680851</v>
      </c>
      <c r="AG484" s="43">
        <v>108</v>
      </c>
      <c r="AH484" s="43">
        <v>202</v>
      </c>
      <c r="AI484" s="47">
        <v>0</v>
      </c>
      <c r="AJ484" s="47">
        <v>0</v>
      </c>
      <c r="AK484" s="47">
        <v>0</v>
      </c>
      <c r="AL484" s="41" t="s">
        <v>82</v>
      </c>
      <c r="AM484" s="47">
        <v>0</v>
      </c>
      <c r="AN484" s="43">
        <v>846</v>
      </c>
      <c r="AO484" s="43">
        <v>3</v>
      </c>
      <c r="AP484" s="43">
        <v>0</v>
      </c>
      <c r="AQ484" s="43">
        <v>821</v>
      </c>
      <c r="AR484" s="43">
        <v>21</v>
      </c>
      <c r="AS484" s="41">
        <v>2.3199999999999998</v>
      </c>
      <c r="AT484" s="43">
        <v>5496</v>
      </c>
      <c r="AU484" s="43">
        <v>975</v>
      </c>
      <c r="AV484" s="47">
        <v>0.2157</v>
      </c>
      <c r="AW484" s="48" t="s">
        <v>5807</v>
      </c>
      <c r="AX484" s="39">
        <v>0</v>
      </c>
      <c r="AY484" s="39">
        <v>0</v>
      </c>
      <c r="AZ484" s="39" t="s">
        <v>85</v>
      </c>
      <c r="BA484" s="39"/>
      <c r="BB484" s="48" t="s">
        <v>5808</v>
      </c>
      <c r="BC484" s="39">
        <v>0</v>
      </c>
      <c r="BD484" s="41" t="s">
        <v>5801</v>
      </c>
      <c r="BE484" s="50">
        <v>5</v>
      </c>
      <c r="BF484" s="50">
        <v>6</v>
      </c>
      <c r="BG484" s="50">
        <v>9</v>
      </c>
      <c r="BH484" s="50">
        <v>20</v>
      </c>
      <c r="BI484" s="50" t="s">
        <v>5809</v>
      </c>
      <c r="BJ484" s="50" t="s">
        <v>5810</v>
      </c>
      <c r="BK484" s="50" t="s">
        <v>5811</v>
      </c>
      <c r="BL484" s="51" t="s">
        <v>5812</v>
      </c>
      <c r="BM484" s="52" t="s">
        <v>90</v>
      </c>
      <c r="BN484" s="57"/>
      <c r="BO484" s="57"/>
      <c r="BP484" s="57"/>
      <c r="BQ484" s="58"/>
    </row>
    <row r="485" spans="1:69" ht="15.75" x14ac:dyDescent="0.25">
      <c r="A485" s="38" t="s">
        <v>5353</v>
      </c>
      <c r="B485" s="39" t="s">
        <v>5774</v>
      </c>
      <c r="C485" s="39" t="s">
        <v>117</v>
      </c>
      <c r="D485" s="39" t="s">
        <v>118</v>
      </c>
      <c r="E485" s="39" t="s">
        <v>5813</v>
      </c>
      <c r="F485" s="66" t="str">
        <f>HYPERLINK("http://twiplomacy.com/info/europe/Cyprus","http://twiplomacy.com/info/europe/Cyprus")</f>
        <v>http://twiplomacy.com/info/europe/Cyprus</v>
      </c>
      <c r="G485" s="41" t="s">
        <v>5814</v>
      </c>
      <c r="H485" s="48" t="s">
        <v>5815</v>
      </c>
      <c r="I485" s="41" t="s">
        <v>5816</v>
      </c>
      <c r="J485" s="43">
        <v>30086</v>
      </c>
      <c r="K485" s="43">
        <v>683</v>
      </c>
      <c r="L485" s="41" t="s">
        <v>5817</v>
      </c>
      <c r="M485" s="41" t="s">
        <v>5818</v>
      </c>
      <c r="N485" s="41" t="s">
        <v>5819</v>
      </c>
      <c r="O485" s="43">
        <v>4482</v>
      </c>
      <c r="P485" s="43">
        <v>2500</v>
      </c>
      <c r="Q485" s="41" t="s">
        <v>5820</v>
      </c>
      <c r="R485" s="41" t="s">
        <v>124</v>
      </c>
      <c r="S485" s="43">
        <v>319</v>
      </c>
      <c r="T485" s="44" t="s">
        <v>97</v>
      </c>
      <c r="U485" s="43">
        <v>0.63578274760383391</v>
      </c>
      <c r="V485" s="43">
        <v>23.610619469026549</v>
      </c>
      <c r="W485" s="43">
        <v>88.13274336283186</v>
      </c>
      <c r="X485" s="45">
        <v>9</v>
      </c>
      <c r="Y485" s="45">
        <v>199</v>
      </c>
      <c r="Z485" s="46">
        <v>4.5226130653266298E-2</v>
      </c>
      <c r="AA485" s="41" t="s">
        <v>5814</v>
      </c>
      <c r="AB485" s="41" t="s">
        <v>5816</v>
      </c>
      <c r="AC485" s="41" t="s">
        <v>5821</v>
      </c>
      <c r="AD485" s="41" t="s">
        <v>5815</v>
      </c>
      <c r="AE485" s="43">
        <v>15232</v>
      </c>
      <c r="AF485" s="43">
        <v>25.313432835820894</v>
      </c>
      <c r="AG485" s="43">
        <v>3392</v>
      </c>
      <c r="AH485" s="43">
        <v>11840</v>
      </c>
      <c r="AI485" s="47">
        <v>3.5599999999999998E-3</v>
      </c>
      <c r="AJ485" s="47">
        <v>3.8999999999999998E-3</v>
      </c>
      <c r="AK485" s="47">
        <v>0</v>
      </c>
      <c r="AL485" s="47">
        <v>2.4599999999999999E-3</v>
      </c>
      <c r="AM485" s="47">
        <v>0</v>
      </c>
      <c r="AN485" s="43">
        <v>134</v>
      </c>
      <c r="AO485" s="43">
        <v>93</v>
      </c>
      <c r="AP485" s="43">
        <v>1</v>
      </c>
      <c r="AQ485" s="43">
        <v>22</v>
      </c>
      <c r="AR485" s="43">
        <v>17</v>
      </c>
      <c r="AS485" s="41">
        <v>0.37</v>
      </c>
      <c r="AT485" s="43">
        <v>30079</v>
      </c>
      <c r="AU485" s="43">
        <v>0</v>
      </c>
      <c r="AV485" s="55">
        <v>0</v>
      </c>
      <c r="AW485" s="48" t="s">
        <v>5822</v>
      </c>
      <c r="AX485" s="39">
        <v>0</v>
      </c>
      <c r="AY485" s="39">
        <v>0</v>
      </c>
      <c r="AZ485" s="39" t="s">
        <v>85</v>
      </c>
      <c r="BA485" s="39"/>
      <c r="BB485" s="48" t="s">
        <v>5823</v>
      </c>
      <c r="BC485" s="39">
        <v>0</v>
      </c>
      <c r="BD485" s="41" t="s">
        <v>5814</v>
      </c>
      <c r="BE485" s="50">
        <v>10</v>
      </c>
      <c r="BF485" s="50">
        <v>15</v>
      </c>
      <c r="BG485" s="50">
        <v>7</v>
      </c>
      <c r="BH485" s="50">
        <v>32</v>
      </c>
      <c r="BI485" s="50" t="s">
        <v>5824</v>
      </c>
      <c r="BJ485" s="50" t="s">
        <v>5825</v>
      </c>
      <c r="BK485" s="50" t="s">
        <v>5826</v>
      </c>
      <c r="BL485" s="51" t="s">
        <v>5827</v>
      </c>
      <c r="BM485" s="52" t="s">
        <v>276</v>
      </c>
      <c r="BN485" s="57"/>
      <c r="BO485" s="57"/>
      <c r="BP485" s="57"/>
      <c r="BQ485" s="58"/>
    </row>
    <row r="486" spans="1:69" ht="15.75" x14ac:dyDescent="0.25">
      <c r="A486" s="38" t="s">
        <v>5353</v>
      </c>
      <c r="B486" s="39" t="s">
        <v>5774</v>
      </c>
      <c r="C486" s="39" t="s">
        <v>132</v>
      </c>
      <c r="D486" s="39" t="s">
        <v>71</v>
      </c>
      <c r="E486" s="39" t="s">
        <v>132</v>
      </c>
      <c r="F486" s="66" t="str">
        <f>HYPERLINK("http://twiplomacy.com/info/europe/Cyprus","http://twiplomacy.com/info/europe/Cyprus")</f>
        <v>http://twiplomacy.com/info/europe/Cyprus</v>
      </c>
      <c r="G486" s="41" t="s">
        <v>5828</v>
      </c>
      <c r="H486" s="48" t="s">
        <v>5829</v>
      </c>
      <c r="I486" s="41" t="s">
        <v>5830</v>
      </c>
      <c r="J486" s="43">
        <v>13714</v>
      </c>
      <c r="K486" s="43">
        <v>539</v>
      </c>
      <c r="L486" s="41" t="s">
        <v>5831</v>
      </c>
      <c r="M486" s="41" t="s">
        <v>5832</v>
      </c>
      <c r="N486" s="41" t="s">
        <v>5819</v>
      </c>
      <c r="O486" s="43">
        <v>933</v>
      </c>
      <c r="P486" s="43">
        <v>1264</v>
      </c>
      <c r="Q486" s="41" t="s">
        <v>164</v>
      </c>
      <c r="R486" s="41" t="s">
        <v>124</v>
      </c>
      <c r="S486" s="43">
        <v>254</v>
      </c>
      <c r="T486" s="44" t="s">
        <v>97</v>
      </c>
      <c r="U486" s="43">
        <v>0.68487858719646799</v>
      </c>
      <c r="V486" s="43">
        <v>11.529335071707949</v>
      </c>
      <c r="W486" s="43">
        <v>15.51499348109518</v>
      </c>
      <c r="X486" s="45">
        <v>94</v>
      </c>
      <c r="Y486" s="45">
        <v>1241</v>
      </c>
      <c r="Z486" s="46">
        <v>7.5745366639806605E-2</v>
      </c>
      <c r="AA486" s="41" t="s">
        <v>5828</v>
      </c>
      <c r="AB486" s="41" t="s">
        <v>5830</v>
      </c>
      <c r="AC486" s="41" t="s">
        <v>5833</v>
      </c>
      <c r="AD486" s="41" t="s">
        <v>5829</v>
      </c>
      <c r="AE486" s="43">
        <v>14546</v>
      </c>
      <c r="AF486" s="43">
        <v>17.345195729537366</v>
      </c>
      <c r="AG486" s="43">
        <v>4874</v>
      </c>
      <c r="AH486" s="43">
        <v>9672</v>
      </c>
      <c r="AI486" s="47">
        <v>4.4400000000000004E-3</v>
      </c>
      <c r="AJ486" s="47">
        <v>6.43E-3</v>
      </c>
      <c r="AK486" s="47">
        <v>2.48E-3</v>
      </c>
      <c r="AL486" s="47">
        <v>1.934E-2</v>
      </c>
      <c r="AM486" s="47">
        <v>2.47E-3</v>
      </c>
      <c r="AN486" s="43">
        <v>281</v>
      </c>
      <c r="AO486" s="43">
        <v>132</v>
      </c>
      <c r="AP486" s="43">
        <v>1</v>
      </c>
      <c r="AQ486" s="43">
        <v>111</v>
      </c>
      <c r="AR486" s="43">
        <v>35</v>
      </c>
      <c r="AS486" s="41">
        <v>0.77</v>
      </c>
      <c r="AT486" s="43">
        <v>13699</v>
      </c>
      <c r="AU486" s="43">
        <v>4035</v>
      </c>
      <c r="AV486" s="47">
        <v>0.41749999999999998</v>
      </c>
      <c r="AW486" s="48" t="s">
        <v>5834</v>
      </c>
      <c r="AX486" s="39">
        <v>0</v>
      </c>
      <c r="AY486" s="39">
        <v>1</v>
      </c>
      <c r="AZ486" s="39" t="s">
        <v>85</v>
      </c>
      <c r="BA486" s="39"/>
      <c r="BB486" s="48" t="s">
        <v>5835</v>
      </c>
      <c r="BC486" s="39">
        <v>0</v>
      </c>
      <c r="BD486" s="41" t="s">
        <v>5828</v>
      </c>
      <c r="BE486" s="50">
        <v>55</v>
      </c>
      <c r="BF486" s="50">
        <v>36</v>
      </c>
      <c r="BG486" s="50">
        <v>63</v>
      </c>
      <c r="BH486" s="50">
        <v>154</v>
      </c>
      <c r="BI486" s="50" t="s">
        <v>5836</v>
      </c>
      <c r="BJ486" s="50" t="s">
        <v>5837</v>
      </c>
      <c r="BK486" s="50" t="s">
        <v>5838</v>
      </c>
      <c r="BL486" s="51" t="s">
        <v>5839</v>
      </c>
      <c r="BM486" s="52">
        <v>1</v>
      </c>
      <c r="BN486" s="57">
        <v>0</v>
      </c>
      <c r="BO486" s="57">
        <v>20</v>
      </c>
      <c r="BP486" s="57">
        <v>11</v>
      </c>
      <c r="BQ486" s="58"/>
    </row>
    <row r="487" spans="1:69" ht="15.75" x14ac:dyDescent="0.25">
      <c r="A487" s="38" t="s">
        <v>5353</v>
      </c>
      <c r="B487" s="39" t="s">
        <v>5840</v>
      </c>
      <c r="C487" s="39" t="s">
        <v>146</v>
      </c>
      <c r="D487" s="39" t="s">
        <v>118</v>
      </c>
      <c r="E487" s="39" t="s">
        <v>5841</v>
      </c>
      <c r="F487" s="66" t="str">
        <f t="shared" ref="F487:F492" si="21">HYPERLINK("http://twiplomacy.com/info/europe/Czech-Republic","http://twiplomacy.com/info/europe/Czech-Republic")</f>
        <v>http://twiplomacy.com/info/europe/Czech-Republic</v>
      </c>
      <c r="G487" s="41" t="s">
        <v>5842</v>
      </c>
      <c r="H487" s="48" t="s">
        <v>5843</v>
      </c>
      <c r="I487" s="41" t="s">
        <v>5844</v>
      </c>
      <c r="J487" s="43">
        <v>6494</v>
      </c>
      <c r="K487" s="43">
        <v>0</v>
      </c>
      <c r="L487" s="41"/>
      <c r="M487" s="41" t="s">
        <v>5845</v>
      </c>
      <c r="N487" s="41" t="s">
        <v>5846</v>
      </c>
      <c r="O487" s="43">
        <v>0</v>
      </c>
      <c r="P487" s="43">
        <v>13</v>
      </c>
      <c r="Q487" s="41" t="s">
        <v>5847</v>
      </c>
      <c r="R487" s="41" t="s">
        <v>79</v>
      </c>
      <c r="S487" s="43">
        <v>119</v>
      </c>
      <c r="T487" s="44" t="s">
        <v>5848</v>
      </c>
      <c r="U487" s="43">
        <v>0.17567567567567571</v>
      </c>
      <c r="V487" s="43">
        <v>3.8461538461538458</v>
      </c>
      <c r="W487" s="43">
        <v>23.23076923076923</v>
      </c>
      <c r="X487" s="45">
        <v>0</v>
      </c>
      <c r="Y487" s="45">
        <v>13</v>
      </c>
      <c r="Z487" s="46">
        <v>0</v>
      </c>
      <c r="AA487" s="41" t="s">
        <v>5842</v>
      </c>
      <c r="AB487" s="41" t="s">
        <v>5844</v>
      </c>
      <c r="AC487" s="41" t="s">
        <v>5849</v>
      </c>
      <c r="AD487" s="41" t="s">
        <v>5843</v>
      </c>
      <c r="AE487" s="43">
        <v>0</v>
      </c>
      <c r="AF487" s="43" t="e">
        <v>#VALUE!</v>
      </c>
      <c r="AG487" s="43">
        <v>0</v>
      </c>
      <c r="AH487" s="43">
        <v>0</v>
      </c>
      <c r="AI487" s="41" t="s">
        <v>82</v>
      </c>
      <c r="AJ487" s="41" t="s">
        <v>82</v>
      </c>
      <c r="AK487" s="41" t="s">
        <v>82</v>
      </c>
      <c r="AL487" s="41" t="s">
        <v>82</v>
      </c>
      <c r="AM487" s="41" t="s">
        <v>82</v>
      </c>
      <c r="AN487" s="43" t="s">
        <v>83</v>
      </c>
      <c r="AO487" s="43">
        <v>0</v>
      </c>
      <c r="AP487" s="43">
        <v>0</v>
      </c>
      <c r="AQ487" s="43">
        <v>0</v>
      </c>
      <c r="AR487" s="43">
        <v>0</v>
      </c>
      <c r="AS487" s="41">
        <v>0</v>
      </c>
      <c r="AT487" s="43">
        <v>6498</v>
      </c>
      <c r="AU487" s="43">
        <v>679</v>
      </c>
      <c r="AV487" s="47">
        <v>0.1167</v>
      </c>
      <c r="AW487" s="48" t="s">
        <v>5850</v>
      </c>
      <c r="AX487" s="39">
        <v>0</v>
      </c>
      <c r="AY487" s="39">
        <v>0</v>
      </c>
      <c r="AZ487" s="39" t="s">
        <v>85</v>
      </c>
      <c r="BA487" s="39"/>
      <c r="BB487" s="48" t="s">
        <v>5851</v>
      </c>
      <c r="BC487" s="39">
        <v>0</v>
      </c>
      <c r="BD487" s="41" t="s">
        <v>5842</v>
      </c>
      <c r="BE487" s="50">
        <v>0</v>
      </c>
      <c r="BF487" s="50">
        <v>10</v>
      </c>
      <c r="BG487" s="50">
        <v>0</v>
      </c>
      <c r="BH487" s="50">
        <v>10</v>
      </c>
      <c r="BI487" s="50"/>
      <c r="BJ487" s="50" t="s">
        <v>5852</v>
      </c>
      <c r="BK487" s="50"/>
      <c r="BL487" s="51" t="s">
        <v>5853</v>
      </c>
      <c r="BM487" s="52" t="s">
        <v>90</v>
      </c>
      <c r="BN487" s="57"/>
      <c r="BO487" s="57"/>
      <c r="BP487" s="57"/>
      <c r="BQ487" s="58"/>
    </row>
    <row r="488" spans="1:69" ht="15.75" x14ac:dyDescent="0.25">
      <c r="A488" s="38" t="s">
        <v>5353</v>
      </c>
      <c r="B488" s="39" t="s">
        <v>5840</v>
      </c>
      <c r="C488" s="39" t="s">
        <v>104</v>
      </c>
      <c r="D488" s="39" t="s">
        <v>71</v>
      </c>
      <c r="E488" s="39" t="s">
        <v>5854</v>
      </c>
      <c r="F488" s="66" t="str">
        <f t="shared" si="21"/>
        <v>http://twiplomacy.com/info/europe/Czech-Republic</v>
      </c>
      <c r="G488" s="41" t="s">
        <v>5855</v>
      </c>
      <c r="H488" s="48" t="s">
        <v>5856</v>
      </c>
      <c r="I488" s="41" t="s">
        <v>5857</v>
      </c>
      <c r="J488" s="43">
        <v>378351</v>
      </c>
      <c r="K488" s="43">
        <v>198</v>
      </c>
      <c r="L488" s="41" t="s">
        <v>5858</v>
      </c>
      <c r="M488" s="41" t="s">
        <v>5859</v>
      </c>
      <c r="N488" s="41"/>
      <c r="O488" s="43">
        <v>16</v>
      </c>
      <c r="P488" s="43">
        <v>1861</v>
      </c>
      <c r="Q488" s="41" t="s">
        <v>164</v>
      </c>
      <c r="R488" s="41" t="s">
        <v>79</v>
      </c>
      <c r="S488" s="43">
        <v>434</v>
      </c>
      <c r="T488" s="44" t="s">
        <v>97</v>
      </c>
      <c r="U488" s="43">
        <v>0.93811242908715831</v>
      </c>
      <c r="V488" s="43">
        <v>7.1593475533249684</v>
      </c>
      <c r="W488" s="43">
        <v>58.890213299874532</v>
      </c>
      <c r="X488" s="45">
        <v>313</v>
      </c>
      <c r="Y488" s="45">
        <v>1819</v>
      </c>
      <c r="Z488" s="46">
        <v>0.172072567344695</v>
      </c>
      <c r="AA488" s="41" t="s">
        <v>5855</v>
      </c>
      <c r="AB488" s="41" t="s">
        <v>5857</v>
      </c>
      <c r="AC488" s="41" t="s">
        <v>5860</v>
      </c>
      <c r="AD488" s="41" t="s">
        <v>5856</v>
      </c>
      <c r="AE488" s="43">
        <v>33468</v>
      </c>
      <c r="AF488" s="43">
        <v>9.1517509727626454</v>
      </c>
      <c r="AG488" s="43">
        <v>2352</v>
      </c>
      <c r="AH488" s="43">
        <v>31116</v>
      </c>
      <c r="AI488" s="47">
        <v>3.6999999999999999E-4</v>
      </c>
      <c r="AJ488" s="47">
        <v>4.2000000000000002E-4</v>
      </c>
      <c r="AK488" s="47">
        <v>3.1E-4</v>
      </c>
      <c r="AL488" s="47">
        <v>7.7999999999999999E-4</v>
      </c>
      <c r="AM488" s="47">
        <v>3.6000000000000002E-4</v>
      </c>
      <c r="AN488" s="43">
        <v>257</v>
      </c>
      <c r="AO488" s="43">
        <v>35</v>
      </c>
      <c r="AP488" s="43">
        <v>12</v>
      </c>
      <c r="AQ488" s="43">
        <v>73</v>
      </c>
      <c r="AR488" s="43">
        <v>134</v>
      </c>
      <c r="AS488" s="41">
        <v>0.7</v>
      </c>
      <c r="AT488" s="43">
        <v>378616</v>
      </c>
      <c r="AU488" s="43">
        <v>63462</v>
      </c>
      <c r="AV488" s="47">
        <v>0.2014</v>
      </c>
      <c r="AW488" s="48" t="s">
        <v>5861</v>
      </c>
      <c r="AX488" s="39">
        <v>0</v>
      </c>
      <c r="AY488" s="39">
        <v>0</v>
      </c>
      <c r="AZ488" s="39" t="s">
        <v>85</v>
      </c>
      <c r="BA488" s="39"/>
      <c r="BB488" s="48" t="s">
        <v>5862</v>
      </c>
      <c r="BC488" s="39">
        <v>0</v>
      </c>
      <c r="BD488" s="41" t="s">
        <v>5855</v>
      </c>
      <c r="BE488" s="50">
        <v>15</v>
      </c>
      <c r="BF488" s="50">
        <v>3</v>
      </c>
      <c r="BG488" s="50">
        <v>4</v>
      </c>
      <c r="BH488" s="50">
        <v>22</v>
      </c>
      <c r="BI488" s="50" t="s">
        <v>5863</v>
      </c>
      <c r="BJ488" s="50" t="s">
        <v>5864</v>
      </c>
      <c r="BK488" s="50" t="s">
        <v>5865</v>
      </c>
      <c r="BL488" s="56" t="s">
        <v>5866</v>
      </c>
      <c r="BM488" s="52" t="s">
        <v>90</v>
      </c>
      <c r="BN488" s="57"/>
      <c r="BO488" s="57"/>
      <c r="BP488" s="57"/>
      <c r="BQ488" s="58"/>
    </row>
    <row r="489" spans="1:69" ht="15.75" x14ac:dyDescent="0.25">
      <c r="A489" s="38" t="s">
        <v>5353</v>
      </c>
      <c r="B489" s="39" t="s">
        <v>5840</v>
      </c>
      <c r="C489" s="39" t="s">
        <v>211</v>
      </c>
      <c r="D489" s="39" t="s">
        <v>71</v>
      </c>
      <c r="E489" s="39" t="s">
        <v>211</v>
      </c>
      <c r="F489" s="66" t="str">
        <f t="shared" si="21"/>
        <v>http://twiplomacy.com/info/europe/Czech-Republic</v>
      </c>
      <c r="G489" s="41" t="s">
        <v>5867</v>
      </c>
      <c r="H489" s="48" t="s">
        <v>5868</v>
      </c>
      <c r="I489" s="41" t="s">
        <v>5869</v>
      </c>
      <c r="J489" s="43">
        <v>101293</v>
      </c>
      <c r="K489" s="43">
        <v>459</v>
      </c>
      <c r="L489" s="41" t="s">
        <v>5870</v>
      </c>
      <c r="M489" s="41" t="s">
        <v>5871</v>
      </c>
      <c r="N489" s="41" t="s">
        <v>5872</v>
      </c>
      <c r="O489" s="43">
        <v>10877</v>
      </c>
      <c r="P489" s="43">
        <v>6627</v>
      </c>
      <c r="Q489" s="41" t="s">
        <v>5847</v>
      </c>
      <c r="R489" s="41" t="s">
        <v>124</v>
      </c>
      <c r="S489" s="43">
        <v>405</v>
      </c>
      <c r="T489" s="44" t="s">
        <v>97</v>
      </c>
      <c r="U489" s="43">
        <v>5.7132743362831846</v>
      </c>
      <c r="V489" s="43">
        <v>2.444</v>
      </c>
      <c r="W489" s="43">
        <v>8.0146666666666668</v>
      </c>
      <c r="X489" s="45">
        <v>9</v>
      </c>
      <c r="Y489" s="45">
        <v>3228</v>
      </c>
      <c r="Z489" s="46">
        <v>2.7881040892193299E-3</v>
      </c>
      <c r="AA489" s="41" t="s">
        <v>5867</v>
      </c>
      <c r="AB489" s="41" t="s">
        <v>5869</v>
      </c>
      <c r="AC489" s="41" t="s">
        <v>5873</v>
      </c>
      <c r="AD489" s="41" t="s">
        <v>5868</v>
      </c>
      <c r="AE489" s="43">
        <v>5993</v>
      </c>
      <c r="AF489" s="43">
        <v>2.2770398481973433</v>
      </c>
      <c r="AG489" s="43">
        <v>1200</v>
      </c>
      <c r="AH489" s="43">
        <v>4793</v>
      </c>
      <c r="AI489" s="47">
        <v>1.1E-4</v>
      </c>
      <c r="AJ489" s="47">
        <v>1.2999999999999999E-4</v>
      </c>
      <c r="AK489" s="47">
        <v>1E-4</v>
      </c>
      <c r="AL489" s="47">
        <v>6.9999999999999994E-5</v>
      </c>
      <c r="AM489" s="47">
        <v>8.0000000000000007E-5</v>
      </c>
      <c r="AN489" s="43">
        <v>527</v>
      </c>
      <c r="AO489" s="43">
        <v>150</v>
      </c>
      <c r="AP489" s="43">
        <v>8</v>
      </c>
      <c r="AQ489" s="43">
        <v>359</v>
      </c>
      <c r="AR489" s="43">
        <v>8</v>
      </c>
      <c r="AS489" s="41">
        <v>1.44</v>
      </c>
      <c r="AT489" s="43">
        <v>101292</v>
      </c>
      <c r="AU489" s="43">
        <v>2553</v>
      </c>
      <c r="AV489" s="47">
        <v>2.5899999999999999E-2</v>
      </c>
      <c r="AW489" s="48" t="s">
        <v>5874</v>
      </c>
      <c r="AX489" s="39">
        <v>5</v>
      </c>
      <c r="AY489" s="39">
        <v>9</v>
      </c>
      <c r="AZ489" s="39" t="s">
        <v>85</v>
      </c>
      <c r="BA489" s="39"/>
      <c r="BB489" s="48" t="s">
        <v>5875</v>
      </c>
      <c r="BC489" s="39">
        <v>0</v>
      </c>
      <c r="BD489" s="41" t="s">
        <v>5867</v>
      </c>
      <c r="BE489" s="50">
        <v>14</v>
      </c>
      <c r="BF489" s="50">
        <v>12</v>
      </c>
      <c r="BG489" s="50">
        <v>6</v>
      </c>
      <c r="BH489" s="50">
        <v>32</v>
      </c>
      <c r="BI489" s="50" t="s">
        <v>5876</v>
      </c>
      <c r="BJ489" s="50" t="s">
        <v>5877</v>
      </c>
      <c r="BK489" s="50" t="s">
        <v>5878</v>
      </c>
      <c r="BL489" s="56" t="s">
        <v>5879</v>
      </c>
      <c r="BM489" s="52">
        <v>1278</v>
      </c>
      <c r="BN489" s="57">
        <v>4</v>
      </c>
      <c r="BO489" s="57">
        <v>223</v>
      </c>
      <c r="BP489" s="57">
        <v>0</v>
      </c>
      <c r="BQ489" s="58">
        <f>SUM(BM489)/BN489/BO489</f>
        <v>1.4327354260089686</v>
      </c>
    </row>
    <row r="490" spans="1:69" ht="15.75" x14ac:dyDescent="0.25">
      <c r="A490" s="38" t="s">
        <v>5353</v>
      </c>
      <c r="B490" s="39" t="s">
        <v>5840</v>
      </c>
      <c r="C490" s="39" t="s">
        <v>117</v>
      </c>
      <c r="D490" s="39" t="s">
        <v>118</v>
      </c>
      <c r="E490" s="39" t="s">
        <v>5880</v>
      </c>
      <c r="F490" s="66" t="str">
        <f t="shared" si="21"/>
        <v>http://twiplomacy.com/info/europe/Czech-Republic</v>
      </c>
      <c r="G490" s="41" t="s">
        <v>5881</v>
      </c>
      <c r="H490" s="48" t="s">
        <v>5882</v>
      </c>
      <c r="I490" s="41" t="s">
        <v>5883</v>
      </c>
      <c r="J490" s="43">
        <v>15114</v>
      </c>
      <c r="K490" s="43">
        <v>63</v>
      </c>
      <c r="L490" s="41" t="s">
        <v>5884</v>
      </c>
      <c r="M490" s="41" t="s">
        <v>5885</v>
      </c>
      <c r="N490" s="41"/>
      <c r="O490" s="43">
        <v>0</v>
      </c>
      <c r="P490" s="43">
        <v>1151</v>
      </c>
      <c r="Q490" s="41" t="s">
        <v>5847</v>
      </c>
      <c r="R490" s="41" t="s">
        <v>79</v>
      </c>
      <c r="S490" s="43">
        <v>142</v>
      </c>
      <c r="T490" s="44" t="s">
        <v>97</v>
      </c>
      <c r="U490" s="43">
        <v>0.95431472081218272</v>
      </c>
      <c r="V490" s="43">
        <v>3.226202661207779</v>
      </c>
      <c r="W490" s="43">
        <v>22.264073694984649</v>
      </c>
      <c r="X490" s="45">
        <v>6</v>
      </c>
      <c r="Y490" s="45">
        <v>1128</v>
      </c>
      <c r="Z490" s="46">
        <v>5.31914893617021E-3</v>
      </c>
      <c r="AA490" s="41" t="s">
        <v>5881</v>
      </c>
      <c r="AB490" s="41" t="s">
        <v>5883</v>
      </c>
      <c r="AC490" s="41" t="s">
        <v>5886</v>
      </c>
      <c r="AD490" s="41" t="s">
        <v>5882</v>
      </c>
      <c r="AE490" s="43">
        <v>14448</v>
      </c>
      <c r="AF490" s="43">
        <v>5.6336336336336332</v>
      </c>
      <c r="AG490" s="43">
        <v>1876</v>
      </c>
      <c r="AH490" s="43">
        <v>12572</v>
      </c>
      <c r="AI490" s="47">
        <v>3.1700000000000001E-3</v>
      </c>
      <c r="AJ490" s="47">
        <v>2.8900000000000002E-3</v>
      </c>
      <c r="AK490" s="47">
        <v>1.3699999999999999E-3</v>
      </c>
      <c r="AL490" s="47">
        <v>2.65E-3</v>
      </c>
      <c r="AM490" s="47">
        <v>3.7100000000000002E-3</v>
      </c>
      <c r="AN490" s="43">
        <v>333</v>
      </c>
      <c r="AO490" s="43">
        <v>111</v>
      </c>
      <c r="AP490" s="43">
        <v>5</v>
      </c>
      <c r="AQ490" s="43">
        <v>30</v>
      </c>
      <c r="AR490" s="43">
        <v>184</v>
      </c>
      <c r="AS490" s="41">
        <v>0.91</v>
      </c>
      <c r="AT490" s="43">
        <v>15094</v>
      </c>
      <c r="AU490" s="43">
        <v>0</v>
      </c>
      <c r="AV490" s="55">
        <v>0</v>
      </c>
      <c r="AW490" s="48" t="s">
        <v>5887</v>
      </c>
      <c r="AX490" s="39">
        <v>0</v>
      </c>
      <c r="AY490" s="39">
        <v>0</v>
      </c>
      <c r="AZ490" s="39" t="s">
        <v>85</v>
      </c>
      <c r="BA490" s="39"/>
      <c r="BB490" s="48" t="s">
        <v>5888</v>
      </c>
      <c r="BC490" s="39">
        <v>0</v>
      </c>
      <c r="BD490" s="41" t="s">
        <v>5881</v>
      </c>
      <c r="BE490" s="50">
        <v>0</v>
      </c>
      <c r="BF490" s="50">
        <v>9</v>
      </c>
      <c r="BG490" s="50">
        <v>3</v>
      </c>
      <c r="BH490" s="50">
        <v>12</v>
      </c>
      <c r="BI490" s="50"/>
      <c r="BJ490" s="50" t="s">
        <v>5889</v>
      </c>
      <c r="BK490" s="50" t="s">
        <v>5890</v>
      </c>
      <c r="BL490" s="56" t="s">
        <v>5891</v>
      </c>
      <c r="BM490" s="52" t="s">
        <v>90</v>
      </c>
      <c r="BN490" s="57"/>
      <c r="BO490" s="57"/>
      <c r="BP490" s="57"/>
      <c r="BQ490" s="58"/>
    </row>
    <row r="491" spans="1:69" ht="15.75" x14ac:dyDescent="0.25">
      <c r="A491" s="38" t="s">
        <v>5353</v>
      </c>
      <c r="B491" s="39" t="s">
        <v>5840</v>
      </c>
      <c r="C491" s="39" t="s">
        <v>132</v>
      </c>
      <c r="D491" s="39" t="s">
        <v>71</v>
      </c>
      <c r="E491" s="39" t="s">
        <v>132</v>
      </c>
      <c r="F491" s="66" t="str">
        <f t="shared" si="21"/>
        <v>http://twiplomacy.com/info/europe/Czech-Republic</v>
      </c>
      <c r="G491" s="41" t="s">
        <v>5892</v>
      </c>
      <c r="H491" s="48" t="s">
        <v>5893</v>
      </c>
      <c r="I491" s="41" t="s">
        <v>5894</v>
      </c>
      <c r="J491" s="43">
        <v>13316</v>
      </c>
      <c r="K491" s="43">
        <v>119</v>
      </c>
      <c r="L491" s="41" t="s">
        <v>5895</v>
      </c>
      <c r="M491" s="41" t="s">
        <v>5896</v>
      </c>
      <c r="N491" s="41" t="s">
        <v>5897</v>
      </c>
      <c r="O491" s="43">
        <v>322</v>
      </c>
      <c r="P491" s="43">
        <v>3516</v>
      </c>
      <c r="Q491" s="41" t="s">
        <v>5847</v>
      </c>
      <c r="R491" s="41" t="s">
        <v>79</v>
      </c>
      <c r="S491" s="43">
        <v>139</v>
      </c>
      <c r="T491" s="44" t="s">
        <v>97</v>
      </c>
      <c r="U491" s="43">
        <v>2.579617834394905</v>
      </c>
      <c r="V491" s="43">
        <v>2.3142712550607292</v>
      </c>
      <c r="W491" s="43">
        <v>4.7935222672064777</v>
      </c>
      <c r="X491" s="45">
        <v>6</v>
      </c>
      <c r="Y491" s="45">
        <v>3240</v>
      </c>
      <c r="Z491" s="46">
        <v>1.8518518518518502E-3</v>
      </c>
      <c r="AA491" s="41" t="s">
        <v>5892</v>
      </c>
      <c r="AB491" s="41" t="s">
        <v>5894</v>
      </c>
      <c r="AC491" s="41" t="s">
        <v>5898</v>
      </c>
      <c r="AD491" s="41" t="s">
        <v>5893</v>
      </c>
      <c r="AE491" s="43">
        <v>6473</v>
      </c>
      <c r="AF491" s="43">
        <v>2.8409893992932864</v>
      </c>
      <c r="AG491" s="43">
        <v>1608</v>
      </c>
      <c r="AH491" s="43">
        <v>4865</v>
      </c>
      <c r="AI491" s="47">
        <v>9.8999999999999999E-4</v>
      </c>
      <c r="AJ491" s="47">
        <v>8.8999999999999995E-4</v>
      </c>
      <c r="AK491" s="47">
        <v>6.2E-4</v>
      </c>
      <c r="AL491" s="47">
        <v>5.7499999999999999E-3</v>
      </c>
      <c r="AM491" s="47">
        <v>2.0300000000000001E-3</v>
      </c>
      <c r="AN491" s="43">
        <v>566</v>
      </c>
      <c r="AO491" s="43">
        <v>82</v>
      </c>
      <c r="AP491" s="43">
        <v>3</v>
      </c>
      <c r="AQ491" s="43">
        <v>353</v>
      </c>
      <c r="AR491" s="43">
        <v>107</v>
      </c>
      <c r="AS491" s="41">
        <v>1.55</v>
      </c>
      <c r="AT491" s="43">
        <v>13315</v>
      </c>
      <c r="AU491" s="43">
        <v>4017</v>
      </c>
      <c r="AV491" s="47">
        <v>0.432</v>
      </c>
      <c r="AW491" s="48" t="str">
        <f>HYPERLINK("https://twitter.com/mzvcr/lists","https://twitter.com/mzvcr/lists")</f>
        <v>https://twitter.com/mzvcr/lists</v>
      </c>
      <c r="AX491" s="39">
        <v>1</v>
      </c>
      <c r="AY491" s="39">
        <v>0</v>
      </c>
      <c r="AZ491" s="39" t="s">
        <v>5899</v>
      </c>
      <c r="BA491" s="39">
        <v>16</v>
      </c>
      <c r="BB491" s="48" t="s">
        <v>5900</v>
      </c>
      <c r="BC491" s="39">
        <v>0</v>
      </c>
      <c r="BD491" s="41" t="s">
        <v>5892</v>
      </c>
      <c r="BE491" s="50">
        <v>8</v>
      </c>
      <c r="BF491" s="50">
        <v>26</v>
      </c>
      <c r="BG491" s="50">
        <v>3</v>
      </c>
      <c r="BH491" s="50">
        <v>37</v>
      </c>
      <c r="BI491" s="50" t="s">
        <v>5901</v>
      </c>
      <c r="BJ491" s="50" t="s">
        <v>5902</v>
      </c>
      <c r="BK491" s="50" t="s">
        <v>5903</v>
      </c>
      <c r="BL491" s="51" t="s">
        <v>5904</v>
      </c>
      <c r="BM491" s="52" t="s">
        <v>90</v>
      </c>
      <c r="BN491" s="57"/>
      <c r="BO491" s="57"/>
      <c r="BP491" s="57"/>
      <c r="BQ491" s="58"/>
    </row>
    <row r="492" spans="1:69" ht="15.75" x14ac:dyDescent="0.25">
      <c r="A492" s="38" t="s">
        <v>5353</v>
      </c>
      <c r="B492" s="39" t="s">
        <v>5840</v>
      </c>
      <c r="C492" s="39" t="s">
        <v>132</v>
      </c>
      <c r="D492" s="39" t="s">
        <v>71</v>
      </c>
      <c r="E492" s="39" t="s">
        <v>132</v>
      </c>
      <c r="F492" s="66" t="str">
        <f t="shared" si="21"/>
        <v>http://twiplomacy.com/info/europe/Czech-Republic</v>
      </c>
      <c r="G492" s="41" t="s">
        <v>5905</v>
      </c>
      <c r="H492" s="48" t="s">
        <v>5906</v>
      </c>
      <c r="I492" s="41" t="s">
        <v>5907</v>
      </c>
      <c r="J492" s="43">
        <v>8893</v>
      </c>
      <c r="K492" s="43">
        <v>134</v>
      </c>
      <c r="L492" s="41" t="s">
        <v>5908</v>
      </c>
      <c r="M492" s="41" t="s">
        <v>5909</v>
      </c>
      <c r="N492" s="41" t="s">
        <v>5910</v>
      </c>
      <c r="O492" s="43">
        <v>224</v>
      </c>
      <c r="P492" s="43">
        <v>1913</v>
      </c>
      <c r="Q492" s="41" t="s">
        <v>164</v>
      </c>
      <c r="R492" s="41" t="s">
        <v>79</v>
      </c>
      <c r="S492" s="43">
        <v>199</v>
      </c>
      <c r="T492" s="44" t="s">
        <v>97</v>
      </c>
      <c r="U492" s="43">
        <v>1.4072700296735901</v>
      </c>
      <c r="V492" s="43">
        <v>4.1319999999999997</v>
      </c>
      <c r="W492" s="43">
        <v>4.2960000000000003</v>
      </c>
      <c r="X492" s="45">
        <v>12</v>
      </c>
      <c r="Y492" s="45">
        <v>1897</v>
      </c>
      <c r="Z492" s="46">
        <v>6.3257775434897197E-3</v>
      </c>
      <c r="AA492" s="41" t="s">
        <v>5905</v>
      </c>
      <c r="AB492" s="41" t="s">
        <v>5907</v>
      </c>
      <c r="AC492" s="41" t="s">
        <v>5911</v>
      </c>
      <c r="AD492" s="41" t="s">
        <v>5906</v>
      </c>
      <c r="AE492" s="43">
        <v>2791</v>
      </c>
      <c r="AF492" s="43">
        <v>4.8590308370044051</v>
      </c>
      <c r="AG492" s="43">
        <v>1103</v>
      </c>
      <c r="AH492" s="43">
        <v>1688</v>
      </c>
      <c r="AI492" s="47">
        <v>1.64E-3</v>
      </c>
      <c r="AJ492" s="47">
        <v>1.3600000000000001E-3</v>
      </c>
      <c r="AK492" s="47">
        <v>1.7600000000000001E-3</v>
      </c>
      <c r="AL492" s="47">
        <v>3.14E-3</v>
      </c>
      <c r="AM492" s="47">
        <v>1.49E-3</v>
      </c>
      <c r="AN492" s="43">
        <v>227</v>
      </c>
      <c r="AO492" s="43">
        <v>61</v>
      </c>
      <c r="AP492" s="43">
        <v>2</v>
      </c>
      <c r="AQ492" s="43">
        <v>89</v>
      </c>
      <c r="AR492" s="43">
        <v>69</v>
      </c>
      <c r="AS492" s="41">
        <v>0.62</v>
      </c>
      <c r="AT492" s="43">
        <v>8886</v>
      </c>
      <c r="AU492" s="43">
        <v>3038</v>
      </c>
      <c r="AV492" s="47">
        <v>0.51949999999999996</v>
      </c>
      <c r="AW492" s="48" t="str">
        <f>HYPERLINK("https://twitter.com/CzechMFA/lists","https://twitter.com/CzechMFA/lists")</f>
        <v>https://twitter.com/CzechMFA/lists</v>
      </c>
      <c r="AX492" s="39">
        <v>1</v>
      </c>
      <c r="AY492" s="39">
        <v>0</v>
      </c>
      <c r="AZ492" s="39" t="s">
        <v>5912</v>
      </c>
      <c r="BA492" s="39">
        <v>16</v>
      </c>
      <c r="BB492" s="48" t="s">
        <v>5913</v>
      </c>
      <c r="BC492" s="39">
        <v>0</v>
      </c>
      <c r="BD492" s="41" t="s">
        <v>5905</v>
      </c>
      <c r="BE492" s="50">
        <v>14</v>
      </c>
      <c r="BF492" s="50">
        <v>67</v>
      </c>
      <c r="BG492" s="50">
        <v>39</v>
      </c>
      <c r="BH492" s="50">
        <v>120</v>
      </c>
      <c r="BI492" s="50" t="s">
        <v>5914</v>
      </c>
      <c r="BJ492" s="50" t="s">
        <v>5915</v>
      </c>
      <c r="BK492" s="50" t="s">
        <v>5916</v>
      </c>
      <c r="BL492" s="51" t="s">
        <v>5917</v>
      </c>
      <c r="BM492" s="52" t="s">
        <v>90</v>
      </c>
      <c r="BN492" s="57"/>
      <c r="BO492" s="57"/>
      <c r="BP492" s="57"/>
      <c r="BQ492" s="58"/>
    </row>
    <row r="493" spans="1:69" ht="15.75" x14ac:dyDescent="0.25">
      <c r="A493" s="38" t="s">
        <v>5353</v>
      </c>
      <c r="B493" s="39" t="s">
        <v>5918</v>
      </c>
      <c r="C493" s="39" t="s">
        <v>104</v>
      </c>
      <c r="D493" s="39" t="s">
        <v>118</v>
      </c>
      <c r="E493" s="39" t="s">
        <v>5919</v>
      </c>
      <c r="F493" s="66" t="str">
        <f t="shared" ref="F493:F498" si="22">HYPERLINK("http://twiplomacy.com/info/europe/Denmark","http://twiplomacy.com/info/europe/Denmark")</f>
        <v>http://twiplomacy.com/info/europe/Denmark</v>
      </c>
      <c r="G493" s="41" t="s">
        <v>5920</v>
      </c>
      <c r="H493" s="48" t="s">
        <v>5921</v>
      </c>
      <c r="I493" s="41" t="s">
        <v>5922</v>
      </c>
      <c r="J493" s="43">
        <v>157172</v>
      </c>
      <c r="K493" s="43">
        <v>467</v>
      </c>
      <c r="L493" s="41" t="s">
        <v>5923</v>
      </c>
      <c r="M493" s="41" t="s">
        <v>5924</v>
      </c>
      <c r="N493" s="41" t="s">
        <v>5925</v>
      </c>
      <c r="O493" s="43">
        <v>990</v>
      </c>
      <c r="P493" s="43">
        <v>2171</v>
      </c>
      <c r="Q493" s="41" t="s">
        <v>164</v>
      </c>
      <c r="R493" s="41" t="s">
        <v>124</v>
      </c>
      <c r="S493" s="43">
        <v>1042</v>
      </c>
      <c r="T493" s="44" t="s">
        <v>97</v>
      </c>
      <c r="U493" s="43">
        <v>1.36777920410783</v>
      </c>
      <c r="V493" s="43">
        <v>19.683992911990551</v>
      </c>
      <c r="W493" s="43">
        <v>77.848789131718846</v>
      </c>
      <c r="X493" s="45">
        <v>542</v>
      </c>
      <c r="Y493" s="45">
        <v>2131</v>
      </c>
      <c r="Z493" s="46">
        <v>0.25434068512435498</v>
      </c>
      <c r="AA493" s="41" t="s">
        <v>5920</v>
      </c>
      <c r="AB493" s="41" t="s">
        <v>5922</v>
      </c>
      <c r="AC493" s="41" t="s">
        <v>5926</v>
      </c>
      <c r="AD493" s="41" t="s">
        <v>5921</v>
      </c>
      <c r="AE493" s="43">
        <v>84330</v>
      </c>
      <c r="AF493" s="43">
        <v>35.308755760368662</v>
      </c>
      <c r="AG493" s="43">
        <v>15324</v>
      </c>
      <c r="AH493" s="43">
        <v>69006</v>
      </c>
      <c r="AI493" s="47">
        <v>1.4499999999999999E-3</v>
      </c>
      <c r="AJ493" s="47">
        <v>1.0300000000000001E-3</v>
      </c>
      <c r="AK493" s="47">
        <v>1.09E-3</v>
      </c>
      <c r="AL493" s="47">
        <v>1.2099999999999999E-3</v>
      </c>
      <c r="AM493" s="47">
        <v>2.2000000000000001E-3</v>
      </c>
      <c r="AN493" s="43">
        <v>434</v>
      </c>
      <c r="AO493" s="43">
        <v>190</v>
      </c>
      <c r="AP493" s="43">
        <v>3</v>
      </c>
      <c r="AQ493" s="43">
        <v>79</v>
      </c>
      <c r="AR493" s="43">
        <v>162</v>
      </c>
      <c r="AS493" s="41">
        <v>1.19</v>
      </c>
      <c r="AT493" s="43">
        <v>157136</v>
      </c>
      <c r="AU493" s="43">
        <v>51235</v>
      </c>
      <c r="AV493" s="47">
        <v>0.48380000000000001</v>
      </c>
      <c r="AW493" s="48" t="s">
        <v>5927</v>
      </c>
      <c r="AX493" s="39">
        <v>0</v>
      </c>
      <c r="AY493" s="39">
        <v>0</v>
      </c>
      <c r="AZ493" s="39" t="s">
        <v>85</v>
      </c>
      <c r="BA493" s="39"/>
      <c r="BB493" s="48" t="s">
        <v>5928</v>
      </c>
      <c r="BC493" s="39">
        <v>0</v>
      </c>
      <c r="BD493" s="41" t="s">
        <v>5920</v>
      </c>
      <c r="BE493" s="50">
        <v>16</v>
      </c>
      <c r="BF493" s="50">
        <v>20</v>
      </c>
      <c r="BG493" s="50">
        <v>11</v>
      </c>
      <c r="BH493" s="50">
        <v>47</v>
      </c>
      <c r="BI493" s="50" t="s">
        <v>5929</v>
      </c>
      <c r="BJ493" s="50" t="s">
        <v>5930</v>
      </c>
      <c r="BK493" s="50" t="s">
        <v>5931</v>
      </c>
      <c r="BL493" s="56" t="s">
        <v>5932</v>
      </c>
      <c r="BM493" s="52" t="s">
        <v>276</v>
      </c>
      <c r="BN493" s="57"/>
      <c r="BO493" s="57"/>
      <c r="BP493" s="57"/>
      <c r="BQ493" s="58"/>
    </row>
    <row r="494" spans="1:69" ht="15.75" x14ac:dyDescent="0.25">
      <c r="A494" s="38" t="s">
        <v>5353</v>
      </c>
      <c r="B494" s="39" t="s">
        <v>5918</v>
      </c>
      <c r="C494" s="39" t="s">
        <v>211</v>
      </c>
      <c r="D494" s="39" t="s">
        <v>71</v>
      </c>
      <c r="E494" s="39" t="s">
        <v>211</v>
      </c>
      <c r="F494" s="66" t="str">
        <f t="shared" si="22"/>
        <v>http://twiplomacy.com/info/europe/Denmark</v>
      </c>
      <c r="G494" s="41" t="s">
        <v>5933</v>
      </c>
      <c r="H494" s="48" t="s">
        <v>5934</v>
      </c>
      <c r="I494" s="41" t="s">
        <v>5935</v>
      </c>
      <c r="J494" s="43">
        <v>6916</v>
      </c>
      <c r="K494" s="43">
        <v>1</v>
      </c>
      <c r="L494" s="41" t="s">
        <v>5936</v>
      </c>
      <c r="M494" s="41" t="s">
        <v>5937</v>
      </c>
      <c r="N494" s="41" t="s">
        <v>5938</v>
      </c>
      <c r="O494" s="43">
        <v>1</v>
      </c>
      <c r="P494" s="43">
        <v>876</v>
      </c>
      <c r="Q494" s="41" t="s">
        <v>164</v>
      </c>
      <c r="R494" s="41" t="s">
        <v>124</v>
      </c>
      <c r="S494" s="43">
        <v>60</v>
      </c>
      <c r="T494" s="44" t="s">
        <v>97</v>
      </c>
      <c r="U494" s="43">
        <v>1.6381322957198441</v>
      </c>
      <c r="V494" s="43">
        <v>4.388418079096045</v>
      </c>
      <c r="W494" s="43">
        <v>10.75</v>
      </c>
      <c r="X494" s="45">
        <v>1</v>
      </c>
      <c r="Y494" s="45">
        <v>842</v>
      </c>
      <c r="Z494" s="46">
        <v>1.18764845605701E-3</v>
      </c>
      <c r="AA494" s="41" t="s">
        <v>5933</v>
      </c>
      <c r="AB494" s="41" t="s">
        <v>5935</v>
      </c>
      <c r="AC494" s="41" t="s">
        <v>5939</v>
      </c>
      <c r="AD494" s="41" t="s">
        <v>5934</v>
      </c>
      <c r="AE494" s="43">
        <v>8483</v>
      </c>
      <c r="AF494" s="43">
        <v>4.4325842696629216</v>
      </c>
      <c r="AG494" s="43">
        <v>2367</v>
      </c>
      <c r="AH494" s="43">
        <v>6116</v>
      </c>
      <c r="AI494" s="47">
        <v>3.31E-3</v>
      </c>
      <c r="AJ494" s="47">
        <v>4.1399999999999996E-3</v>
      </c>
      <c r="AK494" s="47">
        <v>4.1399999999999996E-3</v>
      </c>
      <c r="AL494" s="47">
        <v>4.1999999999999997E-3</v>
      </c>
      <c r="AM494" s="47">
        <v>8.3000000000000001E-4</v>
      </c>
      <c r="AN494" s="43">
        <v>534</v>
      </c>
      <c r="AO494" s="43">
        <v>282</v>
      </c>
      <c r="AP494" s="43">
        <v>35</v>
      </c>
      <c r="AQ494" s="43">
        <v>56</v>
      </c>
      <c r="AR494" s="43">
        <v>161</v>
      </c>
      <c r="AS494" s="41">
        <v>1.46</v>
      </c>
      <c r="AT494" s="43">
        <v>6902</v>
      </c>
      <c r="AU494" s="43">
        <v>4149</v>
      </c>
      <c r="AV494" s="47">
        <v>1.5071000000000001</v>
      </c>
      <c r="AW494" s="48" t="s">
        <v>5940</v>
      </c>
      <c r="AX494" s="39">
        <v>0</v>
      </c>
      <c r="AY494" s="39">
        <v>0</v>
      </c>
      <c r="AZ494" s="39" t="s">
        <v>85</v>
      </c>
      <c r="BA494" s="39"/>
      <c r="BB494" s="48" t="s">
        <v>5941</v>
      </c>
      <c r="BC494" s="39">
        <v>0</v>
      </c>
      <c r="BD494" s="41" t="s">
        <v>5933</v>
      </c>
      <c r="BE494" s="50">
        <v>0</v>
      </c>
      <c r="BF494" s="50">
        <v>7</v>
      </c>
      <c r="BG494" s="50">
        <v>1</v>
      </c>
      <c r="BH494" s="50">
        <v>8</v>
      </c>
      <c r="BI494" s="50"/>
      <c r="BJ494" s="50" t="s">
        <v>5942</v>
      </c>
      <c r="BK494" s="50" t="s">
        <v>5943</v>
      </c>
      <c r="BL494" s="56" t="s">
        <v>5944</v>
      </c>
      <c r="BM494" s="52">
        <v>2520</v>
      </c>
      <c r="BN494" s="57">
        <v>26</v>
      </c>
      <c r="BO494" s="57">
        <v>38</v>
      </c>
      <c r="BP494" s="57">
        <v>0</v>
      </c>
      <c r="BQ494" s="58">
        <f>SUM(BM494)/BN494/BO494</f>
        <v>2.5506072874493926</v>
      </c>
    </row>
    <row r="495" spans="1:69" ht="15.75" x14ac:dyDescent="0.25">
      <c r="A495" s="38" t="s">
        <v>5353</v>
      </c>
      <c r="B495" s="39" t="s">
        <v>5918</v>
      </c>
      <c r="C495" s="39" t="s">
        <v>211</v>
      </c>
      <c r="D495" s="39" t="s">
        <v>71</v>
      </c>
      <c r="E495" s="39" t="s">
        <v>211</v>
      </c>
      <c r="F495" s="66" t="str">
        <f t="shared" si="22"/>
        <v>http://twiplomacy.com/info/europe/Denmark</v>
      </c>
      <c r="G495" s="41" t="s">
        <v>5943</v>
      </c>
      <c r="H495" s="48" t="s">
        <v>5945</v>
      </c>
      <c r="I495" s="41" t="s">
        <v>5946</v>
      </c>
      <c r="J495" s="43">
        <v>9054</v>
      </c>
      <c r="K495" s="43">
        <v>16</v>
      </c>
      <c r="L495" s="41" t="s">
        <v>5947</v>
      </c>
      <c r="M495" s="41" t="s">
        <v>5948</v>
      </c>
      <c r="N495" s="41" t="s">
        <v>5938</v>
      </c>
      <c r="O495" s="43">
        <v>0</v>
      </c>
      <c r="P495" s="43">
        <v>2955</v>
      </c>
      <c r="Q495" s="41" t="s">
        <v>5949</v>
      </c>
      <c r="R495" s="41" t="s">
        <v>79</v>
      </c>
      <c r="S495" s="43">
        <v>67</v>
      </c>
      <c r="T495" s="44" t="s">
        <v>97</v>
      </c>
      <c r="U495" s="43">
        <v>4.678456591639871</v>
      </c>
      <c r="V495" s="43">
        <v>2.37988468930173</v>
      </c>
      <c r="W495" s="43">
        <v>4.9154388212684177</v>
      </c>
      <c r="X495" s="45">
        <v>3</v>
      </c>
      <c r="Y495" s="45">
        <v>2910</v>
      </c>
      <c r="Z495" s="46">
        <v>1.0309278350515501E-3</v>
      </c>
      <c r="AA495" s="41" t="s">
        <v>5943</v>
      </c>
      <c r="AB495" s="41" t="s">
        <v>5946</v>
      </c>
      <c r="AC495" s="41" t="s">
        <v>5950</v>
      </c>
      <c r="AD495" s="41" t="s">
        <v>5945</v>
      </c>
      <c r="AE495" s="43">
        <v>8181</v>
      </c>
      <c r="AF495" s="43">
        <v>2.5792811839323466</v>
      </c>
      <c r="AG495" s="43">
        <v>2440</v>
      </c>
      <c r="AH495" s="43">
        <v>5741</v>
      </c>
      <c r="AI495" s="47">
        <v>1.1999999999999999E-3</v>
      </c>
      <c r="AJ495" s="47">
        <v>1.31E-3</v>
      </c>
      <c r="AK495" s="47">
        <v>8.7000000000000001E-4</v>
      </c>
      <c r="AL495" s="47">
        <v>1.8E-3</v>
      </c>
      <c r="AM495" s="47">
        <v>1.16E-3</v>
      </c>
      <c r="AN495" s="43">
        <v>946</v>
      </c>
      <c r="AO495" s="43">
        <v>56</v>
      </c>
      <c r="AP495" s="43">
        <v>325</v>
      </c>
      <c r="AQ495" s="43">
        <v>541</v>
      </c>
      <c r="AR495" s="43">
        <v>24</v>
      </c>
      <c r="AS495" s="41">
        <v>2.59</v>
      </c>
      <c r="AT495" s="43">
        <v>9046</v>
      </c>
      <c r="AU495" s="43">
        <v>4340</v>
      </c>
      <c r="AV495" s="47">
        <v>0.92220000000000002</v>
      </c>
      <c r="AW495" s="48" t="s">
        <v>5951</v>
      </c>
      <c r="AX495" s="39">
        <v>0</v>
      </c>
      <c r="AY495" s="39">
        <v>0</v>
      </c>
      <c r="AZ495" s="39" t="s">
        <v>85</v>
      </c>
      <c r="BA495" s="39"/>
      <c r="BB495" s="48" t="s">
        <v>5952</v>
      </c>
      <c r="BC495" s="39">
        <v>0</v>
      </c>
      <c r="BD495" s="41" t="s">
        <v>5943</v>
      </c>
      <c r="BE495" s="50">
        <v>0</v>
      </c>
      <c r="BF495" s="50">
        <v>1</v>
      </c>
      <c r="BG495" s="50">
        <v>2</v>
      </c>
      <c r="BH495" s="50">
        <v>3</v>
      </c>
      <c r="BI495" s="50"/>
      <c r="BJ495" s="50" t="s">
        <v>5920</v>
      </c>
      <c r="BK495" s="50" t="s">
        <v>5953</v>
      </c>
      <c r="BL495" s="97" t="s">
        <v>5954</v>
      </c>
      <c r="BM495" s="52" t="s">
        <v>90</v>
      </c>
      <c r="BN495" s="57"/>
      <c r="BO495" s="57"/>
      <c r="BP495" s="57"/>
      <c r="BQ495" s="58"/>
    </row>
    <row r="496" spans="1:69" ht="15.75" x14ac:dyDescent="0.25">
      <c r="A496" s="38" t="s">
        <v>5353</v>
      </c>
      <c r="B496" s="39" t="s">
        <v>5918</v>
      </c>
      <c r="C496" s="39" t="s">
        <v>117</v>
      </c>
      <c r="D496" s="39" t="s">
        <v>118</v>
      </c>
      <c r="E496" s="39" t="s">
        <v>5955</v>
      </c>
      <c r="F496" s="66" t="str">
        <f t="shared" si="22"/>
        <v>http://twiplomacy.com/info/europe/Denmark</v>
      </c>
      <c r="G496" s="41" t="s">
        <v>5956</v>
      </c>
      <c r="H496" s="48" t="s">
        <v>5957</v>
      </c>
      <c r="I496" s="41" t="s">
        <v>5958</v>
      </c>
      <c r="J496" s="43">
        <v>52819</v>
      </c>
      <c r="K496" s="43">
        <v>851</v>
      </c>
      <c r="L496" s="41" t="s">
        <v>5959</v>
      </c>
      <c r="M496" s="41" t="s">
        <v>5960</v>
      </c>
      <c r="N496" s="41"/>
      <c r="O496" s="43">
        <v>743</v>
      </c>
      <c r="P496" s="43">
        <v>3104</v>
      </c>
      <c r="Q496" s="41" t="s">
        <v>164</v>
      </c>
      <c r="R496" s="41" t="s">
        <v>124</v>
      </c>
      <c r="S496" s="43">
        <v>399</v>
      </c>
      <c r="T496" s="44" t="s">
        <v>97</v>
      </c>
      <c r="U496" s="43">
        <v>1.0473684210526319</v>
      </c>
      <c r="V496" s="43">
        <v>8.3757575757575751</v>
      </c>
      <c r="W496" s="43">
        <v>34.151515151515149</v>
      </c>
      <c r="X496" s="45">
        <v>67</v>
      </c>
      <c r="Y496" s="45">
        <v>199</v>
      </c>
      <c r="Z496" s="46">
        <v>0.33668341708542698</v>
      </c>
      <c r="AA496" s="41" t="s">
        <v>5956</v>
      </c>
      <c r="AB496" s="41" t="s">
        <v>5958</v>
      </c>
      <c r="AC496" s="41" t="s">
        <v>5961</v>
      </c>
      <c r="AD496" s="41" t="s">
        <v>5957</v>
      </c>
      <c r="AE496" s="43">
        <v>15109</v>
      </c>
      <c r="AF496" s="43">
        <v>12.926724137931034</v>
      </c>
      <c r="AG496" s="43">
        <v>2999</v>
      </c>
      <c r="AH496" s="43">
        <v>12110</v>
      </c>
      <c r="AI496" s="47">
        <v>1.48E-3</v>
      </c>
      <c r="AJ496" s="47">
        <v>1.47E-3</v>
      </c>
      <c r="AK496" s="47">
        <v>1.1199999999999999E-3</v>
      </c>
      <c r="AL496" s="47">
        <v>1.5900000000000001E-3</v>
      </c>
      <c r="AM496" s="47">
        <v>1.98E-3</v>
      </c>
      <c r="AN496" s="43">
        <v>232</v>
      </c>
      <c r="AO496" s="43">
        <v>107</v>
      </c>
      <c r="AP496" s="43">
        <v>6</v>
      </c>
      <c r="AQ496" s="43">
        <v>40</v>
      </c>
      <c r="AR496" s="43">
        <v>77</v>
      </c>
      <c r="AS496" s="41">
        <v>0.64</v>
      </c>
      <c r="AT496" s="43">
        <v>52798</v>
      </c>
      <c r="AU496" s="43">
        <v>23567</v>
      </c>
      <c r="AV496" s="47">
        <v>0.80620000000000003</v>
      </c>
      <c r="AW496" s="48" t="s">
        <v>5962</v>
      </c>
      <c r="AX496" s="39">
        <v>0</v>
      </c>
      <c r="AY496" s="39">
        <v>0</v>
      </c>
      <c r="AZ496" s="39" t="s">
        <v>85</v>
      </c>
      <c r="BA496" s="39"/>
      <c r="BB496" s="48" t="s">
        <v>5963</v>
      </c>
      <c r="BC496" s="39">
        <v>0</v>
      </c>
      <c r="BD496" s="41" t="s">
        <v>5956</v>
      </c>
      <c r="BE496" s="50">
        <v>3</v>
      </c>
      <c r="BF496" s="50">
        <v>26</v>
      </c>
      <c r="BG496" s="50">
        <v>1</v>
      </c>
      <c r="BH496" s="50">
        <v>30</v>
      </c>
      <c r="BI496" s="50" t="s">
        <v>5964</v>
      </c>
      <c r="BJ496" s="50" t="s">
        <v>5965</v>
      </c>
      <c r="BK496" s="50" t="s">
        <v>5920</v>
      </c>
      <c r="BL496" s="56" t="s">
        <v>5966</v>
      </c>
      <c r="BM496" s="52" t="s">
        <v>276</v>
      </c>
      <c r="BN496" s="57"/>
      <c r="BO496" s="57"/>
      <c r="BP496" s="57"/>
      <c r="BQ496" s="58"/>
    </row>
    <row r="497" spans="1:69" ht="15.75" x14ac:dyDescent="0.25">
      <c r="A497" s="38" t="s">
        <v>5353</v>
      </c>
      <c r="B497" s="39" t="s">
        <v>5918</v>
      </c>
      <c r="C497" s="39" t="s">
        <v>132</v>
      </c>
      <c r="D497" s="39" t="s">
        <v>71</v>
      </c>
      <c r="E497" s="39" t="s">
        <v>132</v>
      </c>
      <c r="F497" s="66" t="str">
        <f t="shared" si="22"/>
        <v>http://twiplomacy.com/info/europe/Denmark</v>
      </c>
      <c r="G497" s="41" t="s">
        <v>262</v>
      </c>
      <c r="H497" s="48" t="s">
        <v>5967</v>
      </c>
      <c r="I497" s="41" t="s">
        <v>5968</v>
      </c>
      <c r="J497" s="43">
        <v>14222</v>
      </c>
      <c r="K497" s="43">
        <v>1467</v>
      </c>
      <c r="L497" s="41" t="s">
        <v>5969</v>
      </c>
      <c r="M497" s="41" t="s">
        <v>5970</v>
      </c>
      <c r="N497" s="41" t="s">
        <v>5925</v>
      </c>
      <c r="O497" s="43">
        <v>5737</v>
      </c>
      <c r="P497" s="43">
        <v>7633</v>
      </c>
      <c r="Q497" s="41" t="s">
        <v>5949</v>
      </c>
      <c r="R497" s="41" t="s">
        <v>124</v>
      </c>
      <c r="S497" s="43">
        <v>281</v>
      </c>
      <c r="T497" s="39" t="s">
        <v>97</v>
      </c>
      <c r="U497" s="43">
        <v>8.6549865229110505</v>
      </c>
      <c r="V497" s="43">
        <v>5.7640653357531759</v>
      </c>
      <c r="W497" s="43">
        <v>9.8239564428312161</v>
      </c>
      <c r="X497" s="45">
        <v>9</v>
      </c>
      <c r="Y497" s="45">
        <v>3211</v>
      </c>
      <c r="Z497" s="46">
        <v>2.8028651510432902E-3</v>
      </c>
      <c r="AA497" s="41" t="s">
        <v>262</v>
      </c>
      <c r="AB497" s="41" t="s">
        <v>5968</v>
      </c>
      <c r="AC497" s="41" t="s">
        <v>5971</v>
      </c>
      <c r="AD497" s="41" t="s">
        <v>5967</v>
      </c>
      <c r="AE497" s="43">
        <v>8447</v>
      </c>
      <c r="AF497" s="43">
        <v>5.914448669201521</v>
      </c>
      <c r="AG497" s="43">
        <v>3111</v>
      </c>
      <c r="AH497" s="43">
        <v>5336</v>
      </c>
      <c r="AI497" s="47">
        <v>1.3600000000000001E-3</v>
      </c>
      <c r="AJ497" s="47">
        <v>2.0899999999999998E-3</v>
      </c>
      <c r="AK497" s="47">
        <v>1.23E-3</v>
      </c>
      <c r="AL497" s="47">
        <v>1.6199999999999999E-3</v>
      </c>
      <c r="AM497" s="47">
        <v>1.4400000000000001E-3</v>
      </c>
      <c r="AN497" s="43">
        <v>526</v>
      </c>
      <c r="AO497" s="43">
        <v>36</v>
      </c>
      <c r="AP497" s="43">
        <v>63</v>
      </c>
      <c r="AQ497" s="43">
        <v>411</v>
      </c>
      <c r="AR497" s="43">
        <v>14</v>
      </c>
      <c r="AS497" s="41">
        <v>1.44</v>
      </c>
      <c r="AT497" s="43">
        <v>14200</v>
      </c>
      <c r="AU497" s="43">
        <v>5579</v>
      </c>
      <c r="AV497" s="47">
        <v>0.64710000000000001</v>
      </c>
      <c r="AW497" s="48" t="s">
        <v>5972</v>
      </c>
      <c r="AX497" s="39">
        <v>4</v>
      </c>
      <c r="AY497" s="39">
        <v>2</v>
      </c>
      <c r="AZ497" s="72" t="s">
        <v>5973</v>
      </c>
      <c r="BA497" s="39">
        <v>116</v>
      </c>
      <c r="BB497" s="48" t="s">
        <v>5974</v>
      </c>
      <c r="BC497" s="39">
        <v>1</v>
      </c>
      <c r="BD497" s="41" t="s">
        <v>262</v>
      </c>
      <c r="BE497" s="50">
        <v>381</v>
      </c>
      <c r="BF497" s="50">
        <v>2</v>
      </c>
      <c r="BG497" s="50">
        <v>84</v>
      </c>
      <c r="BH497" s="50">
        <v>467</v>
      </c>
      <c r="BI497" s="50" t="s">
        <v>5975</v>
      </c>
      <c r="BJ497" s="50" t="s">
        <v>5976</v>
      </c>
      <c r="BK497" s="50" t="s">
        <v>5977</v>
      </c>
      <c r="BL497" s="51" t="s">
        <v>5978</v>
      </c>
      <c r="BM497" s="52" t="s">
        <v>276</v>
      </c>
      <c r="BN497" s="57"/>
      <c r="BO497" s="57"/>
      <c r="BP497" s="57"/>
      <c r="BQ497" s="58"/>
    </row>
    <row r="498" spans="1:69" ht="15.75" x14ac:dyDescent="0.25">
      <c r="A498" s="38" t="s">
        <v>5353</v>
      </c>
      <c r="B498" s="39" t="s">
        <v>5918</v>
      </c>
      <c r="C498" s="39" t="s">
        <v>132</v>
      </c>
      <c r="D498" s="39" t="s">
        <v>71</v>
      </c>
      <c r="E498" s="39" t="s">
        <v>132</v>
      </c>
      <c r="F498" s="66" t="str">
        <f t="shared" si="22"/>
        <v>http://twiplomacy.com/info/europe/Denmark</v>
      </c>
      <c r="G498" s="41" t="s">
        <v>5979</v>
      </c>
      <c r="H498" s="48" t="s">
        <v>5980</v>
      </c>
      <c r="I498" s="41" t="s">
        <v>5981</v>
      </c>
      <c r="J498" s="43">
        <v>31878</v>
      </c>
      <c r="K498" s="43">
        <v>345</v>
      </c>
      <c r="L498" s="41" t="s">
        <v>5982</v>
      </c>
      <c r="M498" s="41" t="s">
        <v>5983</v>
      </c>
      <c r="N498" s="41" t="s">
        <v>5918</v>
      </c>
      <c r="O498" s="43">
        <v>4944</v>
      </c>
      <c r="P498" s="43">
        <v>7431</v>
      </c>
      <c r="Q498" s="41" t="s">
        <v>164</v>
      </c>
      <c r="R498" s="41" t="s">
        <v>124</v>
      </c>
      <c r="S498" s="43">
        <v>501</v>
      </c>
      <c r="T498" s="44" t="s">
        <v>97</v>
      </c>
      <c r="U498" s="43">
        <v>1.8488708743485811</v>
      </c>
      <c r="V498" s="43">
        <v>5.8182329769274057</v>
      </c>
      <c r="W498" s="43">
        <v>10.393922341024201</v>
      </c>
      <c r="X498" s="45">
        <v>171</v>
      </c>
      <c r="Y498" s="45">
        <v>3193</v>
      </c>
      <c r="Z498" s="46">
        <v>5.3554650798622004E-2</v>
      </c>
      <c r="AA498" s="41" t="s">
        <v>5979</v>
      </c>
      <c r="AB498" s="41" t="s">
        <v>5981</v>
      </c>
      <c r="AC498" s="41" t="s">
        <v>5984</v>
      </c>
      <c r="AD498" s="41" t="s">
        <v>5980</v>
      </c>
      <c r="AE498" s="43">
        <v>7000</v>
      </c>
      <c r="AF498" s="43">
        <v>11.847133757961783</v>
      </c>
      <c r="AG498" s="43">
        <v>1860</v>
      </c>
      <c r="AH498" s="43">
        <v>5140</v>
      </c>
      <c r="AI498" s="47">
        <v>1.6100000000000001E-3</v>
      </c>
      <c r="AJ498" s="47">
        <v>3.13E-3</v>
      </c>
      <c r="AK498" s="47">
        <v>1.4400000000000001E-3</v>
      </c>
      <c r="AL498" s="47">
        <v>8.7899999999999992E-3</v>
      </c>
      <c r="AM498" s="41" t="s">
        <v>82</v>
      </c>
      <c r="AN498" s="43">
        <v>157</v>
      </c>
      <c r="AO498" s="43">
        <v>11</v>
      </c>
      <c r="AP498" s="43">
        <v>2</v>
      </c>
      <c r="AQ498" s="43">
        <v>126</v>
      </c>
      <c r="AR498" s="43">
        <v>0</v>
      </c>
      <c r="AS498" s="41">
        <v>0.43</v>
      </c>
      <c r="AT498" s="43">
        <v>31844</v>
      </c>
      <c r="AU498" s="43">
        <v>9490</v>
      </c>
      <c r="AV498" s="47">
        <v>0.42449999999999999</v>
      </c>
      <c r="AW498" s="72" t="s">
        <v>5985</v>
      </c>
      <c r="AX498" s="39">
        <v>9</v>
      </c>
      <c r="AY498" s="39">
        <v>0</v>
      </c>
      <c r="AZ498" s="72" t="s">
        <v>5986</v>
      </c>
      <c r="BA498" s="39">
        <v>102</v>
      </c>
      <c r="BB498" s="48" t="s">
        <v>5987</v>
      </c>
      <c r="BC498" s="39">
        <v>0</v>
      </c>
      <c r="BD498" s="41" t="s">
        <v>5979</v>
      </c>
      <c r="BE498" s="50">
        <v>1</v>
      </c>
      <c r="BF498" s="50">
        <v>10</v>
      </c>
      <c r="BG498" s="50">
        <v>1</v>
      </c>
      <c r="BH498" s="50">
        <v>12</v>
      </c>
      <c r="BI498" s="50" t="s">
        <v>5956</v>
      </c>
      <c r="BJ498" s="50" t="s">
        <v>5988</v>
      </c>
      <c r="BK498" s="50" t="s">
        <v>262</v>
      </c>
      <c r="BL498" s="51" t="s">
        <v>5989</v>
      </c>
      <c r="BM498" s="52">
        <v>1</v>
      </c>
      <c r="BN498" s="57">
        <v>0</v>
      </c>
      <c r="BO498" s="57">
        <v>25</v>
      </c>
      <c r="BP498" s="57">
        <v>0</v>
      </c>
      <c r="BQ498" s="58"/>
    </row>
    <row r="499" spans="1:69" ht="15.75" x14ac:dyDescent="0.25">
      <c r="A499" s="38" t="s">
        <v>5353</v>
      </c>
      <c r="B499" s="39" t="s">
        <v>5990</v>
      </c>
      <c r="C499" s="39" t="s">
        <v>146</v>
      </c>
      <c r="D499" s="39" t="s">
        <v>118</v>
      </c>
      <c r="E499" s="39" t="s">
        <v>5991</v>
      </c>
      <c r="F499" s="66" t="str">
        <f t="shared" ref="F499:F504" si="23">HYPERLINK("http://twiplomacy.com/info/europe/Estonia","http://twiplomacy.com/info/europe/Estonia")</f>
        <v>http://twiplomacy.com/info/europe/Estonia</v>
      </c>
      <c r="G499" s="41" t="s">
        <v>5992</v>
      </c>
      <c r="H499" s="79" t="s">
        <v>5993</v>
      </c>
      <c r="I499" s="41" t="s">
        <v>5994</v>
      </c>
      <c r="J499" s="43">
        <v>11727</v>
      </c>
      <c r="K499" s="43">
        <v>131</v>
      </c>
      <c r="L499" s="41" t="s">
        <v>5995</v>
      </c>
      <c r="M499" s="41" t="s">
        <v>5996</v>
      </c>
      <c r="N499" s="41" t="s">
        <v>5997</v>
      </c>
      <c r="O499" s="43">
        <v>46</v>
      </c>
      <c r="P499" s="43">
        <v>360</v>
      </c>
      <c r="Q499" s="41" t="s">
        <v>164</v>
      </c>
      <c r="R499" s="41" t="s">
        <v>124</v>
      </c>
      <c r="S499" s="43">
        <v>144</v>
      </c>
      <c r="T499" s="44" t="s">
        <v>97</v>
      </c>
      <c r="U499" s="43">
        <v>1.122977346278317</v>
      </c>
      <c r="V499" s="43">
        <v>25.545126353790611</v>
      </c>
      <c r="W499" s="43">
        <v>80.238267148014444</v>
      </c>
      <c r="X499" s="45">
        <v>10</v>
      </c>
      <c r="Y499" s="45">
        <v>347</v>
      </c>
      <c r="Z499" s="46">
        <v>2.8818443804034598E-2</v>
      </c>
      <c r="AA499" s="41" t="s">
        <v>5992</v>
      </c>
      <c r="AB499" s="41" t="s">
        <v>5994</v>
      </c>
      <c r="AC499" s="41" t="s">
        <v>5998</v>
      </c>
      <c r="AD499" s="41" t="s">
        <v>5993</v>
      </c>
      <c r="AE499" s="43">
        <v>30417</v>
      </c>
      <c r="AF499" s="43">
        <v>26.256317689530686</v>
      </c>
      <c r="AG499" s="43">
        <v>7273</v>
      </c>
      <c r="AH499" s="43">
        <v>23144</v>
      </c>
      <c r="AI499" s="47">
        <v>1.4710000000000001E-2</v>
      </c>
      <c r="AJ499" s="47">
        <v>1.8259999999999998E-2</v>
      </c>
      <c r="AK499" s="47">
        <v>1.01E-2</v>
      </c>
      <c r="AL499" s="47">
        <v>2.281E-2</v>
      </c>
      <c r="AM499" s="47">
        <v>1.01E-2</v>
      </c>
      <c r="AN499" s="43">
        <v>277</v>
      </c>
      <c r="AO499" s="43">
        <v>130</v>
      </c>
      <c r="AP499" s="43">
        <v>4</v>
      </c>
      <c r="AQ499" s="43">
        <v>53</v>
      </c>
      <c r="AR499" s="43">
        <v>88</v>
      </c>
      <c r="AS499" s="41">
        <v>0.76</v>
      </c>
      <c r="AT499" s="43">
        <v>11702</v>
      </c>
      <c r="AU499" s="43">
        <v>0</v>
      </c>
      <c r="AV499" s="55">
        <v>0</v>
      </c>
      <c r="AW499" s="48" t="s">
        <v>5999</v>
      </c>
      <c r="AX499" s="39">
        <v>0</v>
      </c>
      <c r="AY499" s="39">
        <v>0</v>
      </c>
      <c r="AZ499" s="39" t="s">
        <v>85</v>
      </c>
      <c r="BA499" s="68"/>
      <c r="BB499" s="48" t="s">
        <v>6000</v>
      </c>
      <c r="BC499" s="39">
        <v>0</v>
      </c>
      <c r="BD499" s="41" t="s">
        <v>5992</v>
      </c>
      <c r="BE499" s="50">
        <v>11</v>
      </c>
      <c r="BF499" s="50">
        <v>21</v>
      </c>
      <c r="BG499" s="50">
        <v>10</v>
      </c>
      <c r="BH499" s="50">
        <v>42</v>
      </c>
      <c r="BI499" s="50" t="s">
        <v>6001</v>
      </c>
      <c r="BJ499" s="50" t="s">
        <v>6002</v>
      </c>
      <c r="BK499" s="50" t="s">
        <v>6003</v>
      </c>
      <c r="BL499" s="97" t="s">
        <v>6004</v>
      </c>
      <c r="BM499" s="52" t="s">
        <v>90</v>
      </c>
      <c r="BN499" s="82"/>
      <c r="BO499" s="82"/>
      <c r="BP499" s="82"/>
      <c r="BQ499" s="84"/>
    </row>
    <row r="500" spans="1:69" ht="15.75" x14ac:dyDescent="0.25">
      <c r="A500" s="38" t="s">
        <v>5353</v>
      </c>
      <c r="B500" s="39" t="s">
        <v>5990</v>
      </c>
      <c r="C500" s="39" t="s">
        <v>104</v>
      </c>
      <c r="D500" s="39" t="s">
        <v>118</v>
      </c>
      <c r="E500" s="39" t="s">
        <v>6005</v>
      </c>
      <c r="F500" s="66" t="str">
        <f t="shared" si="23"/>
        <v>http://twiplomacy.com/info/europe/Estonia</v>
      </c>
      <c r="G500" s="41" t="s">
        <v>6006</v>
      </c>
      <c r="H500" s="48" t="s">
        <v>6007</v>
      </c>
      <c r="I500" s="41" t="s">
        <v>6008</v>
      </c>
      <c r="J500" s="43">
        <v>6828</v>
      </c>
      <c r="K500" s="43">
        <v>241</v>
      </c>
      <c r="L500" s="41" t="s">
        <v>6009</v>
      </c>
      <c r="M500" s="41" t="s">
        <v>6010</v>
      </c>
      <c r="N500" s="41" t="s">
        <v>6011</v>
      </c>
      <c r="O500" s="43">
        <v>458</v>
      </c>
      <c r="P500" s="43">
        <v>693</v>
      </c>
      <c r="Q500" s="41" t="s">
        <v>164</v>
      </c>
      <c r="R500" s="41" t="s">
        <v>124</v>
      </c>
      <c r="S500" s="43">
        <v>112</v>
      </c>
      <c r="T500" s="44" t="s">
        <v>97</v>
      </c>
      <c r="U500" s="43">
        <v>1.3339805825242721</v>
      </c>
      <c r="V500" s="43">
        <v>18.455072463768111</v>
      </c>
      <c r="W500" s="43">
        <v>38.14782608695652</v>
      </c>
      <c r="X500" s="45">
        <v>1</v>
      </c>
      <c r="Y500" s="45">
        <v>687</v>
      </c>
      <c r="Z500" s="46">
        <v>1.4556040756914101E-3</v>
      </c>
      <c r="AA500" s="41" t="s">
        <v>6006</v>
      </c>
      <c r="AB500" s="41" t="s">
        <v>6008</v>
      </c>
      <c r="AC500" s="41" t="s">
        <v>6012</v>
      </c>
      <c r="AD500" s="41" t="s">
        <v>6007</v>
      </c>
      <c r="AE500" s="43">
        <v>17936</v>
      </c>
      <c r="AF500" s="43">
        <v>20.85409252669039</v>
      </c>
      <c r="AG500" s="43">
        <v>5860</v>
      </c>
      <c r="AH500" s="43">
        <v>12076</v>
      </c>
      <c r="AI500" s="47">
        <v>1.384E-2</v>
      </c>
      <c r="AJ500" s="47">
        <v>1.255E-2</v>
      </c>
      <c r="AK500" s="47">
        <v>5.28E-3</v>
      </c>
      <c r="AL500" s="47">
        <v>1.9990000000000001E-2</v>
      </c>
      <c r="AM500" s="47">
        <v>3.6569999999999998E-2</v>
      </c>
      <c r="AN500" s="43">
        <v>281</v>
      </c>
      <c r="AO500" s="43">
        <v>198</v>
      </c>
      <c r="AP500" s="43">
        <v>5</v>
      </c>
      <c r="AQ500" s="43">
        <v>44</v>
      </c>
      <c r="AR500" s="43">
        <v>34</v>
      </c>
      <c r="AS500" s="41">
        <v>0.77</v>
      </c>
      <c r="AT500" s="43">
        <v>6817</v>
      </c>
      <c r="AU500" s="43">
        <v>4884</v>
      </c>
      <c r="AV500" s="47">
        <v>2.5266000000000002</v>
      </c>
      <c r="AW500" s="48" t="s">
        <v>6013</v>
      </c>
      <c r="AX500" s="39">
        <v>0</v>
      </c>
      <c r="AY500" s="39">
        <v>0</v>
      </c>
      <c r="AZ500" s="39" t="s">
        <v>85</v>
      </c>
      <c r="BA500" s="68"/>
      <c r="BB500" s="48" t="s">
        <v>6014</v>
      </c>
      <c r="BC500" s="39">
        <v>0</v>
      </c>
      <c r="BD500" s="41" t="s">
        <v>6006</v>
      </c>
      <c r="BE500" s="50">
        <v>19</v>
      </c>
      <c r="BF500" s="50">
        <v>21</v>
      </c>
      <c r="BG500" s="50">
        <v>14</v>
      </c>
      <c r="BH500" s="50">
        <v>54</v>
      </c>
      <c r="BI500" s="50" t="s">
        <v>6015</v>
      </c>
      <c r="BJ500" s="50" t="s">
        <v>6016</v>
      </c>
      <c r="BK500" s="50" t="s">
        <v>6017</v>
      </c>
      <c r="BL500" s="51" t="s">
        <v>6018</v>
      </c>
      <c r="BM500" s="52" t="s">
        <v>90</v>
      </c>
      <c r="BN500" s="82"/>
      <c r="BO500" s="82"/>
      <c r="BP500" s="82"/>
      <c r="BQ500" s="84"/>
    </row>
    <row r="501" spans="1:69" ht="15.75" x14ac:dyDescent="0.25">
      <c r="A501" s="38" t="s">
        <v>5353</v>
      </c>
      <c r="B501" s="39" t="s">
        <v>5990</v>
      </c>
      <c r="C501" s="39" t="s">
        <v>211</v>
      </c>
      <c r="D501" s="39" t="s">
        <v>71</v>
      </c>
      <c r="E501" s="39" t="s">
        <v>211</v>
      </c>
      <c r="F501" s="66" t="str">
        <f t="shared" si="23"/>
        <v>http://twiplomacy.com/info/europe/Estonia</v>
      </c>
      <c r="G501" s="41" t="s">
        <v>6019</v>
      </c>
      <c r="H501" s="48" t="s">
        <v>6020</v>
      </c>
      <c r="I501" s="41" t="s">
        <v>6021</v>
      </c>
      <c r="J501" s="43">
        <v>4834</v>
      </c>
      <c r="K501" s="43">
        <v>172</v>
      </c>
      <c r="L501" s="41" t="s">
        <v>6022</v>
      </c>
      <c r="M501" s="41" t="s">
        <v>6023</v>
      </c>
      <c r="N501" s="41" t="s">
        <v>6024</v>
      </c>
      <c r="O501" s="43">
        <v>1143</v>
      </c>
      <c r="P501" s="43">
        <v>5850</v>
      </c>
      <c r="Q501" s="41" t="s">
        <v>164</v>
      </c>
      <c r="R501" s="41" t="s">
        <v>79</v>
      </c>
      <c r="S501" s="43">
        <v>133</v>
      </c>
      <c r="T501" s="44" t="s">
        <v>97</v>
      </c>
      <c r="U501" s="43">
        <v>3.9412484700122401</v>
      </c>
      <c r="V501" s="43">
        <v>0.99781468531468531</v>
      </c>
      <c r="W501" s="43">
        <v>1.6643356643356639</v>
      </c>
      <c r="X501" s="45">
        <v>12</v>
      </c>
      <c r="Y501" s="45">
        <v>3220</v>
      </c>
      <c r="Z501" s="46">
        <v>3.7267080745341601E-3</v>
      </c>
      <c r="AA501" s="41" t="s">
        <v>6019</v>
      </c>
      <c r="AB501" s="41" t="s">
        <v>6021</v>
      </c>
      <c r="AC501" s="41" t="s">
        <v>6025</v>
      </c>
      <c r="AD501" s="41" t="s">
        <v>6020</v>
      </c>
      <c r="AE501" s="43">
        <v>1482</v>
      </c>
      <c r="AF501" s="43">
        <v>0.52941176470588236</v>
      </c>
      <c r="AG501" s="43">
        <v>432</v>
      </c>
      <c r="AH501" s="43">
        <v>1050</v>
      </c>
      <c r="AI501" s="47">
        <v>2.2000000000000001E-4</v>
      </c>
      <c r="AJ501" s="47">
        <v>6.4999999999999997E-4</v>
      </c>
      <c r="AK501" s="47">
        <v>2.2000000000000001E-4</v>
      </c>
      <c r="AL501" s="47">
        <v>8.5999999999999998E-4</v>
      </c>
      <c r="AM501" s="47">
        <v>0</v>
      </c>
      <c r="AN501" s="43">
        <v>816</v>
      </c>
      <c r="AO501" s="43">
        <v>157</v>
      </c>
      <c r="AP501" s="43">
        <v>8</v>
      </c>
      <c r="AQ501" s="43">
        <v>613</v>
      </c>
      <c r="AR501" s="43">
        <v>11</v>
      </c>
      <c r="AS501" s="41">
        <v>2.2400000000000002</v>
      </c>
      <c r="AT501" s="43">
        <v>4834</v>
      </c>
      <c r="AU501" s="43">
        <v>414</v>
      </c>
      <c r="AV501" s="47">
        <v>9.3700000000000006E-2</v>
      </c>
      <c r="AW501" s="48" t="str">
        <f>HYPERLINK("https://twitter.com/StenbockiMaja/lists","https://twitter.com/StenbockiMaja/lists")</f>
        <v>https://twitter.com/StenbockiMaja/lists</v>
      </c>
      <c r="AX501" s="39">
        <v>3</v>
      </c>
      <c r="AY501" s="39">
        <v>0</v>
      </c>
      <c r="AZ501" s="39" t="s">
        <v>85</v>
      </c>
      <c r="BA501" s="39"/>
      <c r="BB501" s="48" t="s">
        <v>6026</v>
      </c>
      <c r="BC501" s="39">
        <v>0</v>
      </c>
      <c r="BD501" s="41" t="s">
        <v>6019</v>
      </c>
      <c r="BE501" s="50">
        <v>9</v>
      </c>
      <c r="BF501" s="50">
        <v>6</v>
      </c>
      <c r="BG501" s="50">
        <v>5</v>
      </c>
      <c r="BH501" s="50">
        <v>20</v>
      </c>
      <c r="BI501" s="50" t="s">
        <v>6027</v>
      </c>
      <c r="BJ501" s="50" t="s">
        <v>6028</v>
      </c>
      <c r="BK501" s="50" t="s">
        <v>6029</v>
      </c>
      <c r="BL501" s="51" t="s">
        <v>6030</v>
      </c>
      <c r="BM501" s="52" t="s">
        <v>90</v>
      </c>
      <c r="BN501" s="57"/>
      <c r="BO501" s="57"/>
      <c r="BP501" s="57"/>
      <c r="BQ501" s="58"/>
    </row>
    <row r="502" spans="1:69" ht="15.75" x14ac:dyDescent="0.25">
      <c r="A502" s="38" t="s">
        <v>5353</v>
      </c>
      <c r="B502" s="39" t="s">
        <v>5990</v>
      </c>
      <c r="C502" s="39" t="s">
        <v>211</v>
      </c>
      <c r="D502" s="39" t="s">
        <v>71</v>
      </c>
      <c r="E502" s="39" t="s">
        <v>211</v>
      </c>
      <c r="F502" s="66" t="str">
        <f t="shared" si="23"/>
        <v>http://twiplomacy.com/info/europe/Estonia</v>
      </c>
      <c r="G502" s="41" t="s">
        <v>6031</v>
      </c>
      <c r="H502" s="48" t="s">
        <v>6032</v>
      </c>
      <c r="I502" s="41" t="s">
        <v>6033</v>
      </c>
      <c r="J502" s="43">
        <v>11869</v>
      </c>
      <c r="K502" s="43">
        <v>180</v>
      </c>
      <c r="L502" s="41" t="s">
        <v>6034</v>
      </c>
      <c r="M502" s="41" t="s">
        <v>6035</v>
      </c>
      <c r="N502" s="41" t="s">
        <v>6011</v>
      </c>
      <c r="O502" s="43">
        <v>3613</v>
      </c>
      <c r="P502" s="43">
        <v>4361</v>
      </c>
      <c r="Q502" s="41" t="s">
        <v>164</v>
      </c>
      <c r="R502" s="41" t="s">
        <v>79</v>
      </c>
      <c r="S502" s="43">
        <v>258</v>
      </c>
      <c r="T502" s="44" t="s">
        <v>97</v>
      </c>
      <c r="U502" s="43">
        <v>3.427061310782241</v>
      </c>
      <c r="V502" s="43">
        <v>5.7473684210526317</v>
      </c>
      <c r="W502" s="43">
        <v>8.6070175438596497</v>
      </c>
      <c r="X502" s="45">
        <v>12</v>
      </c>
      <c r="Y502" s="45">
        <v>3242</v>
      </c>
      <c r="Z502" s="46">
        <v>3.7014188772362699E-3</v>
      </c>
      <c r="AA502" s="41" t="s">
        <v>6031</v>
      </c>
      <c r="AB502" s="41" t="s">
        <v>6033</v>
      </c>
      <c r="AC502" s="41" t="s">
        <v>6036</v>
      </c>
      <c r="AD502" s="41" t="s">
        <v>6032</v>
      </c>
      <c r="AE502" s="43">
        <v>11569</v>
      </c>
      <c r="AF502" s="43">
        <v>5.6360052562417868</v>
      </c>
      <c r="AG502" s="43">
        <v>4289</v>
      </c>
      <c r="AH502" s="43">
        <v>7280</v>
      </c>
      <c r="AI502" s="47">
        <v>1.48E-3</v>
      </c>
      <c r="AJ502" s="47">
        <v>2.3E-3</v>
      </c>
      <c r="AK502" s="47">
        <v>8.9999999999999998E-4</v>
      </c>
      <c r="AL502" s="47">
        <v>4.0600000000000002E-3</v>
      </c>
      <c r="AM502" s="47">
        <v>1.2899999999999999E-3</v>
      </c>
      <c r="AN502" s="43">
        <v>761</v>
      </c>
      <c r="AO502" s="43">
        <v>269</v>
      </c>
      <c r="AP502" s="43">
        <v>15</v>
      </c>
      <c r="AQ502" s="43">
        <v>460</v>
      </c>
      <c r="AR502" s="43">
        <v>7</v>
      </c>
      <c r="AS502" s="41">
        <v>2.08</v>
      </c>
      <c r="AT502" s="43">
        <v>11862</v>
      </c>
      <c r="AU502" s="43">
        <v>3707</v>
      </c>
      <c r="AV502" s="47">
        <v>0.4546</v>
      </c>
      <c r="AW502" s="48" t="str">
        <f>HYPERLINK("https://twitter.com/EstonianGovt/lists","https://twitter.com/EstonianGovt/lists")</f>
        <v>https://twitter.com/EstonianGovt/lists</v>
      </c>
      <c r="AX502" s="39">
        <v>0</v>
      </c>
      <c r="AY502" s="39">
        <v>0</v>
      </c>
      <c r="AZ502" s="39" t="s">
        <v>85</v>
      </c>
      <c r="BA502" s="39"/>
      <c r="BB502" s="48" t="s">
        <v>6037</v>
      </c>
      <c r="BC502" s="39">
        <v>0</v>
      </c>
      <c r="BD502" s="41" t="s">
        <v>6031</v>
      </c>
      <c r="BE502" s="50">
        <v>20</v>
      </c>
      <c r="BF502" s="50">
        <v>13</v>
      </c>
      <c r="BG502" s="50">
        <v>15</v>
      </c>
      <c r="BH502" s="50">
        <v>48</v>
      </c>
      <c r="BI502" s="50" t="s">
        <v>6038</v>
      </c>
      <c r="BJ502" s="50" t="s">
        <v>6039</v>
      </c>
      <c r="BK502" s="50" t="s">
        <v>6040</v>
      </c>
      <c r="BL502" s="51" t="s">
        <v>6041</v>
      </c>
      <c r="BM502" s="52" t="s">
        <v>90</v>
      </c>
      <c r="BN502" s="57"/>
      <c r="BO502" s="57"/>
      <c r="BP502" s="57"/>
      <c r="BQ502" s="58"/>
    </row>
    <row r="503" spans="1:69" ht="15.75" x14ac:dyDescent="0.25">
      <c r="A503" s="38" t="s">
        <v>5353</v>
      </c>
      <c r="B503" s="39" t="s">
        <v>5990</v>
      </c>
      <c r="C503" s="39" t="s">
        <v>117</v>
      </c>
      <c r="D503" s="39" t="s">
        <v>118</v>
      </c>
      <c r="E503" s="39" t="s">
        <v>6042</v>
      </c>
      <c r="F503" s="66" t="str">
        <f t="shared" si="23"/>
        <v>http://twiplomacy.com/info/europe/Estonia</v>
      </c>
      <c r="G503" s="41" t="s">
        <v>6043</v>
      </c>
      <c r="H503" s="48" t="s">
        <v>6044</v>
      </c>
      <c r="I503" s="41" t="s">
        <v>6045</v>
      </c>
      <c r="J503" s="43">
        <v>3273</v>
      </c>
      <c r="K503" s="43">
        <v>131</v>
      </c>
      <c r="L503" s="41" t="s">
        <v>6046</v>
      </c>
      <c r="M503" s="41" t="s">
        <v>6047</v>
      </c>
      <c r="N503" s="41" t="s">
        <v>6011</v>
      </c>
      <c r="O503" s="43">
        <v>54</v>
      </c>
      <c r="P503" s="43">
        <v>99</v>
      </c>
      <c r="Q503" s="41" t="s">
        <v>164</v>
      </c>
      <c r="R503" s="41" t="s">
        <v>79</v>
      </c>
      <c r="S503" s="43">
        <v>89</v>
      </c>
      <c r="T503" s="44" t="s">
        <v>97</v>
      </c>
      <c r="U503" s="43">
        <v>9.4140249759846306E-2</v>
      </c>
      <c r="V503" s="43">
        <v>10.25</v>
      </c>
      <c r="W503" s="43">
        <v>28.44736842105263</v>
      </c>
      <c r="X503" s="45">
        <v>3</v>
      </c>
      <c r="Y503" s="45">
        <v>98</v>
      </c>
      <c r="Z503" s="46">
        <v>3.06122448979592E-2</v>
      </c>
      <c r="AA503" s="41" t="s">
        <v>6043</v>
      </c>
      <c r="AB503" s="41" t="s">
        <v>6045</v>
      </c>
      <c r="AC503" s="41" t="s">
        <v>6048</v>
      </c>
      <c r="AD503" s="41" t="s">
        <v>6044</v>
      </c>
      <c r="AE503" s="43">
        <v>630</v>
      </c>
      <c r="AF503" s="43">
        <v>13.294117647058824</v>
      </c>
      <c r="AG503" s="43">
        <v>226</v>
      </c>
      <c r="AH503" s="43">
        <v>404</v>
      </c>
      <c r="AI503" s="47">
        <v>1.2970000000000001E-2</v>
      </c>
      <c r="AJ503" s="47">
        <v>1.0840000000000001E-2</v>
      </c>
      <c r="AK503" s="47">
        <v>4.4799999999999996E-3</v>
      </c>
      <c r="AL503" s="47">
        <v>3.2259999999999997E-2</v>
      </c>
      <c r="AM503" s="47">
        <v>1.967E-2</v>
      </c>
      <c r="AN503" s="43">
        <v>17</v>
      </c>
      <c r="AO503" s="43">
        <v>5</v>
      </c>
      <c r="AP503" s="43">
        <v>1</v>
      </c>
      <c r="AQ503" s="43">
        <v>5</v>
      </c>
      <c r="AR503" s="43">
        <v>6</v>
      </c>
      <c r="AS503" s="41">
        <v>0.05</v>
      </c>
      <c r="AT503" s="43">
        <v>3271</v>
      </c>
      <c r="AU503" s="43">
        <v>910</v>
      </c>
      <c r="AV503" s="47">
        <v>0.38540000000000002</v>
      </c>
      <c r="AW503" s="48" t="s">
        <v>6049</v>
      </c>
      <c r="AX503" s="39">
        <v>0</v>
      </c>
      <c r="AY503" s="39">
        <v>0</v>
      </c>
      <c r="AZ503" s="39" t="s">
        <v>85</v>
      </c>
      <c r="BA503" s="39"/>
      <c r="BB503" s="48" t="s">
        <v>6050</v>
      </c>
      <c r="BC503" s="39">
        <v>0</v>
      </c>
      <c r="BD503" s="41" t="s">
        <v>6043</v>
      </c>
      <c r="BE503" s="50">
        <v>16</v>
      </c>
      <c r="BF503" s="50">
        <v>24</v>
      </c>
      <c r="BG503" s="50">
        <v>9</v>
      </c>
      <c r="BH503" s="50">
        <v>49</v>
      </c>
      <c r="BI503" s="50" t="s">
        <v>6051</v>
      </c>
      <c r="BJ503" s="50" t="s">
        <v>6052</v>
      </c>
      <c r="BK503" s="50" t="s">
        <v>6053</v>
      </c>
      <c r="BL503" s="51" t="s">
        <v>6054</v>
      </c>
      <c r="BM503" s="52" t="s">
        <v>90</v>
      </c>
      <c r="BN503" s="57"/>
      <c r="BO503" s="57"/>
      <c r="BP503" s="57"/>
      <c r="BQ503" s="58"/>
    </row>
    <row r="504" spans="1:69" ht="15.75" x14ac:dyDescent="0.25">
      <c r="A504" s="38" t="s">
        <v>5353</v>
      </c>
      <c r="B504" s="39" t="s">
        <v>5990</v>
      </c>
      <c r="C504" s="39" t="s">
        <v>132</v>
      </c>
      <c r="D504" s="39" t="s">
        <v>71</v>
      </c>
      <c r="E504" s="39" t="s">
        <v>132</v>
      </c>
      <c r="F504" s="66" t="str">
        <f t="shared" si="23"/>
        <v>http://twiplomacy.com/info/europe/Estonia</v>
      </c>
      <c r="G504" s="41" t="s">
        <v>6055</v>
      </c>
      <c r="H504" s="48" t="s">
        <v>6056</v>
      </c>
      <c r="I504" s="41" t="s">
        <v>6057</v>
      </c>
      <c r="J504" s="43">
        <v>35324</v>
      </c>
      <c r="K504" s="43">
        <v>619</v>
      </c>
      <c r="L504" s="41" t="s">
        <v>6058</v>
      </c>
      <c r="M504" s="41" t="s">
        <v>6059</v>
      </c>
      <c r="N504" s="41" t="s">
        <v>6060</v>
      </c>
      <c r="O504" s="43">
        <v>836</v>
      </c>
      <c r="P504" s="43">
        <v>5971</v>
      </c>
      <c r="Q504" s="41" t="s">
        <v>164</v>
      </c>
      <c r="R504" s="41" t="s">
        <v>124</v>
      </c>
      <c r="S504" s="43">
        <v>425</v>
      </c>
      <c r="T504" s="44" t="s">
        <v>97</v>
      </c>
      <c r="U504" s="43">
        <v>2.905998209489705</v>
      </c>
      <c r="V504" s="43">
        <v>7.3193046660567243</v>
      </c>
      <c r="W504" s="43">
        <v>9.7813357731015547</v>
      </c>
      <c r="X504" s="45">
        <v>68</v>
      </c>
      <c r="Y504" s="45">
        <v>3246</v>
      </c>
      <c r="Z504" s="46">
        <v>2.09488601355514E-2</v>
      </c>
      <c r="AA504" s="41" t="s">
        <v>6055</v>
      </c>
      <c r="AB504" s="41" t="s">
        <v>6057</v>
      </c>
      <c r="AC504" s="41" t="s">
        <v>6061</v>
      </c>
      <c r="AD504" s="41" t="s">
        <v>6056</v>
      </c>
      <c r="AE504" s="43">
        <v>10040</v>
      </c>
      <c r="AF504" s="43">
        <v>9.6055979643765905</v>
      </c>
      <c r="AG504" s="43">
        <v>3775</v>
      </c>
      <c r="AH504" s="43">
        <v>6265</v>
      </c>
      <c r="AI504" s="47">
        <v>7.7999999999999999E-4</v>
      </c>
      <c r="AJ504" s="47">
        <v>9.1E-4</v>
      </c>
      <c r="AK504" s="47">
        <v>6.3000000000000003E-4</v>
      </c>
      <c r="AL504" s="47">
        <v>1.56E-3</v>
      </c>
      <c r="AM504" s="47">
        <v>4.6999999999999999E-4</v>
      </c>
      <c r="AN504" s="43">
        <v>393</v>
      </c>
      <c r="AO504" s="43">
        <v>204</v>
      </c>
      <c r="AP504" s="43">
        <v>11</v>
      </c>
      <c r="AQ504" s="43">
        <v>122</v>
      </c>
      <c r="AR504" s="43">
        <v>51</v>
      </c>
      <c r="AS504" s="41">
        <v>1.08</v>
      </c>
      <c r="AT504" s="43">
        <v>35336</v>
      </c>
      <c r="AU504" s="43">
        <v>6810</v>
      </c>
      <c r="AV504" s="47">
        <v>0.2387</v>
      </c>
      <c r="AW504" s="48" t="s">
        <v>6062</v>
      </c>
      <c r="AX504" s="39">
        <v>2</v>
      </c>
      <c r="AY504" s="39">
        <v>0</v>
      </c>
      <c r="AZ504" s="48" t="s">
        <v>6063</v>
      </c>
      <c r="BA504" s="39">
        <v>13</v>
      </c>
      <c r="BB504" s="48" t="s">
        <v>6064</v>
      </c>
      <c r="BC504" s="39">
        <v>0</v>
      </c>
      <c r="BD504" s="41" t="s">
        <v>6055</v>
      </c>
      <c r="BE504" s="50">
        <v>33</v>
      </c>
      <c r="BF504" s="50">
        <v>65</v>
      </c>
      <c r="BG504" s="50">
        <v>56</v>
      </c>
      <c r="BH504" s="50">
        <v>154</v>
      </c>
      <c r="BI504" s="50" t="s">
        <v>6065</v>
      </c>
      <c r="BJ504" s="50" t="s">
        <v>6066</v>
      </c>
      <c r="BK504" s="50" t="s">
        <v>6067</v>
      </c>
      <c r="BL504" s="51" t="s">
        <v>6068</v>
      </c>
      <c r="BM504" s="52" t="s">
        <v>276</v>
      </c>
      <c r="BN504" s="57"/>
      <c r="BO504" s="57"/>
      <c r="BP504" s="57"/>
      <c r="BQ504" s="58"/>
    </row>
    <row r="505" spans="1:69" ht="15.75" x14ac:dyDescent="0.25">
      <c r="A505" s="38" t="s">
        <v>5353</v>
      </c>
      <c r="B505" s="39" t="s">
        <v>6069</v>
      </c>
      <c r="C505" s="39" t="s">
        <v>6070</v>
      </c>
      <c r="D505" s="39" t="s">
        <v>118</v>
      </c>
      <c r="E505" s="39" t="s">
        <v>6071</v>
      </c>
      <c r="F505" s="66" t="str">
        <f>HYPERLINK("http://twiplomacy.com/info/europe/Poland","http://twiplomacy.com/info/europe/Poland")</f>
        <v>http://twiplomacy.com/info/europe/Poland</v>
      </c>
      <c r="G505" s="41" t="s">
        <v>6072</v>
      </c>
      <c r="H505" s="48" t="s">
        <v>6073</v>
      </c>
      <c r="I505" s="41" t="s">
        <v>6074</v>
      </c>
      <c r="J505" s="43">
        <v>1030404</v>
      </c>
      <c r="K505" s="43">
        <v>233</v>
      </c>
      <c r="L505" s="41" t="s">
        <v>6075</v>
      </c>
      <c r="M505" s="41" t="s">
        <v>6076</v>
      </c>
      <c r="N505" s="41" t="s">
        <v>6077</v>
      </c>
      <c r="O505" s="43">
        <v>6</v>
      </c>
      <c r="P505" s="43">
        <v>452</v>
      </c>
      <c r="Q505" s="41" t="s">
        <v>164</v>
      </c>
      <c r="R505" s="41" t="s">
        <v>124</v>
      </c>
      <c r="S505" s="43">
        <v>1549</v>
      </c>
      <c r="T505" s="44" t="s">
        <v>97</v>
      </c>
      <c r="U505" s="43">
        <v>0.2269503546099291</v>
      </c>
      <c r="V505" s="43">
        <v>204.97435897435901</v>
      </c>
      <c r="W505" s="43">
        <v>841.41595441595439</v>
      </c>
      <c r="X505" s="45">
        <v>153</v>
      </c>
      <c r="Y505" s="45">
        <v>448</v>
      </c>
      <c r="Z505" s="46">
        <v>0.34151785714285698</v>
      </c>
      <c r="AA505" s="41" t="s">
        <v>6072</v>
      </c>
      <c r="AB505" s="41" t="s">
        <v>6074</v>
      </c>
      <c r="AC505" s="41" t="s">
        <v>6078</v>
      </c>
      <c r="AD505" s="41" t="s">
        <v>6073</v>
      </c>
      <c r="AE505" s="43">
        <v>187366</v>
      </c>
      <c r="AF505" s="43">
        <v>804.25714285714287</v>
      </c>
      <c r="AG505" s="43">
        <v>28149</v>
      </c>
      <c r="AH505" s="43">
        <v>159217</v>
      </c>
      <c r="AI505" s="47">
        <v>5.7299999999999999E-3</v>
      </c>
      <c r="AJ505" s="47">
        <v>5.96E-3</v>
      </c>
      <c r="AK505" s="41" t="s">
        <v>82</v>
      </c>
      <c r="AL505" s="47">
        <v>7.6699999999999997E-3</v>
      </c>
      <c r="AM505" s="47">
        <v>5.64E-3</v>
      </c>
      <c r="AN505" s="43">
        <v>35</v>
      </c>
      <c r="AO505" s="43">
        <v>5</v>
      </c>
      <c r="AP505" s="43">
        <v>2</v>
      </c>
      <c r="AQ505" s="43">
        <v>0</v>
      </c>
      <c r="AR505" s="43">
        <v>28</v>
      </c>
      <c r="AS505" s="41">
        <v>0.1</v>
      </c>
      <c r="AT505" s="43">
        <v>1031471</v>
      </c>
      <c r="AU505" s="43">
        <v>225721</v>
      </c>
      <c r="AV505" s="47">
        <v>0.28010000000000002</v>
      </c>
      <c r="AW505" s="48" t="str">
        <f>HYPERLINK("https://twitter.com/donaldtusk/lists","https://twitter.com/donaldtusk/lists")</f>
        <v>https://twitter.com/donaldtusk/lists</v>
      </c>
      <c r="AX505" s="39">
        <v>0</v>
      </c>
      <c r="AY505" s="39">
        <v>0</v>
      </c>
      <c r="AZ505" s="39" t="s">
        <v>85</v>
      </c>
      <c r="BA505" s="39"/>
      <c r="BB505" s="48" t="s">
        <v>6079</v>
      </c>
      <c r="BC505" s="39">
        <v>0</v>
      </c>
      <c r="BD505" s="41" t="s">
        <v>6072</v>
      </c>
      <c r="BE505" s="50">
        <v>0</v>
      </c>
      <c r="BF505" s="50">
        <v>74</v>
      </c>
      <c r="BG505" s="50">
        <v>2</v>
      </c>
      <c r="BH505" s="50">
        <v>76</v>
      </c>
      <c r="BI505" s="50"/>
      <c r="BJ505" s="50" t="s">
        <v>6080</v>
      </c>
      <c r="BK505" s="50" t="s">
        <v>6081</v>
      </c>
      <c r="BL505" s="56" t="s">
        <v>6082</v>
      </c>
      <c r="BM505" s="52" t="s">
        <v>276</v>
      </c>
      <c r="BN505" s="57"/>
      <c r="BO505" s="57"/>
      <c r="BP505" s="57"/>
      <c r="BQ505" s="58"/>
    </row>
    <row r="506" spans="1:69" ht="15.75" x14ac:dyDescent="0.25">
      <c r="A506" s="38" t="s">
        <v>5353</v>
      </c>
      <c r="B506" s="39" t="s">
        <v>6069</v>
      </c>
      <c r="C506" s="39" t="s">
        <v>6070</v>
      </c>
      <c r="D506" s="39" t="s">
        <v>118</v>
      </c>
      <c r="E506" s="39" t="s">
        <v>6083</v>
      </c>
      <c r="F506" s="66" t="str">
        <f t="shared" ref="F506:F511" si="24">HYPERLINK("http://twiplomacy.com/info/europe/Europe","http://twiplomacy.com/info/europe/Europe")</f>
        <v>http://twiplomacy.com/info/europe/Europe</v>
      </c>
      <c r="G506" s="41" t="s">
        <v>6084</v>
      </c>
      <c r="H506" s="48" t="s">
        <v>6085</v>
      </c>
      <c r="I506" s="41" t="s">
        <v>6074</v>
      </c>
      <c r="J506" s="43">
        <v>876033</v>
      </c>
      <c r="K506" s="43">
        <v>381</v>
      </c>
      <c r="L506" s="41" t="s">
        <v>6086</v>
      </c>
      <c r="M506" s="41" t="s">
        <v>6087</v>
      </c>
      <c r="N506" s="41" t="s">
        <v>6069</v>
      </c>
      <c r="O506" s="43">
        <v>61</v>
      </c>
      <c r="P506" s="43">
        <v>5428</v>
      </c>
      <c r="Q506" s="41" t="s">
        <v>164</v>
      </c>
      <c r="R506" s="41" t="s">
        <v>124</v>
      </c>
      <c r="S506" s="43">
        <v>7062</v>
      </c>
      <c r="T506" s="44" t="s">
        <v>97</v>
      </c>
      <c r="U506" s="43">
        <v>1.968711656441718</v>
      </c>
      <c r="V506" s="43">
        <v>117.45346215780999</v>
      </c>
      <c r="W506" s="43">
        <v>161.7037037037037</v>
      </c>
      <c r="X506" s="45">
        <v>3</v>
      </c>
      <c r="Y506" s="45">
        <v>3209</v>
      </c>
      <c r="Z506" s="46">
        <v>9.3487067622312196E-4</v>
      </c>
      <c r="AA506" s="41" t="s">
        <v>6084</v>
      </c>
      <c r="AB506" s="41" t="s">
        <v>6074</v>
      </c>
      <c r="AC506" s="41" t="s">
        <v>6088</v>
      </c>
      <c r="AD506" s="41" t="s">
        <v>6085</v>
      </c>
      <c r="AE506" s="43">
        <v>413771</v>
      </c>
      <c r="AF506" s="43">
        <v>332.05263157894734</v>
      </c>
      <c r="AG506" s="43">
        <v>132489</v>
      </c>
      <c r="AH506" s="43">
        <v>281282</v>
      </c>
      <c r="AI506" s="47">
        <v>1.4400000000000001E-3</v>
      </c>
      <c r="AJ506" s="47">
        <v>8.1999999999999998E-4</v>
      </c>
      <c r="AK506" s="47">
        <v>6.3000000000000003E-4</v>
      </c>
      <c r="AL506" s="47">
        <v>4.4999999999999999E-4</v>
      </c>
      <c r="AM506" s="47">
        <v>3.62E-3</v>
      </c>
      <c r="AN506" s="43">
        <v>399</v>
      </c>
      <c r="AO506" s="43">
        <v>166</v>
      </c>
      <c r="AP506" s="43">
        <v>4</v>
      </c>
      <c r="AQ506" s="43">
        <v>123</v>
      </c>
      <c r="AR506" s="43">
        <v>105</v>
      </c>
      <c r="AS506" s="41">
        <v>1.0900000000000001</v>
      </c>
      <c r="AT506" s="43">
        <v>875305</v>
      </c>
      <c r="AU506" s="43">
        <v>365379</v>
      </c>
      <c r="AV506" s="47">
        <v>0.71650000000000003</v>
      </c>
      <c r="AW506" s="66" t="str">
        <f>HYPERLINK("https://twitter.com/eucopresident/lists","https://twitter.com/eucopresident/lists")</f>
        <v>https://twitter.com/eucopresident/lists</v>
      </c>
      <c r="AX506" s="39">
        <v>0</v>
      </c>
      <c r="AY506" s="39">
        <v>3</v>
      </c>
      <c r="AZ506" s="39" t="s">
        <v>85</v>
      </c>
      <c r="BA506" s="39"/>
      <c r="BB506" s="48" t="s">
        <v>6089</v>
      </c>
      <c r="BC506" s="39">
        <v>0</v>
      </c>
      <c r="BD506" s="41" t="s">
        <v>6084</v>
      </c>
      <c r="BE506" s="50">
        <v>33</v>
      </c>
      <c r="BF506" s="50">
        <v>139</v>
      </c>
      <c r="BG506" s="50">
        <v>45</v>
      </c>
      <c r="BH506" s="50">
        <v>217</v>
      </c>
      <c r="BI506" s="50" t="s">
        <v>6090</v>
      </c>
      <c r="BJ506" s="50" t="s">
        <v>6091</v>
      </c>
      <c r="BK506" s="50" t="s">
        <v>6092</v>
      </c>
      <c r="BL506" s="51" t="s">
        <v>6093</v>
      </c>
      <c r="BM506" s="52" t="s">
        <v>90</v>
      </c>
      <c r="BN506" s="57"/>
      <c r="BO506" s="57"/>
      <c r="BP506" s="57"/>
      <c r="BQ506" s="58"/>
    </row>
    <row r="507" spans="1:69" ht="15.75" x14ac:dyDescent="0.25">
      <c r="A507" s="38" t="s">
        <v>5353</v>
      </c>
      <c r="B507" s="39" t="s">
        <v>6069</v>
      </c>
      <c r="C507" s="39" t="s">
        <v>6094</v>
      </c>
      <c r="D507" s="39" t="s">
        <v>71</v>
      </c>
      <c r="E507" s="39" t="s">
        <v>211</v>
      </c>
      <c r="F507" s="66" t="str">
        <f t="shared" si="24"/>
        <v>http://twiplomacy.com/info/europe/Europe</v>
      </c>
      <c r="G507" s="41" t="s">
        <v>6095</v>
      </c>
      <c r="H507" s="48" t="s">
        <v>6096</v>
      </c>
      <c r="I507" s="41" t="s">
        <v>6094</v>
      </c>
      <c r="J507" s="43">
        <v>329939</v>
      </c>
      <c r="K507" s="43">
        <v>484</v>
      </c>
      <c r="L507" s="41" t="s">
        <v>6097</v>
      </c>
      <c r="M507" s="41" t="s">
        <v>6098</v>
      </c>
      <c r="N507" s="41" t="s">
        <v>6099</v>
      </c>
      <c r="O507" s="43">
        <v>307</v>
      </c>
      <c r="P507" s="43">
        <v>3906</v>
      </c>
      <c r="Q507" s="41" t="s">
        <v>164</v>
      </c>
      <c r="R507" s="41" t="s">
        <v>124</v>
      </c>
      <c r="S507" s="43">
        <v>2944</v>
      </c>
      <c r="T507" s="44" t="s">
        <v>97</v>
      </c>
      <c r="U507" s="43">
        <v>1.9019492025989371</v>
      </c>
      <c r="V507" s="43">
        <v>23.61101973684211</v>
      </c>
      <c r="W507" s="43">
        <v>21.667351973684209</v>
      </c>
      <c r="X507" s="45">
        <v>146</v>
      </c>
      <c r="Y507" s="45">
        <v>3220</v>
      </c>
      <c r="Z507" s="46">
        <v>4.5341614906832299E-2</v>
      </c>
      <c r="AA507" s="41" t="s">
        <v>6095</v>
      </c>
      <c r="AB507" s="41" t="s">
        <v>6094</v>
      </c>
      <c r="AC507" s="41" t="s">
        <v>6100</v>
      </c>
      <c r="AD507" s="41" t="s">
        <v>6096</v>
      </c>
      <c r="AE507" s="43">
        <v>46008</v>
      </c>
      <c r="AF507" s="43">
        <v>44.971046770601333</v>
      </c>
      <c r="AG507" s="43">
        <v>20192</v>
      </c>
      <c r="AH507" s="43">
        <v>25816</v>
      </c>
      <c r="AI507" s="47">
        <v>3.5E-4</v>
      </c>
      <c r="AJ507" s="47">
        <v>3.8999999999999999E-4</v>
      </c>
      <c r="AK507" s="47">
        <v>2.0000000000000001E-4</v>
      </c>
      <c r="AL507" s="47">
        <v>4.2999999999999999E-4</v>
      </c>
      <c r="AM507" s="47">
        <v>3.3E-4</v>
      </c>
      <c r="AN507" s="43">
        <v>449</v>
      </c>
      <c r="AO507" s="43">
        <v>16</v>
      </c>
      <c r="AP507" s="43">
        <v>271</v>
      </c>
      <c r="AQ507" s="43">
        <v>144</v>
      </c>
      <c r="AR507" s="43">
        <v>18</v>
      </c>
      <c r="AS507" s="41">
        <v>1.23</v>
      </c>
      <c r="AT507" s="43">
        <v>329747</v>
      </c>
      <c r="AU507" s="43">
        <v>80828</v>
      </c>
      <c r="AV507" s="47">
        <v>0.32469999999999999</v>
      </c>
      <c r="AW507" s="66" t="str">
        <f>HYPERLINK("https://twitter.com/EUCouncil/lists","https://twitter.com/EUCouncil/lists")</f>
        <v>https://twitter.com/EUCouncil/lists</v>
      </c>
      <c r="AX507" s="39">
        <v>10</v>
      </c>
      <c r="AY507" s="39">
        <v>1</v>
      </c>
      <c r="AZ507" s="87" t="s">
        <v>85</v>
      </c>
      <c r="BA507" s="87"/>
      <c r="BB507" s="48" t="s">
        <v>6101</v>
      </c>
      <c r="BC507" s="39">
        <v>0</v>
      </c>
      <c r="BD507" s="41" t="s">
        <v>6095</v>
      </c>
      <c r="BE507" s="50">
        <v>17</v>
      </c>
      <c r="BF507" s="50">
        <v>109</v>
      </c>
      <c r="BG507" s="50">
        <v>39</v>
      </c>
      <c r="BH507" s="50">
        <v>165</v>
      </c>
      <c r="BI507" s="50" t="s">
        <v>6102</v>
      </c>
      <c r="BJ507" s="50" t="s">
        <v>6103</v>
      </c>
      <c r="BK507" s="50" t="s">
        <v>6104</v>
      </c>
      <c r="BL507" s="51" t="s">
        <v>6105</v>
      </c>
      <c r="BM507" s="52" t="s">
        <v>90</v>
      </c>
      <c r="BN507" s="57"/>
      <c r="BO507" s="57"/>
      <c r="BP507" s="57"/>
      <c r="BQ507" s="58"/>
    </row>
    <row r="508" spans="1:69" ht="15.75" x14ac:dyDescent="0.25">
      <c r="A508" s="38" t="s">
        <v>5353</v>
      </c>
      <c r="B508" s="39" t="s">
        <v>6069</v>
      </c>
      <c r="C508" s="39" t="s">
        <v>6094</v>
      </c>
      <c r="D508" s="39" t="s">
        <v>71</v>
      </c>
      <c r="E508" s="39" t="s">
        <v>211</v>
      </c>
      <c r="F508" s="66" t="str">
        <f t="shared" si="24"/>
        <v>http://twiplomacy.com/info/europe/Europe</v>
      </c>
      <c r="G508" s="41" t="s">
        <v>6106</v>
      </c>
      <c r="H508" s="48" t="s">
        <v>6107</v>
      </c>
      <c r="I508" s="41" t="s">
        <v>6108</v>
      </c>
      <c r="J508" s="43">
        <v>27568</v>
      </c>
      <c r="K508" s="43">
        <v>1308</v>
      </c>
      <c r="L508" s="41" t="s">
        <v>6109</v>
      </c>
      <c r="M508" s="41" t="s">
        <v>6110</v>
      </c>
      <c r="N508" s="41" t="s">
        <v>5543</v>
      </c>
      <c r="O508" s="43">
        <v>0</v>
      </c>
      <c r="P508" s="43">
        <v>20377</v>
      </c>
      <c r="Q508" s="41" t="s">
        <v>164</v>
      </c>
      <c r="R508" s="41" t="s">
        <v>124</v>
      </c>
      <c r="S508" s="43">
        <v>998</v>
      </c>
      <c r="T508" s="44" t="s">
        <v>97</v>
      </c>
      <c r="U508" s="43">
        <v>8.89196675900277</v>
      </c>
      <c r="V508" s="43">
        <v>2.4651090342679129</v>
      </c>
      <c r="W508" s="43">
        <v>2.6819314641744549</v>
      </c>
      <c r="X508" s="45">
        <v>20</v>
      </c>
      <c r="Y508" s="45">
        <v>3210</v>
      </c>
      <c r="Z508" s="46">
        <v>6.2305295950155796E-3</v>
      </c>
      <c r="AA508" s="41" t="s">
        <v>6106</v>
      </c>
      <c r="AB508" s="41" t="s">
        <v>6108</v>
      </c>
      <c r="AC508" s="41" t="s">
        <v>6111</v>
      </c>
      <c r="AD508" s="41" t="s">
        <v>6107</v>
      </c>
      <c r="AE508" s="43">
        <v>16643</v>
      </c>
      <c r="AF508" s="43">
        <v>2.4937810945273631</v>
      </c>
      <c r="AG508" s="43">
        <v>8020</v>
      </c>
      <c r="AH508" s="43">
        <v>8623</v>
      </c>
      <c r="AI508" s="47">
        <v>1.9000000000000001E-4</v>
      </c>
      <c r="AJ508" s="41" t="s">
        <v>82</v>
      </c>
      <c r="AK508" s="47">
        <v>1.9000000000000001E-4</v>
      </c>
      <c r="AL508" s="41" t="s">
        <v>82</v>
      </c>
      <c r="AM508" s="41" t="s">
        <v>82</v>
      </c>
      <c r="AN508" s="43">
        <v>3216</v>
      </c>
      <c r="AO508" s="43">
        <v>0</v>
      </c>
      <c r="AP508" s="43">
        <v>0</v>
      </c>
      <c r="AQ508" s="43">
        <v>3216</v>
      </c>
      <c r="AR508" s="43">
        <v>0</v>
      </c>
      <c r="AS508" s="41">
        <v>8.81</v>
      </c>
      <c r="AT508" s="43">
        <v>27559</v>
      </c>
      <c r="AU508" s="43">
        <v>2796</v>
      </c>
      <c r="AV508" s="47">
        <v>0.1129</v>
      </c>
      <c r="AW508" s="48" t="str">
        <f>HYPERLINK("https://twitter.com/EUCouncilTVNews/lists","https://twitter.com/EUCouncilTVNews/lists")</f>
        <v>https://twitter.com/EUCouncilTVNews/lists</v>
      </c>
      <c r="AX508" s="39">
        <v>0</v>
      </c>
      <c r="AY508" s="39">
        <v>1</v>
      </c>
      <c r="AZ508" s="39" t="s">
        <v>85</v>
      </c>
      <c r="BA508" s="39"/>
      <c r="BB508" s="48" t="s">
        <v>6112</v>
      </c>
      <c r="BC508" s="39">
        <v>0</v>
      </c>
      <c r="BD508" s="41" t="s">
        <v>6106</v>
      </c>
      <c r="BE508" s="50">
        <v>33</v>
      </c>
      <c r="BF508" s="50">
        <v>13</v>
      </c>
      <c r="BG508" s="50">
        <v>60</v>
      </c>
      <c r="BH508" s="50">
        <v>106</v>
      </c>
      <c r="BI508" s="50" t="s">
        <v>6113</v>
      </c>
      <c r="BJ508" s="50" t="s">
        <v>6114</v>
      </c>
      <c r="BK508" s="50" t="s">
        <v>6115</v>
      </c>
      <c r="BL508" s="56" t="s">
        <v>6116</v>
      </c>
      <c r="BM508" s="52">
        <v>1</v>
      </c>
      <c r="BN508" s="57">
        <v>0</v>
      </c>
      <c r="BO508" s="57">
        <v>307</v>
      </c>
      <c r="BP508" s="57">
        <v>5</v>
      </c>
      <c r="BQ508" s="58" t="e">
        <f>SUM(BM508)/BN508/BO508</f>
        <v>#DIV/0!</v>
      </c>
    </row>
    <row r="509" spans="1:69" ht="15.75" x14ac:dyDescent="0.25">
      <c r="A509" s="38" t="s">
        <v>5353</v>
      </c>
      <c r="B509" s="39" t="s">
        <v>6069</v>
      </c>
      <c r="C509" s="39" t="s">
        <v>6117</v>
      </c>
      <c r="D509" s="39" t="s">
        <v>118</v>
      </c>
      <c r="E509" s="39" t="s">
        <v>6118</v>
      </c>
      <c r="F509" s="66" t="str">
        <f t="shared" si="24"/>
        <v>http://twiplomacy.com/info/europe/Europe</v>
      </c>
      <c r="G509" s="41" t="s">
        <v>6119</v>
      </c>
      <c r="H509" s="48" t="s">
        <v>6120</v>
      </c>
      <c r="I509" s="41" t="s">
        <v>6121</v>
      </c>
      <c r="J509" s="43">
        <v>611594</v>
      </c>
      <c r="K509" s="43">
        <v>956</v>
      </c>
      <c r="L509" s="41" t="s">
        <v>6122</v>
      </c>
      <c r="M509" s="41" t="s">
        <v>6123</v>
      </c>
      <c r="N509" s="41" t="s">
        <v>5353</v>
      </c>
      <c r="O509" s="43">
        <v>347</v>
      </c>
      <c r="P509" s="43">
        <v>1674</v>
      </c>
      <c r="Q509" s="41" t="s">
        <v>164</v>
      </c>
      <c r="R509" s="41" t="s">
        <v>124</v>
      </c>
      <c r="S509" s="43">
        <v>4519</v>
      </c>
      <c r="T509" s="44" t="s">
        <v>97</v>
      </c>
      <c r="U509" s="43">
        <v>1.05852417302799</v>
      </c>
      <c r="V509" s="43">
        <v>110.1804308797127</v>
      </c>
      <c r="W509" s="43">
        <v>136.27827648114899</v>
      </c>
      <c r="X509" s="45">
        <v>42</v>
      </c>
      <c r="Y509" s="45">
        <v>1664</v>
      </c>
      <c r="Z509" s="46">
        <v>2.5240384615384599E-2</v>
      </c>
      <c r="AA509" s="41" t="s">
        <v>6119</v>
      </c>
      <c r="AB509" s="41" t="s">
        <v>6121</v>
      </c>
      <c r="AC509" s="41" t="s">
        <v>6124</v>
      </c>
      <c r="AD509" s="41" t="s">
        <v>6120</v>
      </c>
      <c r="AE509" s="43">
        <v>122089</v>
      </c>
      <c r="AF509" s="43">
        <v>292</v>
      </c>
      <c r="AG509" s="43">
        <v>41464</v>
      </c>
      <c r="AH509" s="43">
        <v>80625</v>
      </c>
      <c r="AI509" s="47">
        <v>1.6299999999999999E-3</v>
      </c>
      <c r="AJ509" s="47">
        <v>1.25E-3</v>
      </c>
      <c r="AK509" s="47">
        <v>1.67E-3</v>
      </c>
      <c r="AL509" s="47">
        <v>1.5E-3</v>
      </c>
      <c r="AM509" s="47">
        <v>4.8599999999999997E-3</v>
      </c>
      <c r="AN509" s="43">
        <v>142</v>
      </c>
      <c r="AO509" s="43">
        <v>65</v>
      </c>
      <c r="AP509" s="43">
        <v>1</v>
      </c>
      <c r="AQ509" s="43">
        <v>66</v>
      </c>
      <c r="AR509" s="43">
        <v>10</v>
      </c>
      <c r="AS509" s="41">
        <v>0.39</v>
      </c>
      <c r="AT509" s="43">
        <v>611351</v>
      </c>
      <c r="AU509" s="43">
        <v>199058</v>
      </c>
      <c r="AV509" s="47">
        <v>0.48280000000000001</v>
      </c>
      <c r="AW509" s="66" t="str">
        <f>HYPERLINK("https://twitter.com/JunckerEU/lists","https://twitter.com/JunckerEU/lists")</f>
        <v>https://twitter.com/JunckerEU/lists</v>
      </c>
      <c r="AX509" s="39">
        <v>0</v>
      </c>
      <c r="AY509" s="39">
        <v>2</v>
      </c>
      <c r="AZ509" s="39" t="s">
        <v>85</v>
      </c>
      <c r="BA509" s="39"/>
      <c r="BB509" s="48" t="s">
        <v>6125</v>
      </c>
      <c r="BC509" s="39">
        <v>0</v>
      </c>
      <c r="BD509" s="41" t="s">
        <v>6119</v>
      </c>
      <c r="BE509" s="50">
        <v>9</v>
      </c>
      <c r="BF509" s="50">
        <v>133</v>
      </c>
      <c r="BG509" s="50">
        <v>20</v>
      </c>
      <c r="BH509" s="50">
        <v>162</v>
      </c>
      <c r="BI509" s="50" t="s">
        <v>6126</v>
      </c>
      <c r="BJ509" s="50" t="s">
        <v>6127</v>
      </c>
      <c r="BK509" s="50" t="s">
        <v>6128</v>
      </c>
      <c r="BL509" s="97" t="s">
        <v>6129</v>
      </c>
      <c r="BM509" s="81" t="s">
        <v>90</v>
      </c>
      <c r="BN509" s="82"/>
      <c r="BO509" s="82"/>
      <c r="BP509" s="82"/>
      <c r="BQ509" s="84"/>
    </row>
    <row r="510" spans="1:69" ht="15.75" x14ac:dyDescent="0.25">
      <c r="A510" s="38" t="s">
        <v>5353</v>
      </c>
      <c r="B510" s="39" t="s">
        <v>6069</v>
      </c>
      <c r="C510" s="39" t="s">
        <v>6130</v>
      </c>
      <c r="D510" s="39" t="s">
        <v>71</v>
      </c>
      <c r="E510" s="39" t="s">
        <v>6130</v>
      </c>
      <c r="F510" s="66" t="str">
        <f t="shared" si="24"/>
        <v>http://twiplomacy.com/info/europe/Europe</v>
      </c>
      <c r="G510" s="41" t="s">
        <v>6131</v>
      </c>
      <c r="H510" s="48" t="s">
        <v>6132</v>
      </c>
      <c r="I510" s="41" t="s">
        <v>6133</v>
      </c>
      <c r="J510" s="43">
        <v>942760</v>
      </c>
      <c r="K510" s="43">
        <v>823</v>
      </c>
      <c r="L510" s="41" t="s">
        <v>6134</v>
      </c>
      <c r="M510" s="41" t="s">
        <v>6135</v>
      </c>
      <c r="N510" s="41" t="s">
        <v>6099</v>
      </c>
      <c r="O510" s="43">
        <v>6960</v>
      </c>
      <c r="P510" s="43">
        <v>29389</v>
      </c>
      <c r="Q510" s="41" t="s">
        <v>164</v>
      </c>
      <c r="R510" s="41" t="s">
        <v>124</v>
      </c>
      <c r="S510" s="43">
        <v>10540</v>
      </c>
      <c r="T510" s="44" t="s">
        <v>97</v>
      </c>
      <c r="U510" s="43">
        <v>11.25874125874126</v>
      </c>
      <c r="V510" s="43">
        <v>118.30215827338129</v>
      </c>
      <c r="W510" s="43">
        <v>152.5807354116707</v>
      </c>
      <c r="X510" s="45">
        <v>243</v>
      </c>
      <c r="Y510" s="45">
        <v>3220</v>
      </c>
      <c r="Z510" s="46">
        <v>7.5465838509316804E-2</v>
      </c>
      <c r="AA510" s="41" t="s">
        <v>6131</v>
      </c>
      <c r="AB510" s="41" t="s">
        <v>6133</v>
      </c>
      <c r="AC510" s="41" t="s">
        <v>6136</v>
      </c>
      <c r="AD510" s="41" t="s">
        <v>6132</v>
      </c>
      <c r="AE510" s="43">
        <v>819839</v>
      </c>
      <c r="AF510" s="43">
        <v>123.07093899931461</v>
      </c>
      <c r="AG510" s="43">
        <v>359121</v>
      </c>
      <c r="AH510" s="43">
        <v>460718</v>
      </c>
      <c r="AI510" s="47">
        <v>3.3E-4</v>
      </c>
      <c r="AJ510" s="47">
        <v>5.2999999999999998E-4</v>
      </c>
      <c r="AK510" s="47">
        <v>2.5000000000000001E-4</v>
      </c>
      <c r="AL510" s="47">
        <v>4.6000000000000001E-4</v>
      </c>
      <c r="AM510" s="47">
        <v>4.2000000000000002E-4</v>
      </c>
      <c r="AN510" s="43">
        <v>2918</v>
      </c>
      <c r="AO510" s="43">
        <v>369</v>
      </c>
      <c r="AP510" s="43">
        <v>592</v>
      </c>
      <c r="AQ510" s="43">
        <v>1911</v>
      </c>
      <c r="AR510" s="43">
        <v>40</v>
      </c>
      <c r="AS510" s="41">
        <v>7.99</v>
      </c>
      <c r="AT510" s="43">
        <v>942601</v>
      </c>
      <c r="AU510" s="43">
        <v>195797</v>
      </c>
      <c r="AV510" s="47">
        <v>0.26219999999999999</v>
      </c>
      <c r="AW510" s="72" t="str">
        <f>HYPERLINK("https://twitter.com/EU_Commission/lists","https://twitter.com/EU_Commission/lists")</f>
        <v>https://twitter.com/EU_Commission/lists</v>
      </c>
      <c r="AX510" s="39">
        <v>11</v>
      </c>
      <c r="AY510" s="39">
        <v>7</v>
      </c>
      <c r="AZ510" s="66" t="str">
        <f>HYPERLINK("https://twitter.com/EU_Commission/lists/ec-representations","https://twitter.com/EU_Commission/lists/ec-representations")</f>
        <v>https://twitter.com/EU_Commission/lists/ec-representations</v>
      </c>
      <c r="BA510" s="39">
        <v>56</v>
      </c>
      <c r="BB510" s="48" t="s">
        <v>6137</v>
      </c>
      <c r="BC510" s="39">
        <v>7</v>
      </c>
      <c r="BD510" s="41" t="s">
        <v>6131</v>
      </c>
      <c r="BE510" s="50">
        <v>29</v>
      </c>
      <c r="BF510" s="50">
        <v>139</v>
      </c>
      <c r="BG510" s="50">
        <v>83</v>
      </c>
      <c r="BH510" s="50">
        <v>251</v>
      </c>
      <c r="BI510" s="50" t="s">
        <v>6138</v>
      </c>
      <c r="BJ510" s="50" t="s">
        <v>6139</v>
      </c>
      <c r="BK510" s="50" t="s">
        <v>6140</v>
      </c>
      <c r="BL510" s="51" t="s">
        <v>6141</v>
      </c>
      <c r="BM510" s="52">
        <v>47356</v>
      </c>
      <c r="BN510" s="57">
        <v>90</v>
      </c>
      <c r="BO510" s="57">
        <v>1351</v>
      </c>
      <c r="BP510" s="57">
        <v>70</v>
      </c>
      <c r="BQ510" s="58">
        <f>SUM(BM510)/BN510/BO510</f>
        <v>0.38947281848836257</v>
      </c>
    </row>
    <row r="511" spans="1:69" ht="15.75" x14ac:dyDescent="0.25">
      <c r="A511" s="38" t="s">
        <v>5353</v>
      </c>
      <c r="B511" s="39" t="s">
        <v>6069</v>
      </c>
      <c r="C511" s="39" t="s">
        <v>6094</v>
      </c>
      <c r="D511" s="39" t="s">
        <v>71</v>
      </c>
      <c r="E511" s="39" t="s">
        <v>211</v>
      </c>
      <c r="F511" s="66" t="str">
        <f t="shared" si="24"/>
        <v>http://twiplomacy.com/info/europe/Europe</v>
      </c>
      <c r="G511" s="41" t="s">
        <v>6142</v>
      </c>
      <c r="H511" s="48" t="s">
        <v>6143</v>
      </c>
      <c r="I511" s="41" t="s">
        <v>6144</v>
      </c>
      <c r="J511" s="43">
        <v>282747</v>
      </c>
      <c r="K511" s="43">
        <v>1724</v>
      </c>
      <c r="L511" s="41" t="s">
        <v>6145</v>
      </c>
      <c r="M511" s="41" t="s">
        <v>6146</v>
      </c>
      <c r="N511" s="41" t="s">
        <v>5543</v>
      </c>
      <c r="O511" s="43">
        <v>301</v>
      </c>
      <c r="P511" s="43">
        <v>12466</v>
      </c>
      <c r="Q511" s="41" t="s">
        <v>164</v>
      </c>
      <c r="R511" s="41" t="s">
        <v>124</v>
      </c>
      <c r="S511" s="43">
        <v>3807</v>
      </c>
      <c r="T511" s="44" t="s">
        <v>97</v>
      </c>
      <c r="U511" s="43">
        <v>5.7769784172661867</v>
      </c>
      <c r="V511" s="43">
        <v>12.41274986493787</v>
      </c>
      <c r="W511" s="43">
        <v>9.8179362506753112</v>
      </c>
      <c r="X511" s="45">
        <v>53</v>
      </c>
      <c r="Y511" s="45">
        <v>3212</v>
      </c>
      <c r="Z511" s="46">
        <v>1.6500622665006199E-2</v>
      </c>
      <c r="AA511" s="41" t="s">
        <v>6142</v>
      </c>
      <c r="AB511" s="41" t="s">
        <v>6144</v>
      </c>
      <c r="AC511" s="41" t="s">
        <v>6147</v>
      </c>
      <c r="AD511" s="41" t="s">
        <v>6143</v>
      </c>
      <c r="AE511" s="43">
        <v>29157</v>
      </c>
      <c r="AF511" s="43">
        <v>13.612847222222221</v>
      </c>
      <c r="AG511" s="43">
        <v>15682</v>
      </c>
      <c r="AH511" s="43">
        <v>13475</v>
      </c>
      <c r="AI511" s="47">
        <v>1E-4</v>
      </c>
      <c r="AJ511" s="47">
        <v>2.7999999999999998E-4</v>
      </c>
      <c r="AK511" s="47">
        <v>6.9999999999999994E-5</v>
      </c>
      <c r="AL511" s="47">
        <v>3.6000000000000002E-4</v>
      </c>
      <c r="AM511" s="47">
        <v>5.0000000000000002E-5</v>
      </c>
      <c r="AN511" s="43">
        <v>1152</v>
      </c>
      <c r="AO511" s="43">
        <v>13</v>
      </c>
      <c r="AP511" s="43">
        <v>77</v>
      </c>
      <c r="AQ511" s="43">
        <v>1023</v>
      </c>
      <c r="AR511" s="43">
        <v>37</v>
      </c>
      <c r="AS511" s="41">
        <v>3.16</v>
      </c>
      <c r="AT511" s="43">
        <v>282672</v>
      </c>
      <c r="AU511" s="43">
        <v>46010</v>
      </c>
      <c r="AV511" s="47">
        <v>0.19439999999999999</v>
      </c>
      <c r="AW511" s="66" t="str">
        <f>HYPERLINK("https://twitter.com/EUCouncilPress/lists","https://twitter.com/EUCouncilPress/lists")</f>
        <v>https://twitter.com/EUCouncilPress/lists</v>
      </c>
      <c r="AX511" s="39">
        <v>28</v>
      </c>
      <c r="AY511" s="39">
        <v>3</v>
      </c>
      <c r="AZ511" s="66" t="str">
        <f>HYPERLINK("https://twitter.com/EUCouncilPress/lists/eu-in-the-world/members","https://twitter.com/EUCouncilPress/lists/eu-in-the-world/members")</f>
        <v>https://twitter.com/EUCouncilPress/lists/eu-in-the-world/members</v>
      </c>
      <c r="BA511" s="39">
        <v>7</v>
      </c>
      <c r="BB511" s="48" t="s">
        <v>6148</v>
      </c>
      <c r="BC511" s="39">
        <v>2</v>
      </c>
      <c r="BD511" s="41" t="s">
        <v>6142</v>
      </c>
      <c r="BE511" s="50">
        <v>46</v>
      </c>
      <c r="BF511" s="50">
        <v>70</v>
      </c>
      <c r="BG511" s="50">
        <v>70</v>
      </c>
      <c r="BH511" s="50">
        <v>186</v>
      </c>
      <c r="BI511" s="50" t="s">
        <v>6149</v>
      </c>
      <c r="BJ511" s="50" t="s">
        <v>6150</v>
      </c>
      <c r="BK511" s="50" t="s">
        <v>6151</v>
      </c>
      <c r="BL511" s="51" t="s">
        <v>6152</v>
      </c>
      <c r="BM511" s="52" t="s">
        <v>90</v>
      </c>
      <c r="BN511" s="57"/>
      <c r="BO511" s="57"/>
      <c r="BP511" s="57"/>
      <c r="BQ511" s="58"/>
    </row>
    <row r="512" spans="1:69" ht="15.75" x14ac:dyDescent="0.25">
      <c r="A512" s="38" t="s">
        <v>5353</v>
      </c>
      <c r="B512" s="39" t="s">
        <v>6069</v>
      </c>
      <c r="C512" s="39" t="s">
        <v>117</v>
      </c>
      <c r="D512" s="39" t="s">
        <v>118</v>
      </c>
      <c r="E512" s="39" t="s">
        <v>6153</v>
      </c>
      <c r="F512" s="66" t="str">
        <f>HYPERLINK("http://twiplomacy.com/info/europe/Italy","http://twiplomacy.com/info/europe/Italy")</f>
        <v>http://twiplomacy.com/info/europe/Italy</v>
      </c>
      <c r="G512" s="41" t="s">
        <v>6154</v>
      </c>
      <c r="H512" s="48" t="s">
        <v>6155</v>
      </c>
      <c r="I512" s="41" t="s">
        <v>6156</v>
      </c>
      <c r="J512" s="43">
        <v>467832</v>
      </c>
      <c r="K512" s="43">
        <v>7378</v>
      </c>
      <c r="L512" s="41" t="s">
        <v>6157</v>
      </c>
      <c r="M512" s="41" t="s">
        <v>6158</v>
      </c>
      <c r="N512" s="41"/>
      <c r="O512" s="43">
        <v>685</v>
      </c>
      <c r="P512" s="43">
        <v>7741</v>
      </c>
      <c r="Q512" s="41" t="s">
        <v>4996</v>
      </c>
      <c r="R512" s="41" t="s">
        <v>124</v>
      </c>
      <c r="S512" s="43">
        <v>3858</v>
      </c>
      <c r="T512" s="44" t="s">
        <v>97</v>
      </c>
      <c r="U512" s="43">
        <v>2.4485125858123569</v>
      </c>
      <c r="V512" s="43">
        <v>97.044021024967151</v>
      </c>
      <c r="W512" s="43">
        <v>121.8311432325887</v>
      </c>
      <c r="X512" s="45">
        <v>30</v>
      </c>
      <c r="Y512" s="45">
        <v>3210</v>
      </c>
      <c r="Z512" s="46">
        <v>9.3457943925233603E-3</v>
      </c>
      <c r="AA512" s="41" t="s">
        <v>6154</v>
      </c>
      <c r="AB512" s="41" t="s">
        <v>6156</v>
      </c>
      <c r="AC512" s="41" t="s">
        <v>6159</v>
      </c>
      <c r="AD512" s="41" t="s">
        <v>6155</v>
      </c>
      <c r="AE512" s="43">
        <v>66165</v>
      </c>
      <c r="AF512" s="43">
        <v>94.103448275862064</v>
      </c>
      <c r="AG512" s="43">
        <v>21832</v>
      </c>
      <c r="AH512" s="43">
        <v>44333</v>
      </c>
      <c r="AI512" s="47">
        <v>6.8000000000000005E-4</v>
      </c>
      <c r="AJ512" s="47">
        <v>8.3000000000000001E-4</v>
      </c>
      <c r="AK512" s="47">
        <v>5.8E-4</v>
      </c>
      <c r="AL512" s="47">
        <v>6.4999999999999997E-4</v>
      </c>
      <c r="AM512" s="47">
        <v>1.3600000000000001E-3</v>
      </c>
      <c r="AN512" s="43">
        <v>232</v>
      </c>
      <c r="AO512" s="43">
        <v>30</v>
      </c>
      <c r="AP512" s="43">
        <v>17</v>
      </c>
      <c r="AQ512" s="43">
        <v>164</v>
      </c>
      <c r="AR512" s="43">
        <v>21</v>
      </c>
      <c r="AS512" s="41">
        <v>0.64</v>
      </c>
      <c r="AT512" s="43">
        <v>467809</v>
      </c>
      <c r="AU512" s="43">
        <v>104352</v>
      </c>
      <c r="AV512" s="47">
        <v>0.28710000000000002</v>
      </c>
      <c r="AW512" s="48" t="str">
        <f>HYPERLINK("https://twitter.com/FedericaMog/lists","https://twitter.com/FedericaMog/lists")</f>
        <v>https://twitter.com/FedericaMog/lists</v>
      </c>
      <c r="AX512" s="39">
        <v>0</v>
      </c>
      <c r="AY512" s="39">
        <v>0</v>
      </c>
      <c r="AZ512" s="39" t="s">
        <v>85</v>
      </c>
      <c r="BA512" s="39"/>
      <c r="BB512" s="48" t="s">
        <v>6160</v>
      </c>
      <c r="BC512" s="39">
        <v>0</v>
      </c>
      <c r="BD512" s="41" t="s">
        <v>6154</v>
      </c>
      <c r="BE512" s="50">
        <v>7</v>
      </c>
      <c r="BF512" s="50">
        <v>166</v>
      </c>
      <c r="BG512" s="50">
        <v>34</v>
      </c>
      <c r="BH512" s="50">
        <v>207</v>
      </c>
      <c r="BI512" s="50" t="s">
        <v>6161</v>
      </c>
      <c r="BJ512" s="50" t="s">
        <v>6162</v>
      </c>
      <c r="BK512" s="50" t="s">
        <v>6163</v>
      </c>
      <c r="BL512" s="51" t="s">
        <v>6164</v>
      </c>
      <c r="BM512" s="52" t="s">
        <v>90</v>
      </c>
      <c r="BN512" s="57"/>
      <c r="BO512" s="57"/>
      <c r="BP512" s="57"/>
      <c r="BQ512" s="58"/>
    </row>
    <row r="513" spans="1:69" ht="15.75" x14ac:dyDescent="0.25">
      <c r="A513" s="38" t="s">
        <v>5353</v>
      </c>
      <c r="B513" s="39" t="s">
        <v>6069</v>
      </c>
      <c r="C513" s="39" t="s">
        <v>132</v>
      </c>
      <c r="D513" s="39" t="s">
        <v>71</v>
      </c>
      <c r="E513" s="39" t="s">
        <v>132</v>
      </c>
      <c r="F513" s="72" t="str">
        <f>HYPERLINK("http://twiplomacy.com/info/europe/Eu","http://twiplomacy.com/info/europe/Eu")</f>
        <v>http://twiplomacy.com/info/europe/Eu</v>
      </c>
      <c r="G513" s="41" t="s">
        <v>6165</v>
      </c>
      <c r="H513" s="48" t="s">
        <v>6166</v>
      </c>
      <c r="I513" s="41" t="s">
        <v>6167</v>
      </c>
      <c r="J513" s="43">
        <v>255308</v>
      </c>
      <c r="K513" s="43">
        <v>804</v>
      </c>
      <c r="L513" s="41" t="s">
        <v>6168</v>
      </c>
      <c r="M513" s="41" t="s">
        <v>6169</v>
      </c>
      <c r="N513" s="41" t="s">
        <v>6170</v>
      </c>
      <c r="O513" s="43">
        <v>215</v>
      </c>
      <c r="P513" s="43">
        <v>20937</v>
      </c>
      <c r="Q513" s="41" t="s">
        <v>2003</v>
      </c>
      <c r="R513" s="41" t="s">
        <v>124</v>
      </c>
      <c r="S513" s="43">
        <v>3552</v>
      </c>
      <c r="T513" s="44" t="s">
        <v>97</v>
      </c>
      <c r="U513" s="43">
        <v>7.0108932461873641</v>
      </c>
      <c r="V513" s="43">
        <v>52.633770678836278</v>
      </c>
      <c r="W513" s="43">
        <v>62.600114090131207</v>
      </c>
      <c r="X513" s="45">
        <v>89</v>
      </c>
      <c r="Y513" s="45">
        <v>3218</v>
      </c>
      <c r="Z513" s="46">
        <v>2.7656929770043505E-2</v>
      </c>
      <c r="AA513" s="41" t="s">
        <v>6165</v>
      </c>
      <c r="AB513" s="41" t="s">
        <v>6167</v>
      </c>
      <c r="AC513" s="41" t="s">
        <v>6171</v>
      </c>
      <c r="AD513" s="41" t="s">
        <v>6166</v>
      </c>
      <c r="AE513" s="43">
        <v>172106</v>
      </c>
      <c r="AF513" s="43">
        <v>61.622168284789645</v>
      </c>
      <c r="AG513" s="43">
        <v>76165</v>
      </c>
      <c r="AH513" s="43">
        <v>95941</v>
      </c>
      <c r="AI513" s="47">
        <v>6.0999999999999997E-4</v>
      </c>
      <c r="AJ513" s="47">
        <v>5.1000000000000004E-4</v>
      </c>
      <c r="AK513" s="47">
        <v>3.5E-4</v>
      </c>
      <c r="AL513" s="47">
        <v>1.16E-3</v>
      </c>
      <c r="AM513" s="47">
        <v>2.7999999999999998E-4</v>
      </c>
      <c r="AN513" s="43">
        <v>1236</v>
      </c>
      <c r="AO513" s="43">
        <v>105</v>
      </c>
      <c r="AP513" s="43">
        <v>374</v>
      </c>
      <c r="AQ513" s="43">
        <v>743</v>
      </c>
      <c r="AR513" s="43">
        <v>11</v>
      </c>
      <c r="AS513" s="41">
        <v>3.39</v>
      </c>
      <c r="AT513" s="43">
        <v>255276</v>
      </c>
      <c r="AU513" s="43">
        <v>57311</v>
      </c>
      <c r="AV513" s="47">
        <v>0.28949999999999998</v>
      </c>
      <c r="AW513" s="72" t="str">
        <f>HYPERLINK("https://twitter.com/eu_eeas/lists","https://twitter.com/eu_eeas/lists")</f>
        <v>https://twitter.com/eu_eeas/lists</v>
      </c>
      <c r="AX513" s="39">
        <v>12</v>
      </c>
      <c r="AY513" s="39">
        <v>8</v>
      </c>
      <c r="AZ513" s="72" t="str">
        <f>HYPERLINK("https://twitter.com/eu_eeas/eu-delegations/members","https://twitter.com/eu_eeas/eu-delegations/members")</f>
        <v>https://twitter.com/eu_eeas/eu-delegations/members</v>
      </c>
      <c r="BA513" s="39">
        <v>94</v>
      </c>
      <c r="BB513" s="48" t="s">
        <v>6172</v>
      </c>
      <c r="BC513" s="39">
        <v>4</v>
      </c>
      <c r="BD513" s="41" t="s">
        <v>6165</v>
      </c>
      <c r="BE513" s="50">
        <v>156</v>
      </c>
      <c r="BF513" s="50">
        <v>43</v>
      </c>
      <c r="BG513" s="50">
        <v>132</v>
      </c>
      <c r="BH513" s="50">
        <v>331</v>
      </c>
      <c r="BI513" s="50" t="s">
        <v>6173</v>
      </c>
      <c r="BJ513" s="50" t="s">
        <v>6174</v>
      </c>
      <c r="BK513" s="50" t="s">
        <v>6175</v>
      </c>
      <c r="BL513" s="51" t="s">
        <v>6176</v>
      </c>
      <c r="BM513" s="52">
        <v>5081</v>
      </c>
      <c r="BN513" s="57">
        <v>6</v>
      </c>
      <c r="BO513" s="57">
        <v>92</v>
      </c>
      <c r="BP513" s="57">
        <v>0</v>
      </c>
      <c r="BQ513" s="58"/>
    </row>
    <row r="514" spans="1:69" ht="15.75" x14ac:dyDescent="0.25">
      <c r="A514" s="38" t="s">
        <v>5353</v>
      </c>
      <c r="B514" s="39" t="s">
        <v>6177</v>
      </c>
      <c r="C514" s="39" t="s">
        <v>146</v>
      </c>
      <c r="D514" s="39" t="s">
        <v>118</v>
      </c>
      <c r="E514" s="39" t="s">
        <v>6178</v>
      </c>
      <c r="F514" s="66" t="str">
        <f t="shared" ref="F514:F520" si="25">HYPERLINK("http://twiplomacy.com/info/europe/Finland","http://twiplomacy.com/info/europe/Finland")</f>
        <v>http://twiplomacy.com/info/europe/Finland</v>
      </c>
      <c r="G514" s="41" t="s">
        <v>6179</v>
      </c>
      <c r="H514" s="48" t="s">
        <v>6180</v>
      </c>
      <c r="I514" s="41" t="s">
        <v>6181</v>
      </c>
      <c r="J514" s="43">
        <v>131892</v>
      </c>
      <c r="K514" s="43">
        <v>328</v>
      </c>
      <c r="L514" s="41" t="s">
        <v>6182</v>
      </c>
      <c r="M514" s="41" t="s">
        <v>6183</v>
      </c>
      <c r="N514" s="41" t="s">
        <v>6184</v>
      </c>
      <c r="O514" s="43">
        <v>106</v>
      </c>
      <c r="P514" s="43">
        <v>75</v>
      </c>
      <c r="Q514" s="41" t="s">
        <v>164</v>
      </c>
      <c r="R514" s="41" t="s">
        <v>124</v>
      </c>
      <c r="S514" s="43">
        <v>512</v>
      </c>
      <c r="T514" s="39" t="s">
        <v>97</v>
      </c>
      <c r="U514" s="43">
        <v>8.1540203850509627E-2</v>
      </c>
      <c r="V514" s="43">
        <v>165.8208955223881</v>
      </c>
      <c r="W514" s="43">
        <v>982.43283582089555</v>
      </c>
      <c r="X514" s="45">
        <v>11</v>
      </c>
      <c r="Y514" s="45">
        <v>72</v>
      </c>
      <c r="Z514" s="46">
        <v>0.15277777777777801</v>
      </c>
      <c r="AA514" s="41" t="s">
        <v>6179</v>
      </c>
      <c r="AB514" s="41" t="s">
        <v>6181</v>
      </c>
      <c r="AC514" s="41" t="s">
        <v>6185</v>
      </c>
      <c r="AD514" s="41" t="s">
        <v>6180</v>
      </c>
      <c r="AE514" s="43">
        <v>38808</v>
      </c>
      <c r="AF514" s="43">
        <v>209.15</v>
      </c>
      <c r="AG514" s="43">
        <v>4183</v>
      </c>
      <c r="AH514" s="43">
        <v>34625</v>
      </c>
      <c r="AI514" s="47">
        <v>1.6760000000000001E-2</v>
      </c>
      <c r="AJ514" s="47">
        <v>3.8649999999999997E-2</v>
      </c>
      <c r="AK514" s="47">
        <v>7.6E-3</v>
      </c>
      <c r="AL514" s="41" t="s">
        <v>82</v>
      </c>
      <c r="AM514" s="47">
        <v>1.6809999999999999E-2</v>
      </c>
      <c r="AN514" s="43">
        <v>20</v>
      </c>
      <c r="AO514" s="43">
        <v>4</v>
      </c>
      <c r="AP514" s="43">
        <v>0</v>
      </c>
      <c r="AQ514" s="43">
        <v>10</v>
      </c>
      <c r="AR514" s="43">
        <v>6</v>
      </c>
      <c r="AS514" s="41">
        <v>0.05</v>
      </c>
      <c r="AT514" s="43">
        <v>131785</v>
      </c>
      <c r="AU514" s="43">
        <v>32495</v>
      </c>
      <c r="AV514" s="47">
        <v>0.32729999999999998</v>
      </c>
      <c r="AW514" s="48" t="s">
        <v>6186</v>
      </c>
      <c r="AX514" s="39">
        <v>0</v>
      </c>
      <c r="AY514" s="39">
        <v>0</v>
      </c>
      <c r="AZ514" s="39" t="s">
        <v>85</v>
      </c>
      <c r="BA514" s="39"/>
      <c r="BB514" s="48" t="s">
        <v>6187</v>
      </c>
      <c r="BC514" s="39">
        <v>0</v>
      </c>
      <c r="BD514" s="41" t="s">
        <v>6179</v>
      </c>
      <c r="BE514" s="50">
        <v>8</v>
      </c>
      <c r="BF514" s="50">
        <v>26</v>
      </c>
      <c r="BG514" s="50">
        <v>3</v>
      </c>
      <c r="BH514" s="50">
        <v>37</v>
      </c>
      <c r="BI514" s="50" t="s">
        <v>6188</v>
      </c>
      <c r="BJ514" s="50" t="s">
        <v>6189</v>
      </c>
      <c r="BK514" s="50" t="s">
        <v>6190</v>
      </c>
      <c r="BL514" s="51" t="s">
        <v>6191</v>
      </c>
      <c r="BM514" s="52" t="s">
        <v>90</v>
      </c>
      <c r="BN514" s="57"/>
      <c r="BO514" s="57"/>
      <c r="BP514" s="57"/>
      <c r="BQ514" s="58"/>
    </row>
    <row r="515" spans="1:69" ht="15.75" x14ac:dyDescent="0.25">
      <c r="A515" s="38" t="s">
        <v>5353</v>
      </c>
      <c r="B515" s="39" t="s">
        <v>6177</v>
      </c>
      <c r="C515" s="39" t="s">
        <v>70</v>
      </c>
      <c r="D515" s="39" t="s">
        <v>71</v>
      </c>
      <c r="E515" s="39" t="s">
        <v>70</v>
      </c>
      <c r="F515" s="66" t="str">
        <f t="shared" si="25"/>
        <v>http://twiplomacy.com/info/europe/Finland</v>
      </c>
      <c r="G515" s="41" t="s">
        <v>6192</v>
      </c>
      <c r="H515" s="48" t="s">
        <v>6193</v>
      </c>
      <c r="I515" s="41" t="s">
        <v>6192</v>
      </c>
      <c r="J515" s="43">
        <v>45927</v>
      </c>
      <c r="K515" s="43">
        <v>206</v>
      </c>
      <c r="L515" s="41" t="s">
        <v>6194</v>
      </c>
      <c r="M515" s="41" t="s">
        <v>6195</v>
      </c>
      <c r="N515" s="41" t="s">
        <v>6184</v>
      </c>
      <c r="O515" s="43">
        <v>739</v>
      </c>
      <c r="P515" s="43">
        <v>5837</v>
      </c>
      <c r="Q515" s="41" t="s">
        <v>164</v>
      </c>
      <c r="R515" s="41" t="s">
        <v>124</v>
      </c>
      <c r="S515" s="43">
        <v>257</v>
      </c>
      <c r="T515" s="44" t="s">
        <v>97</v>
      </c>
      <c r="U515" s="43">
        <v>3.6118568232662192</v>
      </c>
      <c r="V515" s="43">
        <v>10.471913891691891</v>
      </c>
      <c r="W515" s="43">
        <v>30.324587958291289</v>
      </c>
      <c r="X515" s="45">
        <v>88</v>
      </c>
      <c r="Y515" s="45">
        <v>3229</v>
      </c>
      <c r="Z515" s="46">
        <v>2.7253019510684401E-2</v>
      </c>
      <c r="AA515" s="41" t="s">
        <v>6192</v>
      </c>
      <c r="AB515" s="41" t="s">
        <v>6192</v>
      </c>
      <c r="AC515" s="41" t="s">
        <v>6196</v>
      </c>
      <c r="AD515" s="41" t="s">
        <v>6193</v>
      </c>
      <c r="AE515" s="43">
        <v>70139</v>
      </c>
      <c r="AF515" s="43">
        <v>12.133567662565905</v>
      </c>
      <c r="AG515" s="43">
        <v>13808</v>
      </c>
      <c r="AH515" s="43">
        <v>56331</v>
      </c>
      <c r="AI515" s="47">
        <v>1.6999999999999999E-3</v>
      </c>
      <c r="AJ515" s="47">
        <v>2.3900000000000002E-3</v>
      </c>
      <c r="AK515" s="47">
        <v>1.65E-3</v>
      </c>
      <c r="AL515" s="47">
        <v>4.9199999999999999E-3</v>
      </c>
      <c r="AM515" s="47">
        <v>1.31E-3</v>
      </c>
      <c r="AN515" s="43">
        <v>1138</v>
      </c>
      <c r="AO515" s="43">
        <v>216</v>
      </c>
      <c r="AP515" s="43">
        <v>21</v>
      </c>
      <c r="AQ515" s="43">
        <v>550</v>
      </c>
      <c r="AR515" s="43">
        <v>346</v>
      </c>
      <c r="AS515" s="41">
        <v>3.12</v>
      </c>
      <c r="AT515" s="43">
        <v>45911</v>
      </c>
      <c r="AU515" s="43">
        <v>21516</v>
      </c>
      <c r="AV515" s="47">
        <v>0.88200000000000001</v>
      </c>
      <c r="AW515" s="48" t="s">
        <v>6197</v>
      </c>
      <c r="AX515" s="39">
        <v>0</v>
      </c>
      <c r="AY515" s="39">
        <v>1</v>
      </c>
      <c r="AZ515" s="39" t="s">
        <v>85</v>
      </c>
      <c r="BA515" s="39"/>
      <c r="BB515" s="48" t="s">
        <v>6198</v>
      </c>
      <c r="BC515" s="39">
        <v>0</v>
      </c>
      <c r="BD515" s="41" t="s">
        <v>6192</v>
      </c>
      <c r="BE515" s="50">
        <v>20</v>
      </c>
      <c r="BF515" s="50">
        <v>16</v>
      </c>
      <c r="BG515" s="50">
        <v>5</v>
      </c>
      <c r="BH515" s="50">
        <v>41</v>
      </c>
      <c r="BI515" s="50" t="s">
        <v>6199</v>
      </c>
      <c r="BJ515" s="50" t="s">
        <v>6200</v>
      </c>
      <c r="BK515" s="50" t="s">
        <v>6201</v>
      </c>
      <c r="BL515" s="56" t="s">
        <v>6202</v>
      </c>
      <c r="BM515" s="52">
        <v>1</v>
      </c>
      <c r="BN515" s="57">
        <v>0</v>
      </c>
      <c r="BO515" s="57">
        <v>1014</v>
      </c>
      <c r="BP515" s="57">
        <v>0</v>
      </c>
      <c r="BQ515" s="58" t="e">
        <f>SUM(BM515)/BN515/BO515</f>
        <v>#DIV/0!</v>
      </c>
    </row>
    <row r="516" spans="1:69" ht="15.75" x14ac:dyDescent="0.25">
      <c r="A516" s="38" t="s">
        <v>5353</v>
      </c>
      <c r="B516" s="39" t="s">
        <v>6177</v>
      </c>
      <c r="C516" s="39" t="s">
        <v>104</v>
      </c>
      <c r="D516" s="39" t="s">
        <v>118</v>
      </c>
      <c r="E516" s="39" t="s">
        <v>6203</v>
      </c>
      <c r="F516" s="66" t="str">
        <f t="shared" si="25"/>
        <v>http://twiplomacy.com/info/europe/Finland</v>
      </c>
      <c r="G516" s="41" t="s">
        <v>6204</v>
      </c>
      <c r="H516" s="48" t="s">
        <v>6205</v>
      </c>
      <c r="I516" s="41" t="s">
        <v>6206</v>
      </c>
      <c r="J516" s="43">
        <v>117679</v>
      </c>
      <c r="K516" s="43">
        <v>266</v>
      </c>
      <c r="L516" s="41" t="s">
        <v>6207</v>
      </c>
      <c r="M516" s="41" t="s">
        <v>6208</v>
      </c>
      <c r="N516" s="41" t="s">
        <v>6209</v>
      </c>
      <c r="O516" s="43">
        <v>144</v>
      </c>
      <c r="P516" s="43">
        <v>1001</v>
      </c>
      <c r="Q516" s="41" t="s">
        <v>164</v>
      </c>
      <c r="R516" s="41" t="s">
        <v>79</v>
      </c>
      <c r="S516" s="43">
        <v>481</v>
      </c>
      <c r="T516" s="44" t="s">
        <v>97</v>
      </c>
      <c r="U516" s="43">
        <v>0.36497968230513478</v>
      </c>
      <c r="V516" s="43">
        <v>25.768261964735519</v>
      </c>
      <c r="W516" s="43">
        <v>100.7115869017632</v>
      </c>
      <c r="X516" s="45">
        <v>30</v>
      </c>
      <c r="Y516" s="45">
        <v>988</v>
      </c>
      <c r="Z516" s="46">
        <v>3.0364372469635595E-2</v>
      </c>
      <c r="AA516" s="41" t="s">
        <v>6204</v>
      </c>
      <c r="AB516" s="41" t="s">
        <v>6206</v>
      </c>
      <c r="AC516" s="41" t="s">
        <v>6210</v>
      </c>
      <c r="AD516" s="41" t="s">
        <v>6205</v>
      </c>
      <c r="AE516" s="43">
        <v>52543</v>
      </c>
      <c r="AF516" s="43">
        <v>27.407801418439718</v>
      </c>
      <c r="AG516" s="43">
        <v>7729</v>
      </c>
      <c r="AH516" s="43">
        <v>44814</v>
      </c>
      <c r="AI516" s="47">
        <v>1.82E-3</v>
      </c>
      <c r="AJ516" s="47">
        <v>1.4E-3</v>
      </c>
      <c r="AK516" s="47">
        <v>1.16E-3</v>
      </c>
      <c r="AL516" s="47">
        <v>1.34E-3</v>
      </c>
      <c r="AM516" s="47">
        <v>2.5799999999999998E-3</v>
      </c>
      <c r="AN516" s="43">
        <v>282</v>
      </c>
      <c r="AO516" s="43">
        <v>70</v>
      </c>
      <c r="AP516" s="43">
        <v>1</v>
      </c>
      <c r="AQ516" s="43">
        <v>84</v>
      </c>
      <c r="AR516" s="43">
        <v>124</v>
      </c>
      <c r="AS516" s="41">
        <v>0.77</v>
      </c>
      <c r="AT516" s="43">
        <v>117629</v>
      </c>
      <c r="AU516" s="43">
        <v>34342</v>
      </c>
      <c r="AV516" s="47">
        <v>0.4123</v>
      </c>
      <c r="AW516" s="48" t="s">
        <v>6211</v>
      </c>
      <c r="AX516" s="39">
        <v>0</v>
      </c>
      <c r="AY516" s="39">
        <v>0</v>
      </c>
      <c r="AZ516" s="39" t="s">
        <v>85</v>
      </c>
      <c r="BA516" s="39"/>
      <c r="BB516" s="48" t="s">
        <v>6212</v>
      </c>
      <c r="BC516" s="39">
        <v>0</v>
      </c>
      <c r="BD516" s="41" t="s">
        <v>6204</v>
      </c>
      <c r="BE516" s="50">
        <v>4</v>
      </c>
      <c r="BF516" s="50">
        <v>23</v>
      </c>
      <c r="BG516" s="50">
        <v>6</v>
      </c>
      <c r="BH516" s="50">
        <v>33</v>
      </c>
      <c r="BI516" s="50" t="s">
        <v>6213</v>
      </c>
      <c r="BJ516" s="50" t="s">
        <v>6214</v>
      </c>
      <c r="BK516" s="50" t="s">
        <v>6215</v>
      </c>
      <c r="BL516" s="56" t="s">
        <v>6216</v>
      </c>
      <c r="BM516" s="52" t="s">
        <v>90</v>
      </c>
      <c r="BN516" s="57"/>
      <c r="BO516" s="57"/>
      <c r="BP516" s="57"/>
      <c r="BQ516" s="58"/>
    </row>
    <row r="517" spans="1:69" ht="15.75" x14ac:dyDescent="0.25">
      <c r="A517" s="38" t="s">
        <v>5353</v>
      </c>
      <c r="B517" s="39" t="s">
        <v>6177</v>
      </c>
      <c r="C517" s="39" t="s">
        <v>211</v>
      </c>
      <c r="D517" s="39" t="s">
        <v>71</v>
      </c>
      <c r="E517" s="39" t="s">
        <v>211</v>
      </c>
      <c r="F517" s="66" t="str">
        <f t="shared" si="25"/>
        <v>http://twiplomacy.com/info/europe/Finland</v>
      </c>
      <c r="G517" s="41" t="s">
        <v>6217</v>
      </c>
      <c r="H517" s="48" t="s">
        <v>6218</v>
      </c>
      <c r="I517" s="41" t="s">
        <v>6219</v>
      </c>
      <c r="J517" s="43">
        <v>52372</v>
      </c>
      <c r="K517" s="43">
        <v>204</v>
      </c>
      <c r="L517" s="41" t="s">
        <v>6220</v>
      </c>
      <c r="M517" s="41" t="s">
        <v>6221</v>
      </c>
      <c r="N517" s="41" t="s">
        <v>6222</v>
      </c>
      <c r="O517" s="43">
        <v>400</v>
      </c>
      <c r="P517" s="43">
        <v>23315</v>
      </c>
      <c r="Q517" s="41" t="s">
        <v>6223</v>
      </c>
      <c r="R517" s="41" t="s">
        <v>124</v>
      </c>
      <c r="S517" s="43">
        <v>317</v>
      </c>
      <c r="T517" s="44" t="s">
        <v>97</v>
      </c>
      <c r="U517" s="43">
        <v>16.63917525773196</v>
      </c>
      <c r="V517" s="43">
        <v>2.5443241075010028</v>
      </c>
      <c r="W517" s="43">
        <v>6.3582029683112724</v>
      </c>
      <c r="X517" s="45">
        <v>36</v>
      </c>
      <c r="Y517" s="45">
        <v>3228</v>
      </c>
      <c r="Z517" s="46">
        <v>1.1152416356877299E-2</v>
      </c>
      <c r="AA517" s="41" t="s">
        <v>6217</v>
      </c>
      <c r="AB517" s="41" t="s">
        <v>6219</v>
      </c>
      <c r="AC517" s="41" t="s">
        <v>6224</v>
      </c>
      <c r="AD517" s="41" t="s">
        <v>6218</v>
      </c>
      <c r="AE517" s="43">
        <v>37321</v>
      </c>
      <c r="AF517" s="43">
        <v>2.691538819153882</v>
      </c>
      <c r="AG517" s="43">
        <v>11579</v>
      </c>
      <c r="AH517" s="43">
        <v>25742</v>
      </c>
      <c r="AI517" s="47">
        <v>1.6000000000000001E-4</v>
      </c>
      <c r="AJ517" s="47">
        <v>5.6999999999999998E-4</v>
      </c>
      <c r="AK517" s="47">
        <v>1.2E-4</v>
      </c>
      <c r="AL517" s="47">
        <v>7.9000000000000001E-4</v>
      </c>
      <c r="AM517" s="47">
        <v>2.9E-4</v>
      </c>
      <c r="AN517" s="43">
        <v>4302</v>
      </c>
      <c r="AO517" s="43">
        <v>203</v>
      </c>
      <c r="AP517" s="43">
        <v>121</v>
      </c>
      <c r="AQ517" s="43">
        <v>3845</v>
      </c>
      <c r="AR517" s="43">
        <v>103</v>
      </c>
      <c r="AS517" s="41">
        <v>11.79</v>
      </c>
      <c r="AT517" s="43">
        <v>52361</v>
      </c>
      <c r="AU517" s="43">
        <v>6771</v>
      </c>
      <c r="AV517" s="47">
        <v>0.14849999999999999</v>
      </c>
      <c r="AW517" s="48" t="s">
        <v>6225</v>
      </c>
      <c r="AX517" s="39">
        <v>3</v>
      </c>
      <c r="AY517" s="39">
        <v>3</v>
      </c>
      <c r="AZ517" s="39" t="s">
        <v>85</v>
      </c>
      <c r="BA517" s="39"/>
      <c r="BB517" s="48" t="s">
        <v>6226</v>
      </c>
      <c r="BC517" s="39">
        <v>0</v>
      </c>
      <c r="BD517" s="41" t="s">
        <v>6217</v>
      </c>
      <c r="BE517" s="50">
        <v>5</v>
      </c>
      <c r="BF517" s="50">
        <v>11</v>
      </c>
      <c r="BG517" s="50">
        <v>7</v>
      </c>
      <c r="BH517" s="50">
        <v>23</v>
      </c>
      <c r="BI517" s="50" t="s">
        <v>6227</v>
      </c>
      <c r="BJ517" s="50" t="s">
        <v>6228</v>
      </c>
      <c r="BK517" s="50" t="s">
        <v>6229</v>
      </c>
      <c r="BL517" s="51" t="s">
        <v>6230</v>
      </c>
      <c r="BM517" s="52" t="s">
        <v>90</v>
      </c>
      <c r="BN517" s="57"/>
      <c r="BO517" s="57"/>
      <c r="BP517" s="57"/>
      <c r="BQ517" s="58"/>
    </row>
    <row r="518" spans="1:69" ht="15.75" x14ac:dyDescent="0.25">
      <c r="A518" s="38" t="s">
        <v>5353</v>
      </c>
      <c r="B518" s="39" t="s">
        <v>6177</v>
      </c>
      <c r="C518" s="39" t="s">
        <v>211</v>
      </c>
      <c r="D518" s="39" t="s">
        <v>71</v>
      </c>
      <c r="E518" s="39" t="s">
        <v>211</v>
      </c>
      <c r="F518" s="66" t="str">
        <f t="shared" si="25"/>
        <v>http://twiplomacy.com/info/europe/Finland</v>
      </c>
      <c r="G518" s="41" t="s">
        <v>6231</v>
      </c>
      <c r="H518" s="48" t="s">
        <v>6232</v>
      </c>
      <c r="I518" s="41" t="s">
        <v>6233</v>
      </c>
      <c r="J518" s="43">
        <v>912</v>
      </c>
      <c r="K518" s="43">
        <v>29</v>
      </c>
      <c r="L518" s="41" t="s">
        <v>6234</v>
      </c>
      <c r="M518" s="41" t="s">
        <v>6235</v>
      </c>
      <c r="N518" s="41" t="s">
        <v>6177</v>
      </c>
      <c r="O518" s="43">
        <v>1</v>
      </c>
      <c r="P518" s="43">
        <v>12556</v>
      </c>
      <c r="Q518" s="41" t="s">
        <v>6223</v>
      </c>
      <c r="R518" s="41" t="s">
        <v>124</v>
      </c>
      <c r="S518" s="43">
        <v>44</v>
      </c>
      <c r="T518" s="44" t="s">
        <v>97</v>
      </c>
      <c r="U518" s="43">
        <v>6.3784860557768921</v>
      </c>
      <c r="V518" s="43">
        <v>0.13121591273660571</v>
      </c>
      <c r="W518" s="43">
        <v>0.1915303176130895</v>
      </c>
      <c r="X518" s="45">
        <v>7</v>
      </c>
      <c r="Y518" s="45">
        <v>3202</v>
      </c>
      <c r="Z518" s="46">
        <v>2.1861336664584599E-3</v>
      </c>
      <c r="AA518" s="41" t="s">
        <v>6231</v>
      </c>
      <c r="AB518" s="41" t="s">
        <v>6233</v>
      </c>
      <c r="AC518" s="41" t="s">
        <v>6236</v>
      </c>
      <c r="AD518" s="41" t="s">
        <v>6232</v>
      </c>
      <c r="AE518" s="43">
        <v>928</v>
      </c>
      <c r="AF518" s="43">
        <v>0.15016366612111293</v>
      </c>
      <c r="AG518" s="43">
        <v>367</v>
      </c>
      <c r="AH518" s="43">
        <v>561</v>
      </c>
      <c r="AI518" s="47">
        <v>0</v>
      </c>
      <c r="AJ518" s="47">
        <v>4.6499999999999996E-3</v>
      </c>
      <c r="AK518" s="47">
        <v>0</v>
      </c>
      <c r="AL518" s="47">
        <v>1.159E-2</v>
      </c>
      <c r="AM518" s="47">
        <v>1.16E-3</v>
      </c>
      <c r="AN518" s="43">
        <v>2444</v>
      </c>
      <c r="AO518" s="43">
        <v>32</v>
      </c>
      <c r="AP518" s="43">
        <v>2</v>
      </c>
      <c r="AQ518" s="43">
        <v>2383</v>
      </c>
      <c r="AR518" s="43">
        <v>26</v>
      </c>
      <c r="AS518" s="41">
        <v>6.7</v>
      </c>
      <c r="AT518" s="43">
        <v>912</v>
      </c>
      <c r="AU518" s="43">
        <v>104</v>
      </c>
      <c r="AV518" s="47">
        <v>0.12870000000000001</v>
      </c>
      <c r="AW518" s="48" t="s">
        <v>6237</v>
      </c>
      <c r="AX518" s="39">
        <v>0</v>
      </c>
      <c r="AY518" s="39">
        <v>0</v>
      </c>
      <c r="AZ518" s="39" t="s">
        <v>85</v>
      </c>
      <c r="BA518" s="96"/>
      <c r="BB518" s="48" t="s">
        <v>6238</v>
      </c>
      <c r="BC518" s="39">
        <v>0</v>
      </c>
      <c r="BD518" s="41" t="s">
        <v>6231</v>
      </c>
      <c r="BE518" s="50">
        <v>1</v>
      </c>
      <c r="BF518" s="50">
        <v>3</v>
      </c>
      <c r="BG518" s="50">
        <v>3</v>
      </c>
      <c r="BH518" s="50">
        <v>7</v>
      </c>
      <c r="BI518" s="50" t="s">
        <v>6204</v>
      </c>
      <c r="BJ518" s="50" t="s">
        <v>6239</v>
      </c>
      <c r="BK518" s="50" t="s">
        <v>6240</v>
      </c>
      <c r="BL518" s="51" t="s">
        <v>6241</v>
      </c>
      <c r="BM518" s="52" t="s">
        <v>90</v>
      </c>
      <c r="BN518" s="57"/>
      <c r="BO518" s="57"/>
      <c r="BP518" s="57"/>
      <c r="BQ518" s="58"/>
    </row>
    <row r="519" spans="1:69" ht="15.75" x14ac:dyDescent="0.25">
      <c r="A519" s="38" t="s">
        <v>5353</v>
      </c>
      <c r="B519" s="39" t="s">
        <v>6177</v>
      </c>
      <c r="C519" s="39" t="s">
        <v>211</v>
      </c>
      <c r="D519" s="39" t="s">
        <v>71</v>
      </c>
      <c r="E519" s="39" t="s">
        <v>211</v>
      </c>
      <c r="F519" s="66" t="str">
        <f t="shared" si="25"/>
        <v>http://twiplomacy.com/info/europe/Finland</v>
      </c>
      <c r="G519" s="41" t="s">
        <v>6242</v>
      </c>
      <c r="H519" s="48" t="s">
        <v>6243</v>
      </c>
      <c r="I519" s="41" t="s">
        <v>6244</v>
      </c>
      <c r="J519" s="43">
        <v>12933</v>
      </c>
      <c r="K519" s="43">
        <v>40</v>
      </c>
      <c r="L519" s="41" t="s">
        <v>6245</v>
      </c>
      <c r="M519" s="41" t="s">
        <v>6246</v>
      </c>
      <c r="N519" s="41" t="s">
        <v>6177</v>
      </c>
      <c r="O519" s="43">
        <v>127</v>
      </c>
      <c r="P519" s="43">
        <v>5769</v>
      </c>
      <c r="Q519" s="41" t="s">
        <v>164</v>
      </c>
      <c r="R519" s="41" t="s">
        <v>124</v>
      </c>
      <c r="S519" s="43">
        <v>254</v>
      </c>
      <c r="T519" s="44" t="s">
        <v>97</v>
      </c>
      <c r="U519" s="43">
        <v>3.6261261261261262</v>
      </c>
      <c r="V519" s="43">
        <v>2.953962264150944</v>
      </c>
      <c r="W519" s="43">
        <v>3.7969811320754721</v>
      </c>
      <c r="X519" s="45">
        <v>24</v>
      </c>
      <c r="Y519" s="45">
        <v>3220</v>
      </c>
      <c r="Z519" s="46">
        <v>7.4534161490683202E-3</v>
      </c>
      <c r="AA519" s="41" t="s">
        <v>6242</v>
      </c>
      <c r="AB519" s="41" t="s">
        <v>6244</v>
      </c>
      <c r="AC519" s="41" t="s">
        <v>6247</v>
      </c>
      <c r="AD519" s="41" t="s">
        <v>6243</v>
      </c>
      <c r="AE519" s="43">
        <v>11439</v>
      </c>
      <c r="AF519" s="43">
        <v>3.6338983050847458</v>
      </c>
      <c r="AG519" s="43">
        <v>4288</v>
      </c>
      <c r="AH519" s="43">
        <v>7151</v>
      </c>
      <c r="AI519" s="47">
        <v>7.9000000000000001E-4</v>
      </c>
      <c r="AJ519" s="47">
        <v>3.0100000000000001E-3</v>
      </c>
      <c r="AK519" s="47">
        <v>5.2999999999999998E-4</v>
      </c>
      <c r="AL519" s="47">
        <v>5.5599999999999998E-3</v>
      </c>
      <c r="AM519" s="47">
        <v>9.8999999999999999E-4</v>
      </c>
      <c r="AN519" s="43">
        <v>1180</v>
      </c>
      <c r="AO519" s="43">
        <v>61</v>
      </c>
      <c r="AP519" s="43">
        <v>34</v>
      </c>
      <c r="AQ519" s="43">
        <v>1071</v>
      </c>
      <c r="AR519" s="43">
        <v>12</v>
      </c>
      <c r="AS519" s="41">
        <v>3.23</v>
      </c>
      <c r="AT519" s="43">
        <v>12924</v>
      </c>
      <c r="AU519" s="43">
        <v>3065</v>
      </c>
      <c r="AV519" s="47">
        <v>0.31090000000000001</v>
      </c>
      <c r="AW519" s="48" t="s">
        <v>6248</v>
      </c>
      <c r="AX519" s="39">
        <v>0</v>
      </c>
      <c r="AY519" s="39">
        <v>0</v>
      </c>
      <c r="AZ519" s="39" t="s">
        <v>85</v>
      </c>
      <c r="BA519" s="39"/>
      <c r="BB519" s="48" t="s">
        <v>6249</v>
      </c>
      <c r="BC519" s="39">
        <v>0</v>
      </c>
      <c r="BD519" s="41" t="s">
        <v>6242</v>
      </c>
      <c r="BE519" s="50">
        <v>3</v>
      </c>
      <c r="BF519" s="50">
        <v>31</v>
      </c>
      <c r="BG519" s="50">
        <v>4</v>
      </c>
      <c r="BH519" s="50">
        <v>38</v>
      </c>
      <c r="BI519" s="50" t="s">
        <v>6250</v>
      </c>
      <c r="BJ519" s="50" t="s">
        <v>6251</v>
      </c>
      <c r="BK519" s="50" t="s">
        <v>6252</v>
      </c>
      <c r="BL519" s="51" t="s">
        <v>6253</v>
      </c>
      <c r="BM519" s="81">
        <v>1</v>
      </c>
      <c r="BN519" s="82">
        <v>0</v>
      </c>
      <c r="BO519" s="82">
        <v>38</v>
      </c>
      <c r="BP519" s="82">
        <v>0</v>
      </c>
      <c r="BQ519" s="58" t="e">
        <f>SUM(BM519)/BN519/BO519</f>
        <v>#DIV/0!</v>
      </c>
    </row>
    <row r="520" spans="1:69" ht="15.75" x14ac:dyDescent="0.25">
      <c r="A520" s="38" t="s">
        <v>5353</v>
      </c>
      <c r="B520" s="39" t="s">
        <v>6177</v>
      </c>
      <c r="C520" s="39" t="s">
        <v>132</v>
      </c>
      <c r="D520" s="39" t="s">
        <v>71</v>
      </c>
      <c r="E520" s="39" t="s">
        <v>132</v>
      </c>
      <c r="F520" s="66" t="str">
        <f t="shared" si="25"/>
        <v>http://twiplomacy.com/info/europe/Finland</v>
      </c>
      <c r="G520" s="41" t="s">
        <v>6254</v>
      </c>
      <c r="H520" s="48" t="s">
        <v>6255</v>
      </c>
      <c r="I520" s="41" t="s">
        <v>6256</v>
      </c>
      <c r="J520" s="43">
        <v>80919</v>
      </c>
      <c r="K520" s="43">
        <v>833</v>
      </c>
      <c r="L520" s="41" t="s">
        <v>6257</v>
      </c>
      <c r="M520" s="41" t="s">
        <v>6258</v>
      </c>
      <c r="N520" s="41" t="s">
        <v>6184</v>
      </c>
      <c r="O520" s="43">
        <v>989</v>
      </c>
      <c r="P520" s="43">
        <v>11825</v>
      </c>
      <c r="Q520" s="41" t="s">
        <v>6223</v>
      </c>
      <c r="R520" s="41" t="s">
        <v>124</v>
      </c>
      <c r="S520" s="43">
        <v>540</v>
      </c>
      <c r="T520" s="44" t="s">
        <v>97</v>
      </c>
      <c r="U520" s="43">
        <v>5.8825688073394504</v>
      </c>
      <c r="V520" s="43">
        <v>7.1495468277945617</v>
      </c>
      <c r="W520" s="43">
        <v>12.089123867069491</v>
      </c>
      <c r="X520" s="45">
        <v>73</v>
      </c>
      <c r="Y520" s="45">
        <v>3206</v>
      </c>
      <c r="Z520" s="46">
        <v>2.27698066126014E-2</v>
      </c>
      <c r="AA520" s="41" t="s">
        <v>6254</v>
      </c>
      <c r="AB520" s="41" t="s">
        <v>6256</v>
      </c>
      <c r="AC520" s="41" t="s">
        <v>6259</v>
      </c>
      <c r="AD520" s="41" t="s">
        <v>6255</v>
      </c>
      <c r="AE520" s="43">
        <v>26933</v>
      </c>
      <c r="AF520" s="43">
        <v>6.5446109921484652</v>
      </c>
      <c r="AG520" s="43">
        <v>9169</v>
      </c>
      <c r="AH520" s="43">
        <v>17764</v>
      </c>
      <c r="AI520" s="47">
        <v>2.4000000000000001E-4</v>
      </c>
      <c r="AJ520" s="47">
        <v>4.8000000000000001E-4</v>
      </c>
      <c r="AK520" s="47">
        <v>1.7000000000000001E-4</v>
      </c>
      <c r="AL520" s="47">
        <v>4.6999999999999999E-4</v>
      </c>
      <c r="AM520" s="47">
        <v>4.4000000000000002E-4</v>
      </c>
      <c r="AN520" s="43">
        <v>1401</v>
      </c>
      <c r="AO520" s="43">
        <v>238</v>
      </c>
      <c r="AP520" s="43">
        <v>22</v>
      </c>
      <c r="AQ520" s="43">
        <v>1059</v>
      </c>
      <c r="AR520" s="43">
        <v>69</v>
      </c>
      <c r="AS520" s="41">
        <v>3.84</v>
      </c>
      <c r="AT520" s="43">
        <v>80901</v>
      </c>
      <c r="AU520" s="43">
        <v>6177</v>
      </c>
      <c r="AV520" s="47">
        <v>8.2699999999999996E-2</v>
      </c>
      <c r="AW520" s="66" t="str">
        <f>HYPERLINK("https://twitter.com/Ulkoministerio/lists","https://twitter.com/Ulkoministerio/lists")</f>
        <v>https://twitter.com/Ulkoministerio/lists</v>
      </c>
      <c r="AX520" s="39">
        <v>6</v>
      </c>
      <c r="AY520" s="39">
        <v>0</v>
      </c>
      <c r="AZ520" s="66" t="str">
        <f>HYPERLINK("https://twitter.com/Ulkoministerio/edustustot/members","https://twitter.com/Ulkoministerio/edustustot/members")</f>
        <v>https://twitter.com/Ulkoministerio/edustustot/members</v>
      </c>
      <c r="BA520" s="39">
        <v>46</v>
      </c>
      <c r="BB520" s="48" t="s">
        <v>6260</v>
      </c>
      <c r="BC520" s="39">
        <v>0</v>
      </c>
      <c r="BD520" s="41" t="s">
        <v>6254</v>
      </c>
      <c r="BE520" s="50">
        <v>69</v>
      </c>
      <c r="BF520" s="50">
        <v>24</v>
      </c>
      <c r="BG520" s="50">
        <v>62</v>
      </c>
      <c r="BH520" s="50">
        <v>155</v>
      </c>
      <c r="BI520" s="50" t="s">
        <v>6261</v>
      </c>
      <c r="BJ520" s="50" t="s">
        <v>6262</v>
      </c>
      <c r="BK520" s="50" t="s">
        <v>6263</v>
      </c>
      <c r="BL520" s="56" t="s">
        <v>6264</v>
      </c>
      <c r="BM520" s="52">
        <v>8404</v>
      </c>
      <c r="BN520" s="57">
        <v>74</v>
      </c>
      <c r="BO520" s="57">
        <v>1590</v>
      </c>
      <c r="BP520" s="57">
        <v>50</v>
      </c>
      <c r="BQ520" s="58">
        <f>SUM(BM520)/BN520/BO520</f>
        <v>7.1426143124256325E-2</v>
      </c>
    </row>
    <row r="521" spans="1:69" ht="15.75" x14ac:dyDescent="0.25">
      <c r="A521" s="38" t="s">
        <v>5353</v>
      </c>
      <c r="B521" s="39" t="s">
        <v>6265</v>
      </c>
      <c r="C521" s="39" t="s">
        <v>146</v>
      </c>
      <c r="D521" s="39" t="s">
        <v>118</v>
      </c>
      <c r="E521" s="39" t="s">
        <v>6266</v>
      </c>
      <c r="F521" s="66" t="str">
        <f t="shared" ref="F521:F533" si="26">HYPERLINK("http://twiplomacy.com/info/europe/France","http://twiplomacy.com/info/europe/France")</f>
        <v>http://twiplomacy.com/info/europe/France</v>
      </c>
      <c r="G521" s="41" t="s">
        <v>6267</v>
      </c>
      <c r="H521" s="48" t="s">
        <v>6268</v>
      </c>
      <c r="I521" s="41" t="s">
        <v>6269</v>
      </c>
      <c r="J521" s="43">
        <v>3014524</v>
      </c>
      <c r="K521" s="43">
        <v>679</v>
      </c>
      <c r="L521" s="41" t="s">
        <v>6270</v>
      </c>
      <c r="M521" s="41" t="s">
        <v>6271</v>
      </c>
      <c r="N521" s="41" t="s">
        <v>6265</v>
      </c>
      <c r="O521" s="43">
        <v>15</v>
      </c>
      <c r="P521" s="43">
        <v>6726</v>
      </c>
      <c r="Q521" s="41" t="s">
        <v>78</v>
      </c>
      <c r="R521" s="41" t="s">
        <v>124</v>
      </c>
      <c r="S521" s="43">
        <v>7189</v>
      </c>
      <c r="T521" s="44" t="s">
        <v>97</v>
      </c>
      <c r="U521" s="43">
        <v>8.6497326203208562</v>
      </c>
      <c r="V521" s="43">
        <v>897.02912621359224</v>
      </c>
      <c r="W521" s="43">
        <v>2282.8255663430418</v>
      </c>
      <c r="X521" s="45">
        <v>18</v>
      </c>
      <c r="Y521" s="45">
        <v>3235</v>
      </c>
      <c r="Z521" s="46">
        <v>5.5641421947449799E-3</v>
      </c>
      <c r="AA521" s="41" t="s">
        <v>6267</v>
      </c>
      <c r="AB521" s="41" t="s">
        <v>6269</v>
      </c>
      <c r="AC521" s="41" t="s">
        <v>6272</v>
      </c>
      <c r="AD521" s="41" t="s">
        <v>6268</v>
      </c>
      <c r="AE521" s="43">
        <v>8403458</v>
      </c>
      <c r="AF521" s="43">
        <v>875.44517628826031</v>
      </c>
      <c r="AG521" s="43">
        <v>2259524</v>
      </c>
      <c r="AH521" s="43">
        <v>6143934</v>
      </c>
      <c r="AI521" s="47">
        <v>1.4400000000000001E-3</v>
      </c>
      <c r="AJ521" s="47">
        <v>1.9300000000000001E-3</v>
      </c>
      <c r="AK521" s="47">
        <v>1.1100000000000001E-3</v>
      </c>
      <c r="AL521" s="47">
        <v>1.39E-3</v>
      </c>
      <c r="AM521" s="47">
        <v>1.6100000000000001E-3</v>
      </c>
      <c r="AN521" s="43">
        <v>2581</v>
      </c>
      <c r="AO521" s="43">
        <v>568</v>
      </c>
      <c r="AP521" s="43">
        <v>684</v>
      </c>
      <c r="AQ521" s="43">
        <v>345</v>
      </c>
      <c r="AR521" s="43">
        <v>973</v>
      </c>
      <c r="AS521" s="41">
        <v>7.07</v>
      </c>
      <c r="AT521" s="43">
        <v>3013694</v>
      </c>
      <c r="AU521" s="43">
        <v>1956625</v>
      </c>
      <c r="AV521" s="47">
        <v>1.851</v>
      </c>
      <c r="AW521" s="48" t="s">
        <v>6273</v>
      </c>
      <c r="AX521" s="39">
        <v>0</v>
      </c>
      <c r="AY521" s="39">
        <v>0</v>
      </c>
      <c r="AZ521" s="39" t="s">
        <v>85</v>
      </c>
      <c r="BA521" s="39"/>
      <c r="BB521" s="48" t="s">
        <v>6274</v>
      </c>
      <c r="BC521" s="39">
        <v>2</v>
      </c>
      <c r="BD521" s="41" t="s">
        <v>6267</v>
      </c>
      <c r="BE521" s="50">
        <v>21</v>
      </c>
      <c r="BF521" s="50">
        <v>118</v>
      </c>
      <c r="BG521" s="50">
        <v>28</v>
      </c>
      <c r="BH521" s="50">
        <v>167</v>
      </c>
      <c r="BI521" s="50" t="s">
        <v>6275</v>
      </c>
      <c r="BJ521" s="50" t="s">
        <v>6276</v>
      </c>
      <c r="BK521" s="50" t="s">
        <v>6277</v>
      </c>
      <c r="BL521" s="56" t="s">
        <v>6278</v>
      </c>
      <c r="BM521" s="52">
        <v>2351568</v>
      </c>
      <c r="BN521" s="57">
        <v>100</v>
      </c>
      <c r="BO521" s="57">
        <v>32445</v>
      </c>
      <c r="BP521" s="57">
        <v>2</v>
      </c>
      <c r="BQ521" s="58">
        <f>SUM(BM521)/BN521/BO521</f>
        <v>0.72478594544613961</v>
      </c>
    </row>
    <row r="522" spans="1:69" ht="15.75" x14ac:dyDescent="0.25">
      <c r="A522" s="38" t="s">
        <v>5353</v>
      </c>
      <c r="B522" s="39" t="s">
        <v>6265</v>
      </c>
      <c r="C522" s="39" t="s">
        <v>70</v>
      </c>
      <c r="D522" s="39" t="s">
        <v>71</v>
      </c>
      <c r="E522" s="39" t="s">
        <v>70</v>
      </c>
      <c r="F522" s="66" t="str">
        <f t="shared" si="26"/>
        <v>http://twiplomacy.com/info/europe/France</v>
      </c>
      <c r="G522" s="41" t="s">
        <v>1201</v>
      </c>
      <c r="H522" s="48" t="s">
        <v>6279</v>
      </c>
      <c r="I522" s="41" t="s">
        <v>6280</v>
      </c>
      <c r="J522" s="43">
        <v>2093009</v>
      </c>
      <c r="K522" s="43">
        <v>268</v>
      </c>
      <c r="L522" s="41" t="s">
        <v>6281</v>
      </c>
      <c r="M522" s="41" t="s">
        <v>6282</v>
      </c>
      <c r="N522" s="41" t="s">
        <v>6265</v>
      </c>
      <c r="O522" s="43">
        <v>13</v>
      </c>
      <c r="P522" s="43">
        <v>22607</v>
      </c>
      <c r="Q522" s="41" t="s">
        <v>78</v>
      </c>
      <c r="R522" s="41" t="s">
        <v>124</v>
      </c>
      <c r="S522" s="43">
        <v>6867</v>
      </c>
      <c r="T522" s="44" t="s">
        <v>97</v>
      </c>
      <c r="U522" s="43">
        <v>6.0990476190476191</v>
      </c>
      <c r="V522" s="43">
        <v>64.454371165644176</v>
      </c>
      <c r="W522" s="43">
        <v>97.186733128834362</v>
      </c>
      <c r="X522" s="45">
        <v>8</v>
      </c>
      <c r="Y522" s="45">
        <v>3202</v>
      </c>
      <c r="Z522" s="46">
        <v>2.49843847595253E-3</v>
      </c>
      <c r="AA522" s="41" t="s">
        <v>1201</v>
      </c>
      <c r="AB522" s="41" t="s">
        <v>6280</v>
      </c>
      <c r="AC522" s="41" t="s">
        <v>6283</v>
      </c>
      <c r="AD522" s="41" t="s">
        <v>6279</v>
      </c>
      <c r="AE522" s="43">
        <v>206373</v>
      </c>
      <c r="AF522" s="43">
        <v>292.61475409836066</v>
      </c>
      <c r="AG522" s="43">
        <v>71398</v>
      </c>
      <c r="AH522" s="43">
        <v>134975</v>
      </c>
      <c r="AI522" s="47">
        <v>4.6000000000000001E-4</v>
      </c>
      <c r="AJ522" s="47">
        <v>7.1000000000000002E-4</v>
      </c>
      <c r="AK522" s="47">
        <v>4.2000000000000002E-4</v>
      </c>
      <c r="AL522" s="47">
        <v>5.5000000000000003E-4</v>
      </c>
      <c r="AM522" s="47">
        <v>6.9999999999999994E-5</v>
      </c>
      <c r="AN522" s="43">
        <v>244</v>
      </c>
      <c r="AO522" s="43">
        <v>16</v>
      </c>
      <c r="AP522" s="43">
        <v>49</v>
      </c>
      <c r="AQ522" s="43">
        <v>175</v>
      </c>
      <c r="AR522" s="43">
        <v>1</v>
      </c>
      <c r="AS522" s="41">
        <v>0.67</v>
      </c>
      <c r="AT522" s="43">
        <v>2093074</v>
      </c>
      <c r="AU522" s="43">
        <v>521058</v>
      </c>
      <c r="AV522" s="47">
        <v>0.33150000000000002</v>
      </c>
      <c r="AW522" s="72" t="str">
        <f>HYPERLINK("https://twitter.com/Elysee/lists","https://twitter.com/Elysee/lists")</f>
        <v>https://twitter.com/Elysee/lists</v>
      </c>
      <c r="AX522" s="39">
        <v>0</v>
      </c>
      <c r="AY522" s="39">
        <v>3</v>
      </c>
      <c r="AZ522" s="39" t="s">
        <v>85</v>
      </c>
      <c r="BA522" s="39"/>
      <c r="BB522" s="48" t="s">
        <v>6284</v>
      </c>
      <c r="BC522" s="39">
        <v>1</v>
      </c>
      <c r="BD522" s="41" t="s">
        <v>1201</v>
      </c>
      <c r="BE522" s="50">
        <v>27</v>
      </c>
      <c r="BF522" s="50">
        <v>132</v>
      </c>
      <c r="BG522" s="50">
        <v>29</v>
      </c>
      <c r="BH522" s="50">
        <v>188</v>
      </c>
      <c r="BI522" s="50" t="s">
        <v>6285</v>
      </c>
      <c r="BJ522" s="50" t="s">
        <v>6286</v>
      </c>
      <c r="BK522" s="50" t="s">
        <v>6287</v>
      </c>
      <c r="BL522" s="56" t="s">
        <v>6288</v>
      </c>
      <c r="BM522" s="52">
        <v>814886</v>
      </c>
      <c r="BN522" s="57">
        <v>100</v>
      </c>
      <c r="BO522" s="57">
        <v>76253</v>
      </c>
      <c r="BP522" s="57">
        <v>7</v>
      </c>
      <c r="BQ522" s="58">
        <f>SUM(BM522)/BN522/BO522</f>
        <v>0.10686609051447156</v>
      </c>
    </row>
    <row r="523" spans="1:69" ht="15.75" x14ac:dyDescent="0.25">
      <c r="A523" s="38" t="s">
        <v>5353</v>
      </c>
      <c r="B523" s="39" t="s">
        <v>6265</v>
      </c>
      <c r="C523" s="39" t="s">
        <v>104</v>
      </c>
      <c r="D523" s="39" t="s">
        <v>118</v>
      </c>
      <c r="E523" s="39" t="s">
        <v>6289</v>
      </c>
      <c r="F523" s="66" t="str">
        <f t="shared" si="26"/>
        <v>http://twiplomacy.com/info/europe/France</v>
      </c>
      <c r="G523" s="41" t="s">
        <v>6290</v>
      </c>
      <c r="H523" s="48" t="s">
        <v>6291</v>
      </c>
      <c r="I523" s="41" t="s">
        <v>6292</v>
      </c>
      <c r="J523" s="43">
        <v>328356</v>
      </c>
      <c r="K523" s="43">
        <v>1000</v>
      </c>
      <c r="L523" s="41" t="s">
        <v>6293</v>
      </c>
      <c r="M523" s="41" t="s">
        <v>6294</v>
      </c>
      <c r="N523" s="41" t="s">
        <v>6265</v>
      </c>
      <c r="O523" s="43">
        <v>366</v>
      </c>
      <c r="P523" s="43">
        <v>3484</v>
      </c>
      <c r="Q523" s="41" t="s">
        <v>78</v>
      </c>
      <c r="R523" s="41" t="s">
        <v>124</v>
      </c>
      <c r="S523" s="43">
        <v>1374</v>
      </c>
      <c r="T523" s="44" t="s">
        <v>97</v>
      </c>
      <c r="U523" s="43">
        <v>1.728487439871726</v>
      </c>
      <c r="V523" s="43">
        <v>122.0550275137569</v>
      </c>
      <c r="W523" s="43">
        <v>252.43521760880441</v>
      </c>
      <c r="X523" s="45">
        <v>217</v>
      </c>
      <c r="Y523" s="45">
        <v>3234</v>
      </c>
      <c r="Z523" s="46">
        <v>6.7099567099567103E-2</v>
      </c>
      <c r="AA523" s="41" t="s">
        <v>6290</v>
      </c>
      <c r="AB523" s="41" t="s">
        <v>6292</v>
      </c>
      <c r="AC523" s="41" t="s">
        <v>6295</v>
      </c>
      <c r="AD523" s="41" t="s">
        <v>6291</v>
      </c>
      <c r="AE523" s="43">
        <v>734246</v>
      </c>
      <c r="AF523" s="43">
        <v>183.85669041963578</v>
      </c>
      <c r="AG523" s="43">
        <v>232211</v>
      </c>
      <c r="AH523" s="43">
        <v>502035</v>
      </c>
      <c r="AI523" s="47">
        <v>2.7499999999999998E-3</v>
      </c>
      <c r="AJ523" s="47">
        <v>2.5999999999999999E-3</v>
      </c>
      <c r="AK523" s="47">
        <v>2.31E-3</v>
      </c>
      <c r="AL523" s="47">
        <v>2.7899999999999999E-3</v>
      </c>
      <c r="AM523" s="47">
        <v>4.1599999999999996E-3</v>
      </c>
      <c r="AN523" s="43">
        <v>1263</v>
      </c>
      <c r="AO523" s="43">
        <v>600</v>
      </c>
      <c r="AP523" s="43">
        <v>220</v>
      </c>
      <c r="AQ523" s="43">
        <v>180</v>
      </c>
      <c r="AR523" s="43">
        <v>262</v>
      </c>
      <c r="AS523" s="41">
        <v>3.46</v>
      </c>
      <c r="AT523" s="43">
        <v>327596</v>
      </c>
      <c r="AU523" s="43">
        <v>263957</v>
      </c>
      <c r="AV523" s="47">
        <v>4.1477000000000004</v>
      </c>
      <c r="AW523" s="48" t="s">
        <v>6296</v>
      </c>
      <c r="AX523" s="39">
        <v>1</v>
      </c>
      <c r="AY523" s="39">
        <v>0</v>
      </c>
      <c r="AZ523" s="39" t="s">
        <v>85</v>
      </c>
      <c r="BA523" s="39"/>
      <c r="BB523" s="48" t="s">
        <v>6297</v>
      </c>
      <c r="BC523" s="39">
        <v>0</v>
      </c>
      <c r="BD523" s="41" t="s">
        <v>6290</v>
      </c>
      <c r="BE523" s="50">
        <v>3</v>
      </c>
      <c r="BF523" s="50">
        <v>22</v>
      </c>
      <c r="BG523" s="50">
        <v>9</v>
      </c>
      <c r="BH523" s="50">
        <v>34</v>
      </c>
      <c r="BI523" s="50" t="s">
        <v>6298</v>
      </c>
      <c r="BJ523" s="50" t="s">
        <v>6299</v>
      </c>
      <c r="BK523" s="50" t="s">
        <v>6300</v>
      </c>
      <c r="BL523" s="56" t="s">
        <v>6301</v>
      </c>
      <c r="BM523" s="52" t="s">
        <v>276</v>
      </c>
      <c r="BN523" s="57"/>
      <c r="BO523" s="57"/>
      <c r="BP523" s="57"/>
      <c r="BQ523" s="58"/>
    </row>
    <row r="524" spans="1:69" ht="15.75" x14ac:dyDescent="0.25">
      <c r="A524" s="38" t="s">
        <v>5353</v>
      </c>
      <c r="B524" s="39" t="s">
        <v>6265</v>
      </c>
      <c r="C524" s="39" t="s">
        <v>211</v>
      </c>
      <c r="D524" s="39" t="s">
        <v>71</v>
      </c>
      <c r="E524" s="39" t="s">
        <v>211</v>
      </c>
      <c r="F524" s="66" t="str">
        <f t="shared" si="26"/>
        <v>http://twiplomacy.com/info/europe/France</v>
      </c>
      <c r="G524" s="41" t="s">
        <v>6302</v>
      </c>
      <c r="H524" s="48" t="s">
        <v>6303</v>
      </c>
      <c r="I524" s="41" t="s">
        <v>6304</v>
      </c>
      <c r="J524" s="43">
        <v>497667</v>
      </c>
      <c r="K524" s="43">
        <v>1443</v>
      </c>
      <c r="L524" s="41" t="s">
        <v>6305</v>
      </c>
      <c r="M524" s="41" t="s">
        <v>6306</v>
      </c>
      <c r="N524" s="41" t="s">
        <v>6307</v>
      </c>
      <c r="O524" s="43">
        <v>506</v>
      </c>
      <c r="P524" s="43">
        <v>27723</v>
      </c>
      <c r="Q524" s="41" t="s">
        <v>78</v>
      </c>
      <c r="R524" s="41" t="s">
        <v>124</v>
      </c>
      <c r="S524" s="43">
        <v>3364</v>
      </c>
      <c r="T524" s="44" t="s">
        <v>97</v>
      </c>
      <c r="U524" s="43">
        <v>12.778656126482209</v>
      </c>
      <c r="V524" s="43">
        <v>55.993827160493829</v>
      </c>
      <c r="W524" s="43">
        <v>71.842151675485013</v>
      </c>
      <c r="X524" s="45">
        <v>194</v>
      </c>
      <c r="Y524" s="45">
        <v>3233</v>
      </c>
      <c r="Z524" s="46">
        <v>6.0006186204763397E-2</v>
      </c>
      <c r="AA524" s="41" t="s">
        <v>6302</v>
      </c>
      <c r="AB524" s="41" t="s">
        <v>6304</v>
      </c>
      <c r="AC524" s="41" t="s">
        <v>6308</v>
      </c>
      <c r="AD524" s="41" t="s">
        <v>6303</v>
      </c>
      <c r="AE524" s="43">
        <v>247655</v>
      </c>
      <c r="AF524" s="43">
        <v>77.982905982905976</v>
      </c>
      <c r="AG524" s="43">
        <v>109488</v>
      </c>
      <c r="AH524" s="43">
        <v>138167</v>
      </c>
      <c r="AI524" s="47">
        <v>3.8000000000000002E-4</v>
      </c>
      <c r="AJ524" s="47">
        <v>4.8999999999999998E-4</v>
      </c>
      <c r="AK524" s="47">
        <v>2.9E-4</v>
      </c>
      <c r="AL524" s="47">
        <v>5.9000000000000003E-4</v>
      </c>
      <c r="AM524" s="47">
        <v>1.1800000000000001E-3</v>
      </c>
      <c r="AN524" s="43">
        <v>1404</v>
      </c>
      <c r="AO524" s="43">
        <v>412</v>
      </c>
      <c r="AP524" s="43">
        <v>171</v>
      </c>
      <c r="AQ524" s="43">
        <v>810</v>
      </c>
      <c r="AR524" s="43">
        <v>5</v>
      </c>
      <c r="AS524" s="41">
        <v>3.85</v>
      </c>
      <c r="AT524" s="43">
        <v>497509</v>
      </c>
      <c r="AU524" s="43">
        <v>89784</v>
      </c>
      <c r="AV524" s="47">
        <v>0.22020000000000001</v>
      </c>
      <c r="AW524" s="48" t="str">
        <f>HYPERLINK("https://twitter.com/gouvernementFR/lists","https://twitter.com/gouvernementFR/lists")</f>
        <v>https://twitter.com/gouvernementFR/lists</v>
      </c>
      <c r="AX524" s="39">
        <v>4</v>
      </c>
      <c r="AY524" s="39">
        <v>0</v>
      </c>
      <c r="AZ524" s="39" t="s">
        <v>85</v>
      </c>
      <c r="BA524" s="39"/>
      <c r="BB524" s="48" t="s">
        <v>6309</v>
      </c>
      <c r="BC524" s="39">
        <v>10</v>
      </c>
      <c r="BD524" s="41" t="s">
        <v>6302</v>
      </c>
      <c r="BE524" s="50">
        <v>10</v>
      </c>
      <c r="BF524" s="50">
        <v>50</v>
      </c>
      <c r="BG524" s="50">
        <v>13</v>
      </c>
      <c r="BH524" s="50">
        <v>73</v>
      </c>
      <c r="BI524" s="50" t="s">
        <v>6310</v>
      </c>
      <c r="BJ524" s="50" t="s">
        <v>6311</v>
      </c>
      <c r="BK524" s="50" t="s">
        <v>6312</v>
      </c>
      <c r="BL524" s="56" t="s">
        <v>6313</v>
      </c>
      <c r="BM524" s="52">
        <v>3484</v>
      </c>
      <c r="BN524" s="57">
        <v>3</v>
      </c>
      <c r="BO524" s="57">
        <v>3972</v>
      </c>
      <c r="BP524" s="57">
        <v>13</v>
      </c>
      <c r="BQ524" s="58">
        <f>SUM(BM524)/BN524/BO524</f>
        <v>0.29237999328633768</v>
      </c>
    </row>
    <row r="525" spans="1:69" ht="15.75" x14ac:dyDescent="0.25">
      <c r="A525" s="38" t="s">
        <v>5353</v>
      </c>
      <c r="B525" s="39" t="s">
        <v>6265</v>
      </c>
      <c r="C525" s="39" t="s">
        <v>211</v>
      </c>
      <c r="D525" s="39" t="s">
        <v>71</v>
      </c>
      <c r="E525" s="39" t="s">
        <v>211</v>
      </c>
      <c r="F525" s="66" t="str">
        <f t="shared" si="26"/>
        <v>http://twiplomacy.com/info/europe/France</v>
      </c>
      <c r="G525" s="41" t="s">
        <v>6314</v>
      </c>
      <c r="H525" s="48" t="s">
        <v>6315</v>
      </c>
      <c r="I525" s="41" t="s">
        <v>6316</v>
      </c>
      <c r="J525" s="43">
        <v>12003</v>
      </c>
      <c r="K525" s="43">
        <v>165</v>
      </c>
      <c r="L525" s="41" t="s">
        <v>6317</v>
      </c>
      <c r="M525" s="41" t="s">
        <v>6318</v>
      </c>
      <c r="N525" s="41" t="s">
        <v>6319</v>
      </c>
      <c r="O525" s="43">
        <v>11</v>
      </c>
      <c r="P525" s="43">
        <v>1324</v>
      </c>
      <c r="Q525" s="41" t="s">
        <v>78</v>
      </c>
      <c r="R525" s="41" t="s">
        <v>124</v>
      </c>
      <c r="S525" s="43">
        <v>310</v>
      </c>
      <c r="T525" s="39" t="s">
        <v>97</v>
      </c>
      <c r="U525" s="43">
        <v>1.0723577235772359</v>
      </c>
      <c r="V525" s="43">
        <v>29.822085889570548</v>
      </c>
      <c r="W525" s="43">
        <v>22.829754601226991</v>
      </c>
      <c r="X525" s="45">
        <v>5</v>
      </c>
      <c r="Y525" s="45">
        <v>1319</v>
      </c>
      <c r="Z525" s="46">
        <v>3.7907505686125896E-3</v>
      </c>
      <c r="AA525" s="41" t="s">
        <v>6314</v>
      </c>
      <c r="AB525" s="41" t="s">
        <v>6316</v>
      </c>
      <c r="AC525" s="41" t="s">
        <v>6320</v>
      </c>
      <c r="AD525" s="41" t="s">
        <v>6315</v>
      </c>
      <c r="AE525" s="43">
        <v>3701</v>
      </c>
      <c r="AF525" s="43">
        <v>13.685483870967742</v>
      </c>
      <c r="AG525" s="43">
        <v>1697</v>
      </c>
      <c r="AH525" s="43">
        <v>2004</v>
      </c>
      <c r="AI525" s="47">
        <v>2.5300000000000001E-3</v>
      </c>
      <c r="AJ525" s="47">
        <v>6.5799999999999999E-3</v>
      </c>
      <c r="AK525" s="47">
        <v>1.8799999999999999E-3</v>
      </c>
      <c r="AL525" s="47">
        <v>5.9300000000000004E-3</v>
      </c>
      <c r="AM525" s="41" t="s">
        <v>82</v>
      </c>
      <c r="AN525" s="43">
        <v>124</v>
      </c>
      <c r="AO525" s="43">
        <v>19</v>
      </c>
      <c r="AP525" s="43">
        <v>2</v>
      </c>
      <c r="AQ525" s="43">
        <v>103</v>
      </c>
      <c r="AR525" s="43">
        <v>0</v>
      </c>
      <c r="AS525" s="41">
        <v>0.34</v>
      </c>
      <c r="AT525" s="43">
        <v>12000</v>
      </c>
      <c r="AU525" s="43">
        <v>1667</v>
      </c>
      <c r="AV525" s="47">
        <v>0.1613</v>
      </c>
      <c r="AW525" s="48" t="str">
        <f>HYPERLINK("https://twitter.com/French_Gov/lists","https://twitter.com/French_Gov/lists")</f>
        <v>https://twitter.com/French_Gov/lists</v>
      </c>
      <c r="AX525" s="39">
        <v>0</v>
      </c>
      <c r="AY525" s="39">
        <v>0</v>
      </c>
      <c r="AZ525" s="39" t="s">
        <v>85</v>
      </c>
      <c r="BA525" s="39"/>
      <c r="BB525" s="48" t="s">
        <v>6321</v>
      </c>
      <c r="BC525" s="39">
        <v>0</v>
      </c>
      <c r="BD525" s="41" t="s">
        <v>6314</v>
      </c>
      <c r="BE525" s="50">
        <v>8</v>
      </c>
      <c r="BF525" s="50">
        <v>16</v>
      </c>
      <c r="BG525" s="50">
        <v>3</v>
      </c>
      <c r="BH525" s="50">
        <v>27</v>
      </c>
      <c r="BI525" s="50" t="s">
        <v>6322</v>
      </c>
      <c r="BJ525" s="50" t="s">
        <v>6323</v>
      </c>
      <c r="BK525" s="50" t="s">
        <v>6324</v>
      </c>
      <c r="BL525" s="51" t="s">
        <v>6325</v>
      </c>
      <c r="BM525" s="52" t="s">
        <v>90</v>
      </c>
      <c r="BN525" s="57"/>
      <c r="BO525" s="57"/>
      <c r="BP525" s="57"/>
      <c r="BQ525" s="58"/>
    </row>
    <row r="526" spans="1:69" ht="15.75" x14ac:dyDescent="0.25">
      <c r="A526" s="38" t="s">
        <v>5353</v>
      </c>
      <c r="B526" s="39" t="s">
        <v>6265</v>
      </c>
      <c r="C526" s="39" t="s">
        <v>211</v>
      </c>
      <c r="D526" s="39" t="s">
        <v>71</v>
      </c>
      <c r="E526" s="39" t="s">
        <v>211</v>
      </c>
      <c r="F526" s="66" t="str">
        <f t="shared" si="26"/>
        <v>http://twiplomacy.com/info/europe/France</v>
      </c>
      <c r="G526" s="41" t="s">
        <v>6326</v>
      </c>
      <c r="H526" s="48" t="s">
        <v>6327</v>
      </c>
      <c r="I526" s="41" t="s">
        <v>6326</v>
      </c>
      <c r="J526" s="43">
        <v>80795</v>
      </c>
      <c r="K526" s="43">
        <v>52</v>
      </c>
      <c r="L526" s="41" t="s">
        <v>6328</v>
      </c>
      <c r="M526" s="41" t="s">
        <v>6329</v>
      </c>
      <c r="N526" s="41" t="s">
        <v>6265</v>
      </c>
      <c r="O526" s="43">
        <v>0</v>
      </c>
      <c r="P526" s="43">
        <v>4116</v>
      </c>
      <c r="Q526" s="41" t="s">
        <v>78</v>
      </c>
      <c r="R526" s="41" t="s">
        <v>124</v>
      </c>
      <c r="S526" s="43">
        <v>1282</v>
      </c>
      <c r="T526" s="44" t="s">
        <v>97</v>
      </c>
      <c r="U526" s="43">
        <v>1.602318548387097</v>
      </c>
      <c r="V526" s="43">
        <v>8.4053426248548195</v>
      </c>
      <c r="W526" s="43">
        <v>1.087495160665892</v>
      </c>
      <c r="X526" s="45">
        <v>8</v>
      </c>
      <c r="Y526" s="45">
        <v>3179</v>
      </c>
      <c r="Z526" s="46">
        <v>2.5165146272412699E-3</v>
      </c>
      <c r="AA526" s="41" t="s">
        <v>6326</v>
      </c>
      <c r="AB526" s="41" t="s">
        <v>6326</v>
      </c>
      <c r="AC526" s="41" t="s">
        <v>6330</v>
      </c>
      <c r="AD526" s="41" t="s">
        <v>6327</v>
      </c>
      <c r="AE526" s="43">
        <v>0</v>
      </c>
      <c r="AF526" s="43" t="e">
        <v>#VALUE!</v>
      </c>
      <c r="AG526" s="43">
        <v>0</v>
      </c>
      <c r="AH526" s="43">
        <v>0</v>
      </c>
      <c r="AI526" s="41" t="s">
        <v>82</v>
      </c>
      <c r="AJ526" s="41" t="s">
        <v>82</v>
      </c>
      <c r="AK526" s="41" t="s">
        <v>82</v>
      </c>
      <c r="AL526" s="41" t="s">
        <v>82</v>
      </c>
      <c r="AM526" s="41" t="s">
        <v>82</v>
      </c>
      <c r="AN526" s="43" t="s">
        <v>83</v>
      </c>
      <c r="AO526" s="43">
        <v>0</v>
      </c>
      <c r="AP526" s="43">
        <v>0</v>
      </c>
      <c r="AQ526" s="43">
        <v>0</v>
      </c>
      <c r="AR526" s="43">
        <v>0</v>
      </c>
      <c r="AS526" s="41">
        <v>0</v>
      </c>
      <c r="AT526" s="43">
        <v>80782</v>
      </c>
      <c r="AU526" s="43">
        <v>884</v>
      </c>
      <c r="AV526" s="47">
        <v>1.11E-2</v>
      </c>
      <c r="AW526" s="48" t="str">
        <f>HYPERLINK("https://twitter.com/Matignon/lists","https://twitter.com/Matignon/lists")</f>
        <v>https://twitter.com/Matignon/lists</v>
      </c>
      <c r="AX526" s="39">
        <v>0</v>
      </c>
      <c r="AY526" s="39">
        <v>0</v>
      </c>
      <c r="AZ526" s="39" t="s">
        <v>85</v>
      </c>
      <c r="BA526" s="39"/>
      <c r="BB526" s="48" t="s">
        <v>6331</v>
      </c>
      <c r="BC526" s="39">
        <v>0</v>
      </c>
      <c r="BD526" s="41" t="s">
        <v>6326</v>
      </c>
      <c r="BE526" s="50">
        <v>1</v>
      </c>
      <c r="BF526" s="50">
        <v>24</v>
      </c>
      <c r="BG526" s="50">
        <v>5</v>
      </c>
      <c r="BH526" s="50">
        <v>30</v>
      </c>
      <c r="BI526" s="50" t="s">
        <v>6267</v>
      </c>
      <c r="BJ526" s="50" t="s">
        <v>6332</v>
      </c>
      <c r="BK526" s="50" t="s">
        <v>6333</v>
      </c>
      <c r="BL526" s="51" t="s">
        <v>6334</v>
      </c>
      <c r="BM526" s="52" t="s">
        <v>90</v>
      </c>
      <c r="BN526" s="57"/>
      <c r="BO526" s="57"/>
      <c r="BP526" s="57"/>
      <c r="BQ526" s="58"/>
    </row>
    <row r="527" spans="1:69" ht="15.75" x14ac:dyDescent="0.25">
      <c r="A527" s="38" t="s">
        <v>5353</v>
      </c>
      <c r="B527" s="39" t="s">
        <v>6265</v>
      </c>
      <c r="C527" s="39" t="s">
        <v>117</v>
      </c>
      <c r="D527" s="39" t="s">
        <v>118</v>
      </c>
      <c r="E527" s="39" t="s">
        <v>6335</v>
      </c>
      <c r="F527" s="66" t="str">
        <f t="shared" si="26"/>
        <v>http://twiplomacy.com/info/europe/France</v>
      </c>
      <c r="G527" s="41" t="s">
        <v>6336</v>
      </c>
      <c r="H527" s="48" t="s">
        <v>6337</v>
      </c>
      <c r="I527" s="41" t="s">
        <v>6338</v>
      </c>
      <c r="J527" s="43">
        <v>67134</v>
      </c>
      <c r="K527" s="43">
        <v>289</v>
      </c>
      <c r="L527" s="41" t="s">
        <v>6339</v>
      </c>
      <c r="M527" s="41" t="s">
        <v>6340</v>
      </c>
      <c r="N527" s="41"/>
      <c r="O527" s="43">
        <v>29</v>
      </c>
      <c r="P527" s="43">
        <v>1197</v>
      </c>
      <c r="Q527" s="41" t="s">
        <v>78</v>
      </c>
      <c r="R527" s="41" t="s">
        <v>124</v>
      </c>
      <c r="S527" s="43">
        <v>1262</v>
      </c>
      <c r="T527" s="44" t="s">
        <v>97</v>
      </c>
      <c r="U527" s="43">
        <v>0.60945529290853029</v>
      </c>
      <c r="V527" s="43">
        <v>37.540860215053762</v>
      </c>
      <c r="W527" s="43">
        <v>46.479569892473123</v>
      </c>
      <c r="X527" s="45">
        <v>21</v>
      </c>
      <c r="Y527" s="45">
        <v>1186</v>
      </c>
      <c r="Z527" s="46">
        <v>1.77065767284992E-2</v>
      </c>
      <c r="AA527" s="41" t="s">
        <v>6336</v>
      </c>
      <c r="AB527" s="41" t="s">
        <v>6338</v>
      </c>
      <c r="AC527" s="41" t="s">
        <v>6341</v>
      </c>
      <c r="AD527" s="41" t="s">
        <v>6337</v>
      </c>
      <c r="AE527" s="43">
        <v>51102</v>
      </c>
      <c r="AF527" s="43">
        <v>90.34466019417475</v>
      </c>
      <c r="AG527" s="43">
        <v>18611</v>
      </c>
      <c r="AH527" s="43">
        <v>32491</v>
      </c>
      <c r="AI527" s="47">
        <v>4.47E-3</v>
      </c>
      <c r="AJ527" s="47">
        <v>3.9100000000000003E-3</v>
      </c>
      <c r="AK527" s="47">
        <v>5.1200000000000004E-3</v>
      </c>
      <c r="AL527" s="47">
        <v>4.2399999999999998E-3</v>
      </c>
      <c r="AM527" s="47">
        <v>5.8599999999999998E-3</v>
      </c>
      <c r="AN527" s="43">
        <v>206</v>
      </c>
      <c r="AO527" s="43">
        <v>123</v>
      </c>
      <c r="AP527" s="43">
        <v>2</v>
      </c>
      <c r="AQ527" s="43">
        <v>8</v>
      </c>
      <c r="AR527" s="43">
        <v>73</v>
      </c>
      <c r="AS527" s="41">
        <v>0.56000000000000005</v>
      </c>
      <c r="AT527" s="43">
        <v>67115</v>
      </c>
      <c r="AU527" s="43">
        <v>28493</v>
      </c>
      <c r="AV527" s="47">
        <v>0.73770000000000002</v>
      </c>
      <c r="AW527" s="48" t="s">
        <v>6342</v>
      </c>
      <c r="AX527" s="39">
        <v>0</v>
      </c>
      <c r="AY527" s="39">
        <v>0</v>
      </c>
      <c r="AZ527" s="39" t="s">
        <v>85</v>
      </c>
      <c r="BA527" s="39"/>
      <c r="BB527" s="48" t="s">
        <v>6343</v>
      </c>
      <c r="BC527" s="39">
        <v>0</v>
      </c>
      <c r="BD527" s="41" t="s">
        <v>6336</v>
      </c>
      <c r="BE527" s="50">
        <v>1</v>
      </c>
      <c r="BF527" s="50">
        <v>52</v>
      </c>
      <c r="BG527" s="50">
        <v>9</v>
      </c>
      <c r="BH527" s="50">
        <v>62</v>
      </c>
      <c r="BI527" s="50" t="s">
        <v>3736</v>
      </c>
      <c r="BJ527" s="50" t="s">
        <v>6344</v>
      </c>
      <c r="BK527" s="50" t="s">
        <v>6345</v>
      </c>
      <c r="BL527" s="56" t="s">
        <v>6346</v>
      </c>
      <c r="BM527" s="52" t="s">
        <v>276</v>
      </c>
      <c r="BN527" s="57"/>
      <c r="BO527" s="57"/>
      <c r="BP527" s="57"/>
      <c r="BQ527" s="58"/>
    </row>
    <row r="528" spans="1:69" ht="15.75" x14ac:dyDescent="0.25">
      <c r="A528" s="38" t="s">
        <v>5353</v>
      </c>
      <c r="B528" s="39" t="s">
        <v>6265</v>
      </c>
      <c r="C528" s="39" t="s">
        <v>132</v>
      </c>
      <c r="D528" s="39" t="s">
        <v>71</v>
      </c>
      <c r="E528" s="39" t="s">
        <v>132</v>
      </c>
      <c r="F528" s="66" t="str">
        <f t="shared" si="26"/>
        <v>http://twiplomacy.com/info/europe/France</v>
      </c>
      <c r="G528" s="41" t="s">
        <v>588</v>
      </c>
      <c r="H528" s="48" t="s">
        <v>6347</v>
      </c>
      <c r="I528" s="41" t="s">
        <v>6348</v>
      </c>
      <c r="J528" s="43">
        <v>1066820</v>
      </c>
      <c r="K528" s="43">
        <v>1733</v>
      </c>
      <c r="L528" s="41" t="s">
        <v>6349</v>
      </c>
      <c r="M528" s="41" t="s">
        <v>6350</v>
      </c>
      <c r="N528" s="41" t="s">
        <v>6351</v>
      </c>
      <c r="O528" s="43">
        <v>1706</v>
      </c>
      <c r="P528" s="43">
        <v>29494</v>
      </c>
      <c r="Q528" s="41" t="s">
        <v>164</v>
      </c>
      <c r="R528" s="41" t="s">
        <v>124</v>
      </c>
      <c r="S528" s="43">
        <v>5395</v>
      </c>
      <c r="T528" s="44" t="s">
        <v>97</v>
      </c>
      <c r="U528" s="43">
        <v>8.1895261845386536</v>
      </c>
      <c r="V528" s="43">
        <v>31.195945945945951</v>
      </c>
      <c r="W528" s="43">
        <v>35.576013513513523</v>
      </c>
      <c r="X528" s="45">
        <v>198</v>
      </c>
      <c r="Y528" s="45">
        <v>3284</v>
      </c>
      <c r="Z528" s="46">
        <v>6.02923264311815E-2</v>
      </c>
      <c r="AA528" s="41" t="s">
        <v>588</v>
      </c>
      <c r="AB528" s="41" t="s">
        <v>6348</v>
      </c>
      <c r="AC528" s="41" t="s">
        <v>6352</v>
      </c>
      <c r="AD528" s="41" t="s">
        <v>6347</v>
      </c>
      <c r="AE528" s="43">
        <v>111664</v>
      </c>
      <c r="AF528" s="43">
        <v>35.897079276773297</v>
      </c>
      <c r="AG528" s="43">
        <v>51620</v>
      </c>
      <c r="AH528" s="43">
        <v>60044</v>
      </c>
      <c r="AI528" s="47">
        <v>6.9999999999999994E-5</v>
      </c>
      <c r="AJ528" s="47">
        <v>1.2E-4</v>
      </c>
      <c r="AK528" s="47">
        <v>6.0000000000000002E-5</v>
      </c>
      <c r="AL528" s="47">
        <v>1.1E-4</v>
      </c>
      <c r="AM528" s="47">
        <v>3.0000000000000001E-5</v>
      </c>
      <c r="AN528" s="43">
        <v>1438</v>
      </c>
      <c r="AO528" s="43">
        <v>188</v>
      </c>
      <c r="AP528" s="43">
        <v>181</v>
      </c>
      <c r="AQ528" s="43">
        <v>984</v>
      </c>
      <c r="AR528" s="43">
        <v>64</v>
      </c>
      <c r="AS528" s="41">
        <v>3.94</v>
      </c>
      <c r="AT528" s="43">
        <v>1066731</v>
      </c>
      <c r="AU528" s="43">
        <v>97809</v>
      </c>
      <c r="AV528" s="47">
        <v>0.1009</v>
      </c>
      <c r="AW528" s="72" t="str">
        <f>HYPERLINK("https://twitter.com/francediplo/lists","https://twitter.com/francediplo/lists")</f>
        <v>https://twitter.com/francediplo/lists</v>
      </c>
      <c r="AX528" s="39">
        <v>11</v>
      </c>
      <c r="AY528" s="39">
        <v>7</v>
      </c>
      <c r="AZ528" s="72" t="str">
        <f>HYPERLINK("https://twitter.com/francediplo/ambassades-et-consulats/members","https://twitter.com/francediplo/ambassades-et-consulats/members")</f>
        <v>https://twitter.com/francediplo/ambassades-et-consulats/members</v>
      </c>
      <c r="BA528" s="39">
        <v>149</v>
      </c>
      <c r="BB528" s="72" t="s">
        <v>6353</v>
      </c>
      <c r="BC528" s="39">
        <v>25</v>
      </c>
      <c r="BD528" s="41" t="s">
        <v>588</v>
      </c>
      <c r="BE528" s="50">
        <v>83</v>
      </c>
      <c r="BF528" s="50">
        <v>62</v>
      </c>
      <c r="BG528" s="50">
        <v>98</v>
      </c>
      <c r="BH528" s="50">
        <v>243</v>
      </c>
      <c r="BI528" s="50" t="s">
        <v>6354</v>
      </c>
      <c r="BJ528" s="50" t="s">
        <v>6355</v>
      </c>
      <c r="BK528" s="50" t="s">
        <v>6356</v>
      </c>
      <c r="BL528" s="110" t="s">
        <v>6357</v>
      </c>
      <c r="BM528" s="52">
        <v>16371</v>
      </c>
      <c r="BN528" s="57">
        <v>50</v>
      </c>
      <c r="BO528" s="57">
        <v>6785</v>
      </c>
      <c r="BP528" s="57">
        <v>2</v>
      </c>
      <c r="BQ528" s="58">
        <f>SUM(BM528)/BN528/BO528</f>
        <v>4.8256448047162864E-2</v>
      </c>
    </row>
    <row r="529" spans="1:69" ht="15.75" x14ac:dyDescent="0.25">
      <c r="A529" s="38" t="s">
        <v>5353</v>
      </c>
      <c r="B529" s="39" t="s">
        <v>6265</v>
      </c>
      <c r="C529" s="39" t="s">
        <v>132</v>
      </c>
      <c r="D529" s="39" t="s">
        <v>71</v>
      </c>
      <c r="E529" s="39" t="s">
        <v>132</v>
      </c>
      <c r="F529" s="66" t="str">
        <f t="shared" si="26"/>
        <v>http://twiplomacy.com/info/europe/France</v>
      </c>
      <c r="G529" s="41" t="s">
        <v>6358</v>
      </c>
      <c r="H529" s="48" t="s">
        <v>6359</v>
      </c>
      <c r="I529" s="41" t="s">
        <v>6360</v>
      </c>
      <c r="J529" s="43">
        <v>58467</v>
      </c>
      <c r="K529" s="43">
        <v>962</v>
      </c>
      <c r="L529" s="41" t="s">
        <v>6361</v>
      </c>
      <c r="M529" s="41" t="s">
        <v>6362</v>
      </c>
      <c r="N529" s="41" t="s">
        <v>6319</v>
      </c>
      <c r="O529" s="43">
        <v>412</v>
      </c>
      <c r="P529" s="43">
        <v>14177</v>
      </c>
      <c r="Q529" s="41" t="s">
        <v>164</v>
      </c>
      <c r="R529" s="41" t="s">
        <v>124</v>
      </c>
      <c r="S529" s="43">
        <v>1169</v>
      </c>
      <c r="T529" s="44" t="s">
        <v>97</v>
      </c>
      <c r="U529" s="43">
        <v>5.9339449541284406</v>
      </c>
      <c r="V529" s="43">
        <v>25.13780598368087</v>
      </c>
      <c r="W529" s="43">
        <v>32.079329102447872</v>
      </c>
      <c r="X529" s="45">
        <v>121</v>
      </c>
      <c r="Y529" s="45">
        <v>3234</v>
      </c>
      <c r="Z529" s="46">
        <v>3.7414965986394599E-2</v>
      </c>
      <c r="AA529" s="41" t="s">
        <v>6358</v>
      </c>
      <c r="AB529" s="41" t="s">
        <v>6360</v>
      </c>
      <c r="AC529" s="41" t="s">
        <v>6363</v>
      </c>
      <c r="AD529" s="41" t="s">
        <v>6359</v>
      </c>
      <c r="AE529" s="43">
        <v>108294</v>
      </c>
      <c r="AF529" s="43">
        <v>34.096536477523948</v>
      </c>
      <c r="AG529" s="43">
        <v>46269</v>
      </c>
      <c r="AH529" s="43">
        <v>62025</v>
      </c>
      <c r="AI529" s="47">
        <v>1.5399999999999999E-3</v>
      </c>
      <c r="AJ529" s="47">
        <v>1.57E-3</v>
      </c>
      <c r="AK529" s="47">
        <v>7.3999999999999999E-4</v>
      </c>
      <c r="AL529" s="47">
        <v>1.055E-2</v>
      </c>
      <c r="AM529" s="47">
        <v>2.3000000000000001E-4</v>
      </c>
      <c r="AN529" s="43">
        <v>1357</v>
      </c>
      <c r="AO529" s="43">
        <v>160</v>
      </c>
      <c r="AP529" s="43">
        <v>102</v>
      </c>
      <c r="AQ529" s="43">
        <v>1058</v>
      </c>
      <c r="AR529" s="43">
        <v>33</v>
      </c>
      <c r="AS529" s="41">
        <v>3.72</v>
      </c>
      <c r="AT529" s="43">
        <v>58450</v>
      </c>
      <c r="AU529" s="43">
        <v>17456</v>
      </c>
      <c r="AV529" s="47">
        <v>0.42580000000000001</v>
      </c>
      <c r="AW529" s="72" t="str">
        <f>HYPERLINK("https://twitter.com/francediplo_EN/lists","https://twitter.com/francediplo_EN/lists")</f>
        <v>https://twitter.com/francediplo_EN/lists</v>
      </c>
      <c r="AX529" s="39">
        <v>1</v>
      </c>
      <c r="AY529" s="39">
        <v>4</v>
      </c>
      <c r="AZ529" s="39" t="s">
        <v>85</v>
      </c>
      <c r="BA529" s="39"/>
      <c r="BB529" s="48" t="s">
        <v>6364</v>
      </c>
      <c r="BC529" s="39">
        <v>5</v>
      </c>
      <c r="BD529" s="41" t="s">
        <v>6358</v>
      </c>
      <c r="BE529" s="50">
        <v>37</v>
      </c>
      <c r="BF529" s="50">
        <v>62</v>
      </c>
      <c r="BG529" s="50">
        <v>82</v>
      </c>
      <c r="BH529" s="50">
        <v>181</v>
      </c>
      <c r="BI529" s="50" t="s">
        <v>6365</v>
      </c>
      <c r="BJ529" s="50" t="s">
        <v>6366</v>
      </c>
      <c r="BK529" s="50" t="s">
        <v>6367</v>
      </c>
      <c r="BL529" s="110" t="s">
        <v>6368</v>
      </c>
      <c r="BM529" s="52">
        <v>12779</v>
      </c>
      <c r="BN529" s="57">
        <v>19</v>
      </c>
      <c r="BO529" s="57">
        <v>141</v>
      </c>
      <c r="BP529" s="57">
        <v>1</v>
      </c>
      <c r="BQ529" s="58">
        <f>SUM(BM529)/BN529/BO529</f>
        <v>4.7700634565136246</v>
      </c>
    </row>
    <row r="530" spans="1:69" ht="15.75" x14ac:dyDescent="0.25">
      <c r="A530" s="38" t="s">
        <v>5353</v>
      </c>
      <c r="B530" s="39" t="s">
        <v>6265</v>
      </c>
      <c r="C530" s="39" t="s">
        <v>132</v>
      </c>
      <c r="D530" s="39" t="s">
        <v>71</v>
      </c>
      <c r="E530" s="39" t="s">
        <v>132</v>
      </c>
      <c r="F530" s="66" t="str">
        <f t="shared" si="26"/>
        <v>http://twiplomacy.com/info/europe/France</v>
      </c>
      <c r="G530" s="41" t="s">
        <v>6369</v>
      </c>
      <c r="H530" s="48" t="s">
        <v>6370</v>
      </c>
      <c r="I530" s="41" t="s">
        <v>6371</v>
      </c>
      <c r="J530" s="43">
        <v>9031</v>
      </c>
      <c r="K530" s="43">
        <v>607</v>
      </c>
      <c r="L530" s="41" t="s">
        <v>6372</v>
      </c>
      <c r="M530" s="41" t="s">
        <v>6373</v>
      </c>
      <c r="N530" s="41" t="s">
        <v>6374</v>
      </c>
      <c r="O530" s="43">
        <v>1275</v>
      </c>
      <c r="P530" s="43">
        <v>7036</v>
      </c>
      <c r="Q530" s="41" t="s">
        <v>78</v>
      </c>
      <c r="R530" s="41" t="s">
        <v>124</v>
      </c>
      <c r="S530" s="43">
        <v>227</v>
      </c>
      <c r="T530" s="44" t="s">
        <v>97</v>
      </c>
      <c r="U530" s="43">
        <v>3.0753098188751191</v>
      </c>
      <c r="V530" s="43">
        <v>7.3456730769230774</v>
      </c>
      <c r="W530" s="43">
        <v>7.8480769230769232</v>
      </c>
      <c r="X530" s="45">
        <v>37</v>
      </c>
      <c r="Y530" s="45">
        <v>3226</v>
      </c>
      <c r="Z530" s="46">
        <v>1.1469311841289499E-2</v>
      </c>
      <c r="AA530" s="41" t="s">
        <v>6369</v>
      </c>
      <c r="AB530" s="41" t="s">
        <v>6371</v>
      </c>
      <c r="AC530" s="41" t="s">
        <v>6375</v>
      </c>
      <c r="AD530" s="41" t="s">
        <v>6370</v>
      </c>
      <c r="AE530" s="43">
        <v>20169</v>
      </c>
      <c r="AF530" s="43">
        <v>11.051314142678349</v>
      </c>
      <c r="AG530" s="43">
        <v>8830</v>
      </c>
      <c r="AH530" s="43">
        <v>11339</v>
      </c>
      <c r="AI530" s="47">
        <v>3.2499999999999999E-3</v>
      </c>
      <c r="AJ530" s="47">
        <v>4.5700000000000003E-3</v>
      </c>
      <c r="AK530" s="47">
        <v>2.8700000000000002E-3</v>
      </c>
      <c r="AL530" s="47">
        <v>5.9800000000000001E-3</v>
      </c>
      <c r="AM530" s="47">
        <v>1.1800000000000001E-3</v>
      </c>
      <c r="AN530" s="43">
        <v>799</v>
      </c>
      <c r="AO530" s="43">
        <v>104</v>
      </c>
      <c r="AP530" s="43">
        <v>45</v>
      </c>
      <c r="AQ530" s="43">
        <v>623</v>
      </c>
      <c r="AR530" s="43">
        <v>17</v>
      </c>
      <c r="AS530" s="41">
        <v>2.19</v>
      </c>
      <c r="AT530" s="43">
        <v>9025</v>
      </c>
      <c r="AU530" s="43">
        <v>2699</v>
      </c>
      <c r="AV530" s="47">
        <v>0.42670000000000002</v>
      </c>
      <c r="AW530" s="72" t="str">
        <f>HYPERLINK("https://twitter.com/francediplo_ES/lists","https://twitter.com/francediplo_ES/lists")</f>
        <v>https://twitter.com/francediplo_ES/lists</v>
      </c>
      <c r="AX530" s="39">
        <v>2</v>
      </c>
      <c r="AY530" s="39">
        <v>3</v>
      </c>
      <c r="AZ530" s="66" t="str">
        <f>HYPERLINK("https://twitter.com/francediplo_ES/embajadas-y-consulados/members","https://twitter.com/francediplo_ES/embajadas-y-consulados/members")</f>
        <v>https://twitter.com/francediplo_ES/embajadas-y-consulados/members</v>
      </c>
      <c r="BA530" s="39">
        <v>21</v>
      </c>
      <c r="BB530" s="48" t="s">
        <v>6376</v>
      </c>
      <c r="BC530" s="39">
        <v>6</v>
      </c>
      <c r="BD530" s="41" t="s">
        <v>6369</v>
      </c>
      <c r="BE530" s="50">
        <v>43</v>
      </c>
      <c r="BF530" s="50">
        <v>21</v>
      </c>
      <c r="BG530" s="50">
        <v>21</v>
      </c>
      <c r="BH530" s="50">
        <v>85</v>
      </c>
      <c r="BI530" s="50" t="s">
        <v>6377</v>
      </c>
      <c r="BJ530" s="50" t="s">
        <v>6378</v>
      </c>
      <c r="BK530" s="50" t="s">
        <v>6379</v>
      </c>
      <c r="BL530" s="51" t="s">
        <v>6380</v>
      </c>
      <c r="BM530" s="52">
        <v>9</v>
      </c>
      <c r="BN530" s="57">
        <v>1</v>
      </c>
      <c r="BO530" s="57">
        <v>9</v>
      </c>
      <c r="BP530" s="57">
        <v>0</v>
      </c>
      <c r="BQ530" s="58"/>
    </row>
    <row r="531" spans="1:69" ht="15.75" x14ac:dyDescent="0.25">
      <c r="A531" s="38" t="s">
        <v>5353</v>
      </c>
      <c r="B531" s="39" t="s">
        <v>6265</v>
      </c>
      <c r="C531" s="39" t="s">
        <v>132</v>
      </c>
      <c r="D531" s="39" t="s">
        <v>71</v>
      </c>
      <c r="E531" s="39" t="s">
        <v>132</v>
      </c>
      <c r="F531" s="66" t="str">
        <f t="shared" si="26"/>
        <v>http://twiplomacy.com/info/europe/France</v>
      </c>
      <c r="G531" s="41" t="s">
        <v>6381</v>
      </c>
      <c r="H531" s="48" t="s">
        <v>6382</v>
      </c>
      <c r="I531" s="41" t="s">
        <v>6383</v>
      </c>
      <c r="J531" s="43">
        <v>1171</v>
      </c>
      <c r="K531" s="43">
        <v>343</v>
      </c>
      <c r="L531" s="41" t="s">
        <v>6384</v>
      </c>
      <c r="M531" s="41" t="s">
        <v>6385</v>
      </c>
      <c r="N531" s="41" t="s">
        <v>6319</v>
      </c>
      <c r="O531" s="43">
        <v>495</v>
      </c>
      <c r="P531" s="43">
        <v>677</v>
      </c>
      <c r="Q531" s="41" t="s">
        <v>164</v>
      </c>
      <c r="R531" s="41" t="s">
        <v>124</v>
      </c>
      <c r="S531" s="43">
        <v>14</v>
      </c>
      <c r="T531" s="44" t="s">
        <v>97</v>
      </c>
      <c r="U531" s="43">
        <v>3.0186046511627911</v>
      </c>
      <c r="V531" s="43">
        <v>3.3234714003944772</v>
      </c>
      <c r="W531" s="43">
        <v>6.2031558185404343</v>
      </c>
      <c r="X531" s="45">
        <v>6</v>
      </c>
      <c r="Y531" s="45">
        <v>649</v>
      </c>
      <c r="Z531" s="46">
        <v>9.2449922958397508E-3</v>
      </c>
      <c r="AA531" s="41" t="s">
        <v>6381</v>
      </c>
      <c r="AB531" s="41" t="s">
        <v>6383</v>
      </c>
      <c r="AC531" s="41" t="s">
        <v>6386</v>
      </c>
      <c r="AD531" s="41" t="s">
        <v>6382</v>
      </c>
      <c r="AE531" s="43">
        <v>5032</v>
      </c>
      <c r="AF531" s="43">
        <v>3.3568702290076335</v>
      </c>
      <c r="AG531" s="43">
        <v>1759</v>
      </c>
      <c r="AH531" s="43">
        <v>3273</v>
      </c>
      <c r="AI531" s="47">
        <v>9.1699999999999993E-3</v>
      </c>
      <c r="AJ531" s="47">
        <v>1.2120000000000001E-2</v>
      </c>
      <c r="AK531" s="47">
        <v>8.1499999999999993E-3</v>
      </c>
      <c r="AL531" s="47">
        <v>1.7330000000000002E-2</v>
      </c>
      <c r="AM531" s="47">
        <v>3.8999999999999998E-3</v>
      </c>
      <c r="AN531" s="43">
        <v>524</v>
      </c>
      <c r="AO531" s="43">
        <v>92</v>
      </c>
      <c r="AP531" s="43">
        <v>42</v>
      </c>
      <c r="AQ531" s="43">
        <v>372</v>
      </c>
      <c r="AR531" s="43">
        <v>17</v>
      </c>
      <c r="AS531" s="41">
        <v>1.44</v>
      </c>
      <c r="AT531" s="43">
        <v>1170</v>
      </c>
      <c r="AU531" s="43">
        <v>0</v>
      </c>
      <c r="AV531" s="55">
        <v>0</v>
      </c>
      <c r="AW531" s="48" t="s">
        <v>6387</v>
      </c>
      <c r="AX531" s="39">
        <v>1</v>
      </c>
      <c r="AY531" s="39">
        <v>3</v>
      </c>
      <c r="AZ531" s="39" t="s">
        <v>85</v>
      </c>
      <c r="BA531" s="39"/>
      <c r="BB531" s="48" t="s">
        <v>6388</v>
      </c>
      <c r="BC531" s="39">
        <v>0</v>
      </c>
      <c r="BD531" s="41" t="s">
        <v>6381</v>
      </c>
      <c r="BE531" s="50">
        <v>17</v>
      </c>
      <c r="BF531" s="50">
        <v>1</v>
      </c>
      <c r="BG531" s="50">
        <v>6</v>
      </c>
      <c r="BH531" s="50">
        <v>24</v>
      </c>
      <c r="BI531" s="50" t="s">
        <v>6389</v>
      </c>
      <c r="BJ531" s="50" t="s">
        <v>6302</v>
      </c>
      <c r="BK531" s="50" t="s">
        <v>6390</v>
      </c>
      <c r="BL531" s="51" t="s">
        <v>6391</v>
      </c>
      <c r="BM531" s="52">
        <v>1</v>
      </c>
      <c r="BN531" s="57">
        <v>0</v>
      </c>
      <c r="BO531" s="57">
        <v>1</v>
      </c>
      <c r="BP531" s="57">
        <v>0</v>
      </c>
      <c r="BQ531" s="58" t="e">
        <f>SUM(BM531)/BN531/BO531</f>
        <v>#DIV/0!</v>
      </c>
    </row>
    <row r="532" spans="1:69" ht="15.75" x14ac:dyDescent="0.25">
      <c r="A532" s="38" t="s">
        <v>5353</v>
      </c>
      <c r="B532" s="39" t="s">
        <v>6265</v>
      </c>
      <c r="C532" s="39" t="s">
        <v>132</v>
      </c>
      <c r="D532" s="39" t="s">
        <v>71</v>
      </c>
      <c r="E532" s="39" t="s">
        <v>132</v>
      </c>
      <c r="F532" s="66" t="str">
        <f t="shared" si="26"/>
        <v>http://twiplomacy.com/info/europe/France</v>
      </c>
      <c r="G532" s="41" t="s">
        <v>6392</v>
      </c>
      <c r="H532" s="48" t="s">
        <v>6393</v>
      </c>
      <c r="I532" s="41" t="s">
        <v>6394</v>
      </c>
      <c r="J532" s="43">
        <v>992</v>
      </c>
      <c r="K532" s="43">
        <v>116</v>
      </c>
      <c r="L532" s="41" t="s">
        <v>6395</v>
      </c>
      <c r="M532" s="41" t="s">
        <v>6396</v>
      </c>
      <c r="N532" s="41" t="s">
        <v>6319</v>
      </c>
      <c r="O532" s="43">
        <v>349</v>
      </c>
      <c r="P532" s="43">
        <v>300</v>
      </c>
      <c r="Q532" s="41" t="s">
        <v>78</v>
      </c>
      <c r="R532" s="41" t="s">
        <v>79</v>
      </c>
      <c r="S532" s="43">
        <v>12</v>
      </c>
      <c r="T532" s="44" t="s">
        <v>97</v>
      </c>
      <c r="U532" s="43">
        <v>2.8977272727272729</v>
      </c>
      <c r="V532" s="43">
        <v>3.1428571428571428</v>
      </c>
      <c r="W532" s="43">
        <v>6.4234693877551017</v>
      </c>
      <c r="X532" s="45">
        <v>12</v>
      </c>
      <c r="Y532" s="45">
        <v>255</v>
      </c>
      <c r="Z532" s="46">
        <v>4.7058823529411799E-2</v>
      </c>
      <c r="AA532" s="41" t="s">
        <v>6392</v>
      </c>
      <c r="AB532" s="41" t="s">
        <v>6394</v>
      </c>
      <c r="AC532" s="41" t="s">
        <v>6397</v>
      </c>
      <c r="AD532" s="41" t="s">
        <v>6393</v>
      </c>
      <c r="AE532" s="43">
        <v>1985</v>
      </c>
      <c r="AF532" s="43">
        <v>3.1952380952380954</v>
      </c>
      <c r="AG532" s="43">
        <v>671</v>
      </c>
      <c r="AH532" s="43">
        <v>1314</v>
      </c>
      <c r="AI532" s="47">
        <v>9.3900000000000008E-3</v>
      </c>
      <c r="AJ532" s="47">
        <v>1.5910000000000001E-2</v>
      </c>
      <c r="AK532" s="47">
        <v>6.3400000000000001E-3</v>
      </c>
      <c r="AL532" s="47">
        <v>1.1469999999999999E-2</v>
      </c>
      <c r="AM532" s="47">
        <v>6.1500000000000001E-3</v>
      </c>
      <c r="AN532" s="43">
        <v>210</v>
      </c>
      <c r="AO532" s="43">
        <v>63</v>
      </c>
      <c r="AP532" s="43">
        <v>9</v>
      </c>
      <c r="AQ532" s="43">
        <v>123</v>
      </c>
      <c r="AR532" s="43">
        <v>15</v>
      </c>
      <c r="AS532" s="41">
        <v>0.57999999999999996</v>
      </c>
      <c r="AT532" s="43">
        <v>992</v>
      </c>
      <c r="AU532" s="43">
        <v>0</v>
      </c>
      <c r="AV532" s="55">
        <v>0</v>
      </c>
      <c r="AW532" s="48" t="s">
        <v>6398</v>
      </c>
      <c r="AX532" s="39">
        <v>0</v>
      </c>
      <c r="AY532" s="39">
        <v>0</v>
      </c>
      <c r="AZ532" s="39" t="s">
        <v>85</v>
      </c>
      <c r="BA532" s="39"/>
      <c r="BB532" s="48" t="s">
        <v>6399</v>
      </c>
      <c r="BC532" s="39">
        <v>0</v>
      </c>
      <c r="BD532" s="41" t="s">
        <v>6392</v>
      </c>
      <c r="BE532" s="50">
        <v>10</v>
      </c>
      <c r="BF532" s="50">
        <v>1</v>
      </c>
      <c r="BG532" s="50">
        <v>9</v>
      </c>
      <c r="BH532" s="50">
        <v>20</v>
      </c>
      <c r="BI532" s="50" t="s">
        <v>6400</v>
      </c>
      <c r="BJ532" s="50" t="s">
        <v>5522</v>
      </c>
      <c r="BK532" s="50" t="s">
        <v>6401</v>
      </c>
      <c r="BL532" s="51" t="s">
        <v>6402</v>
      </c>
      <c r="BM532" s="52" t="s">
        <v>90</v>
      </c>
      <c r="BN532" s="57"/>
      <c r="BO532" s="57"/>
      <c r="BP532" s="57"/>
      <c r="BQ532" s="58"/>
    </row>
    <row r="533" spans="1:69" ht="15.75" x14ac:dyDescent="0.25">
      <c r="A533" s="38" t="s">
        <v>5353</v>
      </c>
      <c r="B533" s="39" t="s">
        <v>6265</v>
      </c>
      <c r="C533" s="39" t="s">
        <v>132</v>
      </c>
      <c r="D533" s="39" t="s">
        <v>71</v>
      </c>
      <c r="E533" s="39" t="s">
        <v>132</v>
      </c>
      <c r="F533" s="66" t="str">
        <f t="shared" si="26"/>
        <v>http://twiplomacy.com/info/europe/France</v>
      </c>
      <c r="G533" s="41" t="s">
        <v>6403</v>
      </c>
      <c r="H533" s="48" t="s">
        <v>6404</v>
      </c>
      <c r="I533" s="41" t="s">
        <v>6405</v>
      </c>
      <c r="J533" s="43">
        <v>315922</v>
      </c>
      <c r="K533" s="43">
        <v>126</v>
      </c>
      <c r="L533" s="41" t="s">
        <v>6406</v>
      </c>
      <c r="M533" s="41" t="s">
        <v>6407</v>
      </c>
      <c r="N533" s="41" t="s">
        <v>6408</v>
      </c>
      <c r="O533" s="43">
        <v>453</v>
      </c>
      <c r="P533" s="43">
        <v>10972</v>
      </c>
      <c r="Q533" s="41" t="s">
        <v>78</v>
      </c>
      <c r="R533" s="41" t="s">
        <v>124</v>
      </c>
      <c r="S533" s="43">
        <v>752</v>
      </c>
      <c r="T533" s="44" t="s">
        <v>97</v>
      </c>
      <c r="U533" s="43">
        <v>2.4941634241245141</v>
      </c>
      <c r="V533" s="43">
        <v>13.72163827473722</v>
      </c>
      <c r="W533" s="43">
        <v>15.945632475534611</v>
      </c>
      <c r="X533" s="45">
        <v>122</v>
      </c>
      <c r="Y533" s="45">
        <v>3205</v>
      </c>
      <c r="Z533" s="46">
        <v>3.8065522620904797E-2</v>
      </c>
      <c r="AA533" s="41" t="s">
        <v>6403</v>
      </c>
      <c r="AB533" s="41" t="s">
        <v>6405</v>
      </c>
      <c r="AC533" s="41" t="s">
        <v>6409</v>
      </c>
      <c r="AD533" s="41" t="s">
        <v>6404</v>
      </c>
      <c r="AE533" s="43">
        <v>37508</v>
      </c>
      <c r="AF533" s="43">
        <v>19.075187969924812</v>
      </c>
      <c r="AG533" s="43">
        <v>12685</v>
      </c>
      <c r="AH533" s="43">
        <v>24823</v>
      </c>
      <c r="AI533" s="47">
        <v>2.1000000000000001E-4</v>
      </c>
      <c r="AJ533" s="47">
        <v>3.5E-4</v>
      </c>
      <c r="AK533" s="47">
        <v>1.3999999999999999E-4</v>
      </c>
      <c r="AL533" s="47">
        <v>2.9999999999999997E-4</v>
      </c>
      <c r="AM533" s="47">
        <v>1.1E-4</v>
      </c>
      <c r="AN533" s="43">
        <v>665</v>
      </c>
      <c r="AO533" s="43">
        <v>196</v>
      </c>
      <c r="AP533" s="43">
        <v>49</v>
      </c>
      <c r="AQ533" s="43">
        <v>390</v>
      </c>
      <c r="AR533" s="43">
        <v>27</v>
      </c>
      <c r="AS533" s="41">
        <v>1.82</v>
      </c>
      <c r="AT533" s="43">
        <v>315678</v>
      </c>
      <c r="AU533" s="43">
        <v>97659</v>
      </c>
      <c r="AV533" s="47">
        <v>0.44790000000000002</v>
      </c>
      <c r="AW533" s="66" t="str">
        <f>HYPERLINK("https://twitter.com/francediplo_AR/lists","https://twitter.com/francediplo_AR/lists")</f>
        <v>https://twitter.com/francediplo_AR/lists</v>
      </c>
      <c r="AX533" s="39">
        <v>3</v>
      </c>
      <c r="AY533" s="39">
        <v>0</v>
      </c>
      <c r="AZ533" s="39" t="s">
        <v>85</v>
      </c>
      <c r="BA533" s="39"/>
      <c r="BB533" s="48" t="s">
        <v>6410</v>
      </c>
      <c r="BC533" s="39">
        <v>1</v>
      </c>
      <c r="BD533" s="41" t="s">
        <v>6403</v>
      </c>
      <c r="BE533" s="50">
        <v>11</v>
      </c>
      <c r="BF533" s="50">
        <v>13</v>
      </c>
      <c r="BG533" s="50">
        <v>9</v>
      </c>
      <c r="BH533" s="50">
        <v>33</v>
      </c>
      <c r="BI533" s="50" t="s">
        <v>6411</v>
      </c>
      <c r="BJ533" s="50" t="s">
        <v>6412</v>
      </c>
      <c r="BK533" s="50" t="s">
        <v>6413</v>
      </c>
      <c r="BL533" s="51" t="s">
        <v>6414</v>
      </c>
      <c r="BM533" s="52">
        <v>245</v>
      </c>
      <c r="BN533" s="57">
        <v>1</v>
      </c>
      <c r="BO533" s="57">
        <v>73</v>
      </c>
      <c r="BP533" s="57">
        <v>0</v>
      </c>
      <c r="BQ533" s="58"/>
    </row>
    <row r="534" spans="1:69" ht="15.75" x14ac:dyDescent="0.25">
      <c r="A534" s="38" t="s">
        <v>5353</v>
      </c>
      <c r="B534" s="39" t="s">
        <v>6415</v>
      </c>
      <c r="C534" s="39" t="s">
        <v>5450</v>
      </c>
      <c r="D534" s="39" t="s">
        <v>118</v>
      </c>
      <c r="E534" s="39" t="s">
        <v>6416</v>
      </c>
      <c r="F534" s="66" t="str">
        <f>HYPERLINK("http://twiplomacy.com/info/europe/Germany","http://twiplomacy.com/info/europe/Germany")</f>
        <v>http://twiplomacy.com/info/europe/Germany</v>
      </c>
      <c r="G534" s="41" t="s">
        <v>6417</v>
      </c>
      <c r="H534" s="48" t="s">
        <v>6418</v>
      </c>
      <c r="I534" s="41" t="s">
        <v>6419</v>
      </c>
      <c r="J534" s="43">
        <v>0</v>
      </c>
      <c r="K534" s="43">
        <v>0</v>
      </c>
      <c r="L534" s="41"/>
      <c r="M534" s="41" t="s">
        <v>6420</v>
      </c>
      <c r="N534" s="41"/>
      <c r="O534" s="43">
        <v>0</v>
      </c>
      <c r="P534" s="43">
        <v>0</v>
      </c>
      <c r="Q534" s="41" t="s">
        <v>5442</v>
      </c>
      <c r="R534" s="41" t="s">
        <v>79</v>
      </c>
      <c r="S534" s="43">
        <v>0</v>
      </c>
      <c r="T534" s="44" t="s">
        <v>228</v>
      </c>
      <c r="U534" s="43"/>
      <c r="V534" s="43"/>
      <c r="W534" s="43"/>
      <c r="X534" s="45"/>
      <c r="Y534" s="45"/>
      <c r="Z534" s="46"/>
      <c r="AA534" s="41" t="s">
        <v>6417</v>
      </c>
      <c r="AB534" s="41" t="s">
        <v>6419</v>
      </c>
      <c r="AC534" s="41" t="s">
        <v>6421</v>
      </c>
      <c r="AD534" s="41" t="s">
        <v>6422</v>
      </c>
      <c r="AE534" s="43">
        <v>0</v>
      </c>
      <c r="AF534" s="43" t="e">
        <v>#VALUE!</v>
      </c>
      <c r="AG534" s="43">
        <v>0</v>
      </c>
      <c r="AH534" s="43">
        <v>0</v>
      </c>
      <c r="AI534" s="41" t="s">
        <v>82</v>
      </c>
      <c r="AJ534" s="41" t="s">
        <v>82</v>
      </c>
      <c r="AK534" s="41" t="s">
        <v>82</v>
      </c>
      <c r="AL534" s="41" t="s">
        <v>82</v>
      </c>
      <c r="AM534" s="41" t="s">
        <v>82</v>
      </c>
      <c r="AN534" s="43" t="s">
        <v>83</v>
      </c>
      <c r="AO534" s="43">
        <v>0</v>
      </c>
      <c r="AP534" s="43">
        <v>0</v>
      </c>
      <c r="AQ534" s="43">
        <v>0</v>
      </c>
      <c r="AR534" s="43">
        <v>0</v>
      </c>
      <c r="AS534" s="41">
        <v>0</v>
      </c>
      <c r="AT534" s="43">
        <v>0</v>
      </c>
      <c r="AU534" s="43">
        <v>0</v>
      </c>
      <c r="AV534" s="55">
        <v>0</v>
      </c>
      <c r="AW534" s="48" t="s">
        <v>6423</v>
      </c>
      <c r="AX534" s="39">
        <v>0</v>
      </c>
      <c r="AY534" s="39">
        <v>0</v>
      </c>
      <c r="AZ534" s="39" t="s">
        <v>85</v>
      </c>
      <c r="BA534" s="39"/>
      <c r="BB534" s="48" t="s">
        <v>6424</v>
      </c>
      <c r="BC534" s="64">
        <v>0</v>
      </c>
      <c r="BD534" s="41" t="s">
        <v>6417</v>
      </c>
      <c r="BE534" s="50">
        <v>0</v>
      </c>
      <c r="BF534" s="50">
        <v>0</v>
      </c>
      <c r="BG534" s="50">
        <v>0</v>
      </c>
      <c r="BH534" s="50">
        <v>0</v>
      </c>
      <c r="BI534" s="50"/>
      <c r="BJ534" s="50"/>
      <c r="BK534" s="50"/>
      <c r="BL534" s="56" t="s">
        <v>6425</v>
      </c>
      <c r="BM534" s="52" t="s">
        <v>90</v>
      </c>
      <c r="BN534" s="73"/>
      <c r="BO534" s="73"/>
      <c r="BP534" s="73"/>
      <c r="BQ534" s="74"/>
    </row>
    <row r="535" spans="1:69" ht="15.75" x14ac:dyDescent="0.25">
      <c r="A535" s="38" t="s">
        <v>5353</v>
      </c>
      <c r="B535" s="39" t="s">
        <v>6415</v>
      </c>
      <c r="C535" s="39" t="s">
        <v>211</v>
      </c>
      <c r="D535" s="39" t="s">
        <v>71</v>
      </c>
      <c r="E535" s="39" t="s">
        <v>211</v>
      </c>
      <c r="F535" s="66" t="str">
        <f>HYPERLINK("http://twiplomacy.com/info/europe/Germany","http://twiplomacy.com/info/europe/Germany")</f>
        <v>http://twiplomacy.com/info/europe/Germany</v>
      </c>
      <c r="G535" s="41" t="s">
        <v>6426</v>
      </c>
      <c r="H535" s="48" t="s">
        <v>6427</v>
      </c>
      <c r="I535" s="41" t="s">
        <v>6428</v>
      </c>
      <c r="J535" s="43">
        <v>916137</v>
      </c>
      <c r="K535" s="43">
        <v>124</v>
      </c>
      <c r="L535" s="41" t="s">
        <v>6429</v>
      </c>
      <c r="M535" s="41" t="s">
        <v>6430</v>
      </c>
      <c r="N535" s="41" t="s">
        <v>6431</v>
      </c>
      <c r="O535" s="43">
        <v>0</v>
      </c>
      <c r="P535" s="43">
        <v>10144</v>
      </c>
      <c r="Q535" s="41" t="s">
        <v>5442</v>
      </c>
      <c r="R535" s="41" t="s">
        <v>124</v>
      </c>
      <c r="S535" s="43">
        <v>4460</v>
      </c>
      <c r="T535" s="44" t="s">
        <v>97</v>
      </c>
      <c r="U535" s="43">
        <v>3.2773797338792221</v>
      </c>
      <c r="V535" s="43">
        <v>37.924690895466469</v>
      </c>
      <c r="W535" s="43">
        <v>89.362307980517045</v>
      </c>
      <c r="X535" s="45">
        <v>90</v>
      </c>
      <c r="Y535" s="45">
        <v>3202</v>
      </c>
      <c r="Z535" s="46">
        <v>2.8107432854466E-2</v>
      </c>
      <c r="AA535" s="41" t="s">
        <v>6426</v>
      </c>
      <c r="AB535" s="41" t="s">
        <v>6428</v>
      </c>
      <c r="AC535" s="41" t="s">
        <v>6432</v>
      </c>
      <c r="AD535" s="41" t="s">
        <v>6427</v>
      </c>
      <c r="AE535" s="43">
        <v>169190</v>
      </c>
      <c r="AF535" s="43">
        <v>54.722433460076047</v>
      </c>
      <c r="AG535" s="43">
        <v>43176</v>
      </c>
      <c r="AH535" s="43">
        <v>126014</v>
      </c>
      <c r="AI535" s="47">
        <v>2.5000000000000001E-4</v>
      </c>
      <c r="AJ535" s="47">
        <v>2.4000000000000001E-4</v>
      </c>
      <c r="AK535" s="47">
        <v>1.9000000000000001E-4</v>
      </c>
      <c r="AL535" s="47">
        <v>3.6999999999999999E-4</v>
      </c>
      <c r="AM535" s="47">
        <v>2.7999999999999998E-4</v>
      </c>
      <c r="AN535" s="43">
        <v>789</v>
      </c>
      <c r="AO535" s="43">
        <v>345</v>
      </c>
      <c r="AP535" s="43">
        <v>120</v>
      </c>
      <c r="AQ535" s="43">
        <v>162</v>
      </c>
      <c r="AR535" s="43">
        <v>162</v>
      </c>
      <c r="AS535" s="41">
        <v>2.16</v>
      </c>
      <c r="AT535" s="43">
        <v>916193</v>
      </c>
      <c r="AU535" s="43">
        <v>157271</v>
      </c>
      <c r="AV535" s="47">
        <v>0.2072</v>
      </c>
      <c r="AW535" s="66" t="str">
        <f>HYPERLINK("https://twitter.com/RegSprecher/lists","https://twitter.com/RegSprecher/lists")</f>
        <v>https://twitter.com/RegSprecher/lists</v>
      </c>
      <c r="AX535" s="39">
        <v>1</v>
      </c>
      <c r="AY535" s="39">
        <v>0</v>
      </c>
      <c r="AZ535" s="39" t="s">
        <v>85</v>
      </c>
      <c r="BA535" s="39"/>
      <c r="BB535" s="48" t="s">
        <v>6433</v>
      </c>
      <c r="BC535" s="39">
        <v>0</v>
      </c>
      <c r="BD535" s="41" t="s">
        <v>6426</v>
      </c>
      <c r="BE535" s="50">
        <v>6</v>
      </c>
      <c r="BF535" s="50">
        <v>44</v>
      </c>
      <c r="BG535" s="50">
        <v>6</v>
      </c>
      <c r="BH535" s="50">
        <v>56</v>
      </c>
      <c r="BI535" s="50" t="s">
        <v>6434</v>
      </c>
      <c r="BJ535" s="50" t="s">
        <v>6435</v>
      </c>
      <c r="BK535" s="50" t="s">
        <v>6436</v>
      </c>
      <c r="BL535" s="56" t="s">
        <v>6437</v>
      </c>
      <c r="BM535" s="52">
        <v>1</v>
      </c>
      <c r="BN535" s="57">
        <v>0</v>
      </c>
      <c r="BO535" s="57">
        <v>6365</v>
      </c>
      <c r="BP535" s="57">
        <v>29</v>
      </c>
      <c r="BQ535" s="58" t="e">
        <f>SUM(BM535)/BN535/BO535</f>
        <v>#DIV/0!</v>
      </c>
    </row>
    <row r="536" spans="1:69" ht="15.75" x14ac:dyDescent="0.25">
      <c r="A536" s="38" t="s">
        <v>5353</v>
      </c>
      <c r="B536" s="39" t="s">
        <v>6415</v>
      </c>
      <c r="C536" s="39" t="s">
        <v>117</v>
      </c>
      <c r="D536" s="39" t="s">
        <v>118</v>
      </c>
      <c r="E536" s="39" t="s">
        <v>6438</v>
      </c>
      <c r="F536" s="66" t="str">
        <f>HYPERLINK("http://twiplomacy.com/info/europe/Germany","http://twiplomacy.com/info/europe/Germany")</f>
        <v>http://twiplomacy.com/info/europe/Germany</v>
      </c>
      <c r="G536" s="41" t="s">
        <v>6439</v>
      </c>
      <c r="H536" s="48" t="s">
        <v>6440</v>
      </c>
      <c r="I536" s="41" t="s">
        <v>6441</v>
      </c>
      <c r="J536" s="43">
        <v>282583</v>
      </c>
      <c r="K536" s="43">
        <v>2936</v>
      </c>
      <c r="L536" s="41" t="s">
        <v>6442</v>
      </c>
      <c r="M536" s="41" t="s">
        <v>6443</v>
      </c>
      <c r="N536" s="41" t="s">
        <v>6444</v>
      </c>
      <c r="O536" s="43">
        <v>475</v>
      </c>
      <c r="P536" s="43">
        <v>4653</v>
      </c>
      <c r="Q536" s="41" t="s">
        <v>5442</v>
      </c>
      <c r="R536" s="41" t="s">
        <v>124</v>
      </c>
      <c r="S536" s="43">
        <v>1167</v>
      </c>
      <c r="T536" s="44" t="s">
        <v>97</v>
      </c>
      <c r="U536" s="43">
        <v>2.8256637168141592</v>
      </c>
      <c r="V536" s="43">
        <v>28.327610872675251</v>
      </c>
      <c r="W536" s="43">
        <v>85.827849308536003</v>
      </c>
      <c r="X536" s="45">
        <v>155</v>
      </c>
      <c r="Y536" s="45">
        <v>3193</v>
      </c>
      <c r="Z536" s="46">
        <v>4.85436893203883E-2</v>
      </c>
      <c r="AA536" s="41" t="s">
        <v>6439</v>
      </c>
      <c r="AB536" s="41" t="s">
        <v>6441</v>
      </c>
      <c r="AC536" s="41" t="s">
        <v>6445</v>
      </c>
      <c r="AD536" s="41" t="s">
        <v>6440</v>
      </c>
      <c r="AE536" s="43">
        <v>108091</v>
      </c>
      <c r="AF536" s="43">
        <v>47.283783783783782</v>
      </c>
      <c r="AG536" s="43">
        <v>20994</v>
      </c>
      <c r="AH536" s="43">
        <v>87097</v>
      </c>
      <c r="AI536" s="47">
        <v>1.1000000000000001E-3</v>
      </c>
      <c r="AJ536" s="47">
        <v>2.16E-3</v>
      </c>
      <c r="AK536" s="47">
        <v>8.3000000000000001E-4</v>
      </c>
      <c r="AL536" s="47">
        <v>1.1100000000000001E-3</v>
      </c>
      <c r="AM536" s="47">
        <v>1.6199999999999999E-3</v>
      </c>
      <c r="AN536" s="43">
        <v>444</v>
      </c>
      <c r="AO536" s="43">
        <v>82</v>
      </c>
      <c r="AP536" s="43">
        <v>1</v>
      </c>
      <c r="AQ536" s="43">
        <v>320</v>
      </c>
      <c r="AR536" s="43">
        <v>41</v>
      </c>
      <c r="AS536" s="41">
        <v>1.22</v>
      </c>
      <c r="AT536" s="43">
        <v>282468</v>
      </c>
      <c r="AU536" s="43">
        <v>142174</v>
      </c>
      <c r="AV536" s="47">
        <v>1.0134000000000001</v>
      </c>
      <c r="AW536" s="48" t="s">
        <v>6446</v>
      </c>
      <c r="AX536" s="39">
        <v>0</v>
      </c>
      <c r="AY536" s="39">
        <v>0</v>
      </c>
      <c r="AZ536" s="39" t="s">
        <v>85</v>
      </c>
      <c r="BA536" s="39"/>
      <c r="BB536" s="48" t="s">
        <v>6447</v>
      </c>
      <c r="BC536" s="39">
        <v>0</v>
      </c>
      <c r="BD536" s="41" t="s">
        <v>6439</v>
      </c>
      <c r="BE536" s="50">
        <v>23</v>
      </c>
      <c r="BF536" s="50">
        <v>28</v>
      </c>
      <c r="BG536" s="50">
        <v>8</v>
      </c>
      <c r="BH536" s="50">
        <v>59</v>
      </c>
      <c r="BI536" s="50" t="s">
        <v>6448</v>
      </c>
      <c r="BJ536" s="50" t="s">
        <v>6449</v>
      </c>
      <c r="BK536" s="50" t="s">
        <v>6450</v>
      </c>
      <c r="BL536" s="51" t="s">
        <v>6451</v>
      </c>
      <c r="BM536" s="52" t="s">
        <v>276</v>
      </c>
      <c r="BN536" s="73"/>
      <c r="BO536" s="73"/>
      <c r="BP536" s="73"/>
      <c r="BQ536" s="74"/>
    </row>
    <row r="537" spans="1:69" ht="15.75" x14ac:dyDescent="0.25">
      <c r="A537" s="38" t="s">
        <v>5353</v>
      </c>
      <c r="B537" s="39" t="s">
        <v>6415</v>
      </c>
      <c r="C537" s="39" t="s">
        <v>132</v>
      </c>
      <c r="D537" s="39" t="s">
        <v>71</v>
      </c>
      <c r="E537" s="39" t="s">
        <v>132</v>
      </c>
      <c r="F537" s="66" t="str">
        <f>HYPERLINK("http://twiplomacy.com/info/europe/Germany","http://twiplomacy.com/info/europe/Germany")</f>
        <v>http://twiplomacy.com/info/europe/Germany</v>
      </c>
      <c r="G537" s="41" t="s">
        <v>6452</v>
      </c>
      <c r="H537" s="48" t="s">
        <v>6453</v>
      </c>
      <c r="I537" s="41" t="s">
        <v>6454</v>
      </c>
      <c r="J537" s="43">
        <v>650197</v>
      </c>
      <c r="K537" s="43">
        <v>1022</v>
      </c>
      <c r="L537" s="41" t="s">
        <v>6455</v>
      </c>
      <c r="M537" s="41" t="s">
        <v>6456</v>
      </c>
      <c r="N537" s="41"/>
      <c r="O537" s="43">
        <v>18853</v>
      </c>
      <c r="P537" s="43">
        <v>16102</v>
      </c>
      <c r="Q537" s="41" t="s">
        <v>5442</v>
      </c>
      <c r="R537" s="41" t="s">
        <v>124</v>
      </c>
      <c r="S537" s="43">
        <v>2525</v>
      </c>
      <c r="T537" s="39" t="s">
        <v>97</v>
      </c>
      <c r="U537" s="43">
        <v>5.1916264090177133</v>
      </c>
      <c r="V537" s="43">
        <v>21.825567502986861</v>
      </c>
      <c r="W537" s="43">
        <v>55.34010354440462</v>
      </c>
      <c r="X537" s="45">
        <v>135</v>
      </c>
      <c r="Y537" s="45">
        <v>3224</v>
      </c>
      <c r="Z537" s="46">
        <v>4.1873449131513606E-2</v>
      </c>
      <c r="AA537" s="41" t="s">
        <v>6452</v>
      </c>
      <c r="AB537" s="41" t="s">
        <v>6454</v>
      </c>
      <c r="AC537" s="41" t="s">
        <v>6457</v>
      </c>
      <c r="AD537" s="41" t="s">
        <v>6453</v>
      </c>
      <c r="AE537" s="43">
        <v>119753</v>
      </c>
      <c r="AF537" s="43">
        <v>26.575545851528386</v>
      </c>
      <c r="AG537" s="43">
        <v>30429</v>
      </c>
      <c r="AH537" s="43">
        <v>89324</v>
      </c>
      <c r="AI537" s="47">
        <v>1.7000000000000001E-4</v>
      </c>
      <c r="AJ537" s="47">
        <v>1.9000000000000001E-4</v>
      </c>
      <c r="AK537" s="47">
        <v>1.1E-4</v>
      </c>
      <c r="AL537" s="47">
        <v>1.9000000000000001E-4</v>
      </c>
      <c r="AM537" s="47">
        <v>2.2000000000000001E-4</v>
      </c>
      <c r="AN537" s="43">
        <v>1145</v>
      </c>
      <c r="AO537" s="43">
        <v>625</v>
      </c>
      <c r="AP537" s="43">
        <v>100</v>
      </c>
      <c r="AQ537" s="43">
        <v>329</v>
      </c>
      <c r="AR537" s="43">
        <v>88</v>
      </c>
      <c r="AS537" s="41">
        <v>3.14</v>
      </c>
      <c r="AT537" s="43">
        <v>650216</v>
      </c>
      <c r="AU537" s="43">
        <v>88319</v>
      </c>
      <c r="AV537" s="47">
        <v>0.15720000000000001</v>
      </c>
      <c r="AW537" s="66" t="str">
        <f>HYPERLINK("https://twitter.com/AuswaertigesAmt/lists","https://twitter.com/AuswaertigesAmt/lists")</f>
        <v>https://twitter.com/AuswaertigesAmt/lists</v>
      </c>
      <c r="AX537" s="39">
        <v>5</v>
      </c>
      <c r="AY537" s="39">
        <v>0</v>
      </c>
      <c r="AZ537" s="66" t="str">
        <f>HYPERLINK("https://twitter.com/AuswaertigesAmt/deutsche-vertretungen/members","https://twitter.com/AuswaertigesAmt/deutsche-vertretungen/members")</f>
        <v>https://twitter.com/AuswaertigesAmt/deutsche-vertretungen/members</v>
      </c>
      <c r="BA537" s="39">
        <v>82</v>
      </c>
      <c r="BB537" s="48" t="s">
        <v>6458</v>
      </c>
      <c r="BC537" s="39">
        <v>1</v>
      </c>
      <c r="BD537" s="41" t="s">
        <v>6452</v>
      </c>
      <c r="BE537" s="50">
        <v>87</v>
      </c>
      <c r="BF537" s="50">
        <v>21</v>
      </c>
      <c r="BG537" s="50">
        <v>68</v>
      </c>
      <c r="BH537" s="50">
        <v>176</v>
      </c>
      <c r="BI537" s="50" t="s">
        <v>6459</v>
      </c>
      <c r="BJ537" s="50" t="s">
        <v>6460</v>
      </c>
      <c r="BK537" s="50" t="s">
        <v>6461</v>
      </c>
      <c r="BL537" s="56" t="s">
        <v>6462</v>
      </c>
      <c r="BM537" s="52" t="s">
        <v>90</v>
      </c>
      <c r="BN537" s="57"/>
      <c r="BO537" s="57"/>
      <c r="BP537" s="57"/>
      <c r="BQ537" s="58"/>
    </row>
    <row r="538" spans="1:69" ht="15.75" x14ac:dyDescent="0.25">
      <c r="A538" s="38" t="s">
        <v>5353</v>
      </c>
      <c r="B538" s="39" t="s">
        <v>6415</v>
      </c>
      <c r="C538" s="39" t="s">
        <v>132</v>
      </c>
      <c r="D538" s="39" t="s">
        <v>71</v>
      </c>
      <c r="E538" s="39" t="s">
        <v>132</v>
      </c>
      <c r="F538" s="66" t="str">
        <f>HYPERLINK("http://twiplomacy.com/info/europe/Germany","http://twiplomacy.com/info/europe/Germany")</f>
        <v>http://twiplomacy.com/info/europe/Germany</v>
      </c>
      <c r="G538" s="41" t="s">
        <v>6463</v>
      </c>
      <c r="H538" s="48" t="s">
        <v>6464</v>
      </c>
      <c r="I538" s="41" t="s">
        <v>6465</v>
      </c>
      <c r="J538" s="43">
        <v>134646</v>
      </c>
      <c r="K538" s="43">
        <v>604</v>
      </c>
      <c r="L538" s="41" t="s">
        <v>6466</v>
      </c>
      <c r="M538" s="41" t="s">
        <v>6467</v>
      </c>
      <c r="N538" s="41" t="s">
        <v>6431</v>
      </c>
      <c r="O538" s="43">
        <v>12541</v>
      </c>
      <c r="P538" s="43">
        <v>12010</v>
      </c>
      <c r="Q538" s="41" t="s">
        <v>5442</v>
      </c>
      <c r="R538" s="41" t="s">
        <v>124</v>
      </c>
      <c r="S538" s="43">
        <v>2304</v>
      </c>
      <c r="T538" s="39" t="s">
        <v>97</v>
      </c>
      <c r="U538" s="43">
        <v>4.4687933425797501</v>
      </c>
      <c r="V538" s="43">
        <v>74.223338115734094</v>
      </c>
      <c r="W538" s="43">
        <v>105.46006695361071</v>
      </c>
      <c r="X538" s="45">
        <v>53</v>
      </c>
      <c r="Y538" s="45">
        <v>3222</v>
      </c>
      <c r="Z538" s="46">
        <v>1.6449410304158901E-2</v>
      </c>
      <c r="AA538" s="41" t="s">
        <v>6463</v>
      </c>
      <c r="AB538" s="41" t="s">
        <v>6465</v>
      </c>
      <c r="AC538" s="41" t="s">
        <v>6468</v>
      </c>
      <c r="AD538" s="41" t="s">
        <v>6464</v>
      </c>
      <c r="AE538" s="43">
        <v>197273</v>
      </c>
      <c r="AF538" s="43">
        <v>112.78730158730158</v>
      </c>
      <c r="AG538" s="43">
        <v>71056</v>
      </c>
      <c r="AH538" s="43">
        <v>126217</v>
      </c>
      <c r="AI538" s="47">
        <v>2.5500000000000002E-3</v>
      </c>
      <c r="AJ538" s="47">
        <v>3.0599999999999998E-3</v>
      </c>
      <c r="AK538" s="47">
        <v>6.7000000000000002E-4</v>
      </c>
      <c r="AL538" s="47">
        <v>1.1299999999999999E-3</v>
      </c>
      <c r="AM538" s="47">
        <v>3.3500000000000001E-3</v>
      </c>
      <c r="AN538" s="43">
        <v>630</v>
      </c>
      <c r="AO538" s="43">
        <v>342</v>
      </c>
      <c r="AP538" s="43">
        <v>37</v>
      </c>
      <c r="AQ538" s="43">
        <v>116</v>
      </c>
      <c r="AR538" s="43">
        <v>133</v>
      </c>
      <c r="AS538" s="41">
        <v>1.73</v>
      </c>
      <c r="AT538" s="43">
        <v>134653</v>
      </c>
      <c r="AU538" s="43">
        <v>24987</v>
      </c>
      <c r="AV538" s="47">
        <v>0.2278</v>
      </c>
      <c r="AW538" s="48" t="str">
        <f>HYPERLINK("https://twitter.com/GermanyDiplo/lists","https://twitter.com/GermanyDiplo/lists")</f>
        <v>https://twitter.com/GermanyDiplo/lists</v>
      </c>
      <c r="AX538" s="39">
        <v>3</v>
      </c>
      <c r="AY538" s="39">
        <v>0</v>
      </c>
      <c r="AZ538" s="66" t="str">
        <f>HYPERLINK("https://twitter.com/GermanyDiplo/german-missions/members","https://twitter.com/GermanyDiplo/german-missions/members")</f>
        <v>https://twitter.com/GermanyDiplo/german-missions/members</v>
      </c>
      <c r="BA538" s="39">
        <v>83</v>
      </c>
      <c r="BB538" s="48" t="s">
        <v>6469</v>
      </c>
      <c r="BC538" s="39">
        <v>0</v>
      </c>
      <c r="BD538" s="41" t="s">
        <v>6463</v>
      </c>
      <c r="BE538" s="50">
        <v>49</v>
      </c>
      <c r="BF538" s="50">
        <v>73</v>
      </c>
      <c r="BG538" s="50">
        <v>104</v>
      </c>
      <c r="BH538" s="50">
        <v>226</v>
      </c>
      <c r="BI538" s="50" t="s">
        <v>6470</v>
      </c>
      <c r="BJ538" s="50" t="s">
        <v>6471</v>
      </c>
      <c r="BK538" s="50" t="s">
        <v>6472</v>
      </c>
      <c r="BL538" s="51" t="s">
        <v>6473</v>
      </c>
      <c r="BM538" s="52" t="s">
        <v>90</v>
      </c>
      <c r="BN538" s="57"/>
      <c r="BO538" s="57"/>
      <c r="BP538" s="57"/>
      <c r="BQ538" s="58"/>
    </row>
    <row r="539" spans="1:69" ht="15.75" x14ac:dyDescent="0.25">
      <c r="A539" s="38" t="s">
        <v>5353</v>
      </c>
      <c r="B539" s="39" t="s">
        <v>6474</v>
      </c>
      <c r="C539" s="39" t="s">
        <v>104</v>
      </c>
      <c r="D539" s="39" t="s">
        <v>118</v>
      </c>
      <c r="E539" s="39" t="s">
        <v>6475</v>
      </c>
      <c r="F539" s="66" t="str">
        <f t="shared" ref="F539:F544" si="27">HYPERLINK("http://twiplomacy.com/info/europe/Greece","http://twiplomacy.com/info/europe/Greece")</f>
        <v>http://twiplomacy.com/info/europe/Greece</v>
      </c>
      <c r="G539" s="41" t="s">
        <v>6476</v>
      </c>
      <c r="H539" s="48" t="s">
        <v>6477</v>
      </c>
      <c r="I539" s="41" t="s">
        <v>6478</v>
      </c>
      <c r="J539" s="43">
        <v>518908</v>
      </c>
      <c r="K539" s="43">
        <v>173</v>
      </c>
      <c r="L539" s="41" t="s">
        <v>6479</v>
      </c>
      <c r="M539" s="41" t="s">
        <v>6480</v>
      </c>
      <c r="N539" s="41" t="s">
        <v>6474</v>
      </c>
      <c r="O539" s="43">
        <v>5</v>
      </c>
      <c r="P539" s="43">
        <v>5289</v>
      </c>
      <c r="Q539" s="41" t="s">
        <v>164</v>
      </c>
      <c r="R539" s="41" t="s">
        <v>124</v>
      </c>
      <c r="S539" s="43">
        <v>1799</v>
      </c>
      <c r="T539" s="44" t="s">
        <v>97</v>
      </c>
      <c r="U539" s="43">
        <v>2.6594684385382061</v>
      </c>
      <c r="V539" s="43">
        <v>40.467008327994883</v>
      </c>
      <c r="W539" s="43">
        <v>84.737988468930169</v>
      </c>
      <c r="X539" s="45">
        <v>19</v>
      </c>
      <c r="Y539" s="45">
        <v>3202</v>
      </c>
      <c r="Z539" s="46">
        <v>5.9337913803872598E-3</v>
      </c>
      <c r="AA539" s="41" t="s">
        <v>6476</v>
      </c>
      <c r="AB539" s="41" t="s">
        <v>6478</v>
      </c>
      <c r="AC539" s="41" t="s">
        <v>6481</v>
      </c>
      <c r="AD539" s="41" t="s">
        <v>6477</v>
      </c>
      <c r="AE539" s="43">
        <v>57371</v>
      </c>
      <c r="AF539" s="43">
        <v>52.010067114093957</v>
      </c>
      <c r="AG539" s="43">
        <v>15499</v>
      </c>
      <c r="AH539" s="43">
        <v>41872</v>
      </c>
      <c r="AI539" s="47">
        <v>3.8999999999999999E-4</v>
      </c>
      <c r="AJ539" s="47">
        <v>4.4000000000000002E-4</v>
      </c>
      <c r="AK539" s="47">
        <v>3.1E-4</v>
      </c>
      <c r="AL539" s="47">
        <v>5.2999999999999998E-4</v>
      </c>
      <c r="AM539" s="47">
        <v>3.8000000000000002E-4</v>
      </c>
      <c r="AN539" s="43">
        <v>298</v>
      </c>
      <c r="AO539" s="43">
        <v>62</v>
      </c>
      <c r="AP539" s="43">
        <v>17</v>
      </c>
      <c r="AQ539" s="43">
        <v>27</v>
      </c>
      <c r="AR539" s="43">
        <v>171</v>
      </c>
      <c r="AS539" s="41">
        <v>0.82</v>
      </c>
      <c r="AT539" s="43">
        <v>519144</v>
      </c>
      <c r="AU539" s="43">
        <v>64350</v>
      </c>
      <c r="AV539" s="47">
        <v>0.14149999999999999</v>
      </c>
      <c r="AW539" s="48" t="s">
        <v>6482</v>
      </c>
      <c r="AX539" s="39">
        <v>3</v>
      </c>
      <c r="AY539" s="39">
        <v>0</v>
      </c>
      <c r="AZ539" s="39" t="s">
        <v>85</v>
      </c>
      <c r="BA539" s="39"/>
      <c r="BB539" s="48" t="s">
        <v>6483</v>
      </c>
      <c r="BC539" s="39">
        <v>0</v>
      </c>
      <c r="BD539" s="41" t="s">
        <v>6476</v>
      </c>
      <c r="BE539" s="50">
        <v>1</v>
      </c>
      <c r="BF539" s="50">
        <v>21</v>
      </c>
      <c r="BG539" s="50">
        <v>5</v>
      </c>
      <c r="BH539" s="50">
        <v>27</v>
      </c>
      <c r="BI539" s="50" t="s">
        <v>6267</v>
      </c>
      <c r="BJ539" s="50" t="s">
        <v>6484</v>
      </c>
      <c r="BK539" s="50" t="s">
        <v>6485</v>
      </c>
      <c r="BL539" s="56" t="s">
        <v>6486</v>
      </c>
      <c r="BM539" s="52">
        <v>1</v>
      </c>
      <c r="BN539" s="57">
        <v>0</v>
      </c>
      <c r="BO539" s="57">
        <v>1343</v>
      </c>
      <c r="BP539" s="57">
        <v>6</v>
      </c>
      <c r="BQ539" s="58" t="e">
        <f>SUM(BM539)/BN539/BO539</f>
        <v>#DIV/0!</v>
      </c>
    </row>
    <row r="540" spans="1:69" ht="15.75" x14ac:dyDescent="0.25">
      <c r="A540" s="38" t="s">
        <v>5353</v>
      </c>
      <c r="B540" s="39" t="s">
        <v>6474</v>
      </c>
      <c r="C540" s="39" t="s">
        <v>104</v>
      </c>
      <c r="D540" s="39" t="s">
        <v>118</v>
      </c>
      <c r="E540" s="39" t="s">
        <v>6475</v>
      </c>
      <c r="F540" s="66" t="str">
        <f t="shared" si="27"/>
        <v>http://twiplomacy.com/info/europe/Greece</v>
      </c>
      <c r="G540" s="41" t="s">
        <v>6487</v>
      </c>
      <c r="H540" s="48" t="s">
        <v>6488</v>
      </c>
      <c r="I540" s="41" t="s">
        <v>6478</v>
      </c>
      <c r="J540" s="43">
        <v>301823</v>
      </c>
      <c r="K540" s="43">
        <v>150</v>
      </c>
      <c r="L540" s="41" t="s">
        <v>6489</v>
      </c>
      <c r="M540" s="41" t="s">
        <v>6490</v>
      </c>
      <c r="N540" s="41" t="s">
        <v>6474</v>
      </c>
      <c r="O540" s="43">
        <v>140</v>
      </c>
      <c r="P540" s="43">
        <v>2122</v>
      </c>
      <c r="Q540" s="41" t="s">
        <v>164</v>
      </c>
      <c r="R540" s="41" t="s">
        <v>124</v>
      </c>
      <c r="S540" s="43">
        <v>2573</v>
      </c>
      <c r="T540" s="44" t="s">
        <v>97</v>
      </c>
      <c r="U540" s="43">
        <v>1.342021614748887</v>
      </c>
      <c r="V540" s="43">
        <v>145.00352319436291</v>
      </c>
      <c r="W540" s="43">
        <v>131.1873165002936</v>
      </c>
      <c r="X540" s="45">
        <v>25</v>
      </c>
      <c r="Y540" s="45">
        <v>2111</v>
      </c>
      <c r="Z540" s="46">
        <v>1.1842728564661301E-2</v>
      </c>
      <c r="AA540" s="41" t="s">
        <v>6487</v>
      </c>
      <c r="AB540" s="41" t="s">
        <v>6478</v>
      </c>
      <c r="AC540" s="41" t="s">
        <v>6491</v>
      </c>
      <c r="AD540" s="41" t="s">
        <v>6488</v>
      </c>
      <c r="AE540" s="43">
        <v>25219</v>
      </c>
      <c r="AF540" s="43">
        <v>44.070588235294117</v>
      </c>
      <c r="AG540" s="43">
        <v>7492</v>
      </c>
      <c r="AH540" s="43">
        <v>17727</v>
      </c>
      <c r="AI540" s="47">
        <v>5.0000000000000001E-4</v>
      </c>
      <c r="AJ540" s="47">
        <v>4.4000000000000002E-4</v>
      </c>
      <c r="AK540" s="47">
        <v>4.2000000000000002E-4</v>
      </c>
      <c r="AL540" s="47">
        <v>5.5999999999999995E-4</v>
      </c>
      <c r="AM540" s="47">
        <v>7.6999999999999996E-4</v>
      </c>
      <c r="AN540" s="43">
        <v>170</v>
      </c>
      <c r="AO540" s="43">
        <v>90</v>
      </c>
      <c r="AP540" s="43">
        <v>3</v>
      </c>
      <c r="AQ540" s="43">
        <v>22</v>
      </c>
      <c r="AR540" s="43">
        <v>38</v>
      </c>
      <c r="AS540" s="41">
        <v>0.47</v>
      </c>
      <c r="AT540" s="43">
        <v>301739</v>
      </c>
      <c r="AU540" s="43">
        <v>13341</v>
      </c>
      <c r="AV540" s="47">
        <v>4.6300000000000001E-2</v>
      </c>
      <c r="AW540" s="48" t="s">
        <v>6492</v>
      </c>
      <c r="AX540" s="39">
        <v>0</v>
      </c>
      <c r="AY540" s="39">
        <v>0</v>
      </c>
      <c r="AZ540" s="39" t="s">
        <v>85</v>
      </c>
      <c r="BA540" s="39"/>
      <c r="BB540" s="48" t="s">
        <v>6493</v>
      </c>
      <c r="BC540" s="39">
        <v>0</v>
      </c>
      <c r="BD540" s="41" t="s">
        <v>6487</v>
      </c>
      <c r="BE540" s="50">
        <v>0</v>
      </c>
      <c r="BF540" s="50">
        <v>33</v>
      </c>
      <c r="BG540" s="50">
        <v>10</v>
      </c>
      <c r="BH540" s="50">
        <v>43</v>
      </c>
      <c r="BI540" s="50"/>
      <c r="BJ540" s="50" t="s">
        <v>6494</v>
      </c>
      <c r="BK540" s="50" t="s">
        <v>6495</v>
      </c>
      <c r="BL540" s="51" t="s">
        <v>6496</v>
      </c>
      <c r="BM540" s="52" t="s">
        <v>90</v>
      </c>
      <c r="BN540" s="57"/>
      <c r="BO540" s="57"/>
      <c r="BP540" s="57"/>
      <c r="BQ540" s="58"/>
    </row>
    <row r="541" spans="1:69" ht="15.75" x14ac:dyDescent="0.25">
      <c r="A541" s="38" t="s">
        <v>5353</v>
      </c>
      <c r="B541" s="39" t="s">
        <v>6474</v>
      </c>
      <c r="C541" s="39" t="s">
        <v>211</v>
      </c>
      <c r="D541" s="39" t="s">
        <v>71</v>
      </c>
      <c r="E541" s="39" t="s">
        <v>6475</v>
      </c>
      <c r="F541" s="66" t="str">
        <f t="shared" si="27"/>
        <v>http://twiplomacy.com/info/europe/Greece</v>
      </c>
      <c r="G541" s="41" t="s">
        <v>6497</v>
      </c>
      <c r="H541" s="48" t="s">
        <v>6498</v>
      </c>
      <c r="I541" s="41" t="s">
        <v>6499</v>
      </c>
      <c r="J541" s="43">
        <v>472516</v>
      </c>
      <c r="K541" s="43">
        <v>211</v>
      </c>
      <c r="L541" s="41" t="s">
        <v>6500</v>
      </c>
      <c r="M541" s="41" t="s">
        <v>6501</v>
      </c>
      <c r="N541" s="41" t="s">
        <v>6474</v>
      </c>
      <c r="O541" s="43">
        <v>9</v>
      </c>
      <c r="P541" s="43">
        <v>4871</v>
      </c>
      <c r="Q541" s="41" t="s">
        <v>164</v>
      </c>
      <c r="R541" s="41" t="s">
        <v>124</v>
      </c>
      <c r="S541" s="43">
        <v>2105</v>
      </c>
      <c r="T541" s="44" t="s">
        <v>97</v>
      </c>
      <c r="U541" s="43">
        <v>2.983410138248848</v>
      </c>
      <c r="V541" s="43">
        <v>40.087952926602661</v>
      </c>
      <c r="W541" s="43">
        <v>90.937751625890371</v>
      </c>
      <c r="X541" s="45">
        <v>3</v>
      </c>
      <c r="Y541" s="45">
        <v>3237</v>
      </c>
      <c r="Z541" s="46">
        <v>9.2678405931418003E-4</v>
      </c>
      <c r="AA541" s="41" t="s">
        <v>6497</v>
      </c>
      <c r="AB541" s="41" t="s">
        <v>6499</v>
      </c>
      <c r="AC541" s="41" t="s">
        <v>6502</v>
      </c>
      <c r="AD541" s="41" t="s">
        <v>6498</v>
      </c>
      <c r="AE541" s="43">
        <v>235549</v>
      </c>
      <c r="AF541" s="43">
        <v>43.118020304568525</v>
      </c>
      <c r="AG541" s="43">
        <v>67954</v>
      </c>
      <c r="AH541" s="43">
        <v>167595</v>
      </c>
      <c r="AI541" s="47">
        <v>3.4000000000000002E-4</v>
      </c>
      <c r="AJ541" s="47">
        <v>3.8999999999999999E-4</v>
      </c>
      <c r="AK541" s="47">
        <v>3.6999999999999999E-4</v>
      </c>
      <c r="AL541" s="47">
        <v>6.8000000000000005E-4</v>
      </c>
      <c r="AM541" s="47">
        <v>2.9999999999999997E-4</v>
      </c>
      <c r="AN541" s="43">
        <v>1576</v>
      </c>
      <c r="AO541" s="43">
        <v>492</v>
      </c>
      <c r="AP541" s="43">
        <v>34</v>
      </c>
      <c r="AQ541" s="43">
        <v>171</v>
      </c>
      <c r="AR541" s="43">
        <v>723</v>
      </c>
      <c r="AS541" s="41">
        <v>4.32</v>
      </c>
      <c r="AT541" s="43">
        <v>472770</v>
      </c>
      <c r="AU541" s="43">
        <v>80239</v>
      </c>
      <c r="AV541" s="47">
        <v>0.2044</v>
      </c>
      <c r="AW541" s="48" t="s">
        <v>6503</v>
      </c>
      <c r="AX541" s="39">
        <v>0</v>
      </c>
      <c r="AY541" s="39">
        <v>0</v>
      </c>
      <c r="AZ541" s="39" t="s">
        <v>85</v>
      </c>
      <c r="BA541" s="39"/>
      <c r="BB541" s="48" t="s">
        <v>6504</v>
      </c>
      <c r="BC541" s="39">
        <v>1</v>
      </c>
      <c r="BD541" s="41" t="s">
        <v>6497</v>
      </c>
      <c r="BE541" s="50">
        <v>62</v>
      </c>
      <c r="BF541" s="50">
        <v>30</v>
      </c>
      <c r="BG541" s="50">
        <v>35</v>
      </c>
      <c r="BH541" s="50">
        <v>127</v>
      </c>
      <c r="BI541" s="50" t="s">
        <v>6505</v>
      </c>
      <c r="BJ541" s="50" t="s">
        <v>6506</v>
      </c>
      <c r="BK541" s="50" t="s">
        <v>6507</v>
      </c>
      <c r="BL541" s="51" t="s">
        <v>6508</v>
      </c>
      <c r="BM541" s="52">
        <v>1</v>
      </c>
      <c r="BN541" s="57">
        <v>0</v>
      </c>
      <c r="BO541" s="57">
        <v>53</v>
      </c>
      <c r="BP541" s="57">
        <v>17</v>
      </c>
      <c r="BQ541" s="58"/>
    </row>
    <row r="542" spans="1:69" ht="15.75" x14ac:dyDescent="0.25">
      <c r="A542" s="38" t="s">
        <v>5353</v>
      </c>
      <c r="B542" s="39" t="s">
        <v>6474</v>
      </c>
      <c r="C542" s="39" t="s">
        <v>211</v>
      </c>
      <c r="D542" s="39" t="s">
        <v>71</v>
      </c>
      <c r="E542" s="39" t="s">
        <v>211</v>
      </c>
      <c r="F542" s="66" t="str">
        <f t="shared" si="27"/>
        <v>http://twiplomacy.com/info/europe/Greece</v>
      </c>
      <c r="G542" s="41" t="s">
        <v>6509</v>
      </c>
      <c r="H542" s="48" t="s">
        <v>6510</v>
      </c>
      <c r="I542" s="41" t="s">
        <v>6511</v>
      </c>
      <c r="J542" s="43">
        <v>20953</v>
      </c>
      <c r="K542" s="43">
        <v>332</v>
      </c>
      <c r="L542" s="41" t="s">
        <v>6512</v>
      </c>
      <c r="M542" s="41" t="s">
        <v>6513</v>
      </c>
      <c r="N542" s="41" t="s">
        <v>6474</v>
      </c>
      <c r="O542" s="43">
        <v>4</v>
      </c>
      <c r="P542" s="43">
        <v>1984</v>
      </c>
      <c r="Q542" s="41" t="s">
        <v>164</v>
      </c>
      <c r="R542" s="41" t="s">
        <v>124</v>
      </c>
      <c r="S542" s="43">
        <v>509</v>
      </c>
      <c r="T542" s="44" t="s">
        <v>97</v>
      </c>
      <c r="U542" s="43">
        <v>0.69465648854961837</v>
      </c>
      <c r="V542" s="43">
        <v>4.3047895500725692</v>
      </c>
      <c r="W542" s="43">
        <v>4.3345428156748911</v>
      </c>
      <c r="X542" s="45">
        <v>11</v>
      </c>
      <c r="Y542" s="45">
        <v>1911</v>
      </c>
      <c r="Z542" s="46">
        <v>5.7561486132914697E-3</v>
      </c>
      <c r="AA542" s="41" t="s">
        <v>6509</v>
      </c>
      <c r="AB542" s="41" t="s">
        <v>6511</v>
      </c>
      <c r="AC542" s="41" t="s">
        <v>6514</v>
      </c>
      <c r="AD542" s="41" t="s">
        <v>6510</v>
      </c>
      <c r="AE542" s="43">
        <v>10794</v>
      </c>
      <c r="AF542" s="43">
        <v>10.278969957081545</v>
      </c>
      <c r="AG542" s="43">
        <v>4790</v>
      </c>
      <c r="AH542" s="43">
        <v>6004</v>
      </c>
      <c r="AI542" s="47">
        <v>1.2199999999999999E-3</v>
      </c>
      <c r="AJ542" s="47">
        <v>1.5499999999999999E-3</v>
      </c>
      <c r="AK542" s="47">
        <v>1.14E-3</v>
      </c>
      <c r="AL542" s="47">
        <v>2.0100000000000001E-3</v>
      </c>
      <c r="AM542" s="47">
        <v>4.0999999999999999E-4</v>
      </c>
      <c r="AN542" s="43">
        <v>466</v>
      </c>
      <c r="AO542" s="43">
        <v>8</v>
      </c>
      <c r="AP542" s="43">
        <v>3</v>
      </c>
      <c r="AQ542" s="43">
        <v>419</v>
      </c>
      <c r="AR542" s="43">
        <v>2</v>
      </c>
      <c r="AS542" s="41">
        <v>1.28</v>
      </c>
      <c r="AT542" s="43">
        <v>20944</v>
      </c>
      <c r="AU542" s="43">
        <v>3407</v>
      </c>
      <c r="AV542" s="47">
        <v>0.1943</v>
      </c>
      <c r="AW542" s="48" t="s">
        <v>6515</v>
      </c>
      <c r="AX542" s="39">
        <v>10</v>
      </c>
      <c r="AY542" s="39">
        <v>0</v>
      </c>
      <c r="AZ542" s="39" t="s">
        <v>6516</v>
      </c>
      <c r="BA542" s="39">
        <v>35</v>
      </c>
      <c r="BB542" s="48" t="s">
        <v>6517</v>
      </c>
      <c r="BC542" s="39">
        <v>0</v>
      </c>
      <c r="BD542" s="41" t="s">
        <v>6509</v>
      </c>
      <c r="BE542" s="50">
        <v>34</v>
      </c>
      <c r="BF542" s="50">
        <v>3</v>
      </c>
      <c r="BG542" s="50">
        <v>5</v>
      </c>
      <c r="BH542" s="50">
        <v>42</v>
      </c>
      <c r="BI542" s="50" t="s">
        <v>6518</v>
      </c>
      <c r="BJ542" s="50" t="s">
        <v>6519</v>
      </c>
      <c r="BK542" s="50" t="s">
        <v>6520</v>
      </c>
      <c r="BL542" s="51" t="s">
        <v>6521</v>
      </c>
      <c r="BM542" s="52" t="s">
        <v>90</v>
      </c>
      <c r="BN542" s="57"/>
      <c r="BO542" s="57"/>
      <c r="BP542" s="57"/>
      <c r="BQ542" s="58"/>
    </row>
    <row r="543" spans="1:69" ht="15.75" x14ac:dyDescent="0.25">
      <c r="A543" s="38" t="s">
        <v>5353</v>
      </c>
      <c r="B543" s="39" t="s">
        <v>6474</v>
      </c>
      <c r="C543" s="39" t="s">
        <v>117</v>
      </c>
      <c r="D543" s="39" t="s">
        <v>118</v>
      </c>
      <c r="E543" s="39" t="s">
        <v>6522</v>
      </c>
      <c r="F543" s="66" t="str">
        <f t="shared" si="27"/>
        <v>http://twiplomacy.com/info/europe/Greece</v>
      </c>
      <c r="G543" s="41" t="s">
        <v>6523</v>
      </c>
      <c r="H543" s="48" t="s">
        <v>6524</v>
      </c>
      <c r="I543" s="41" t="s">
        <v>6525</v>
      </c>
      <c r="J543" s="43">
        <v>29270</v>
      </c>
      <c r="K543" s="43">
        <v>790</v>
      </c>
      <c r="L543" s="41" t="s">
        <v>6526</v>
      </c>
      <c r="M543" s="41" t="s">
        <v>6527</v>
      </c>
      <c r="N543" s="41" t="s">
        <v>6528</v>
      </c>
      <c r="O543" s="43">
        <v>28</v>
      </c>
      <c r="P543" s="43">
        <v>8242</v>
      </c>
      <c r="Q543" s="41" t="s">
        <v>5820</v>
      </c>
      <c r="R543" s="41" t="s">
        <v>79</v>
      </c>
      <c r="S543" s="43">
        <v>429</v>
      </c>
      <c r="T543" s="44" t="s">
        <v>97</v>
      </c>
      <c r="U543" s="43">
        <v>1.9164196799051569</v>
      </c>
      <c r="V543" s="43">
        <v>12.75825627476882</v>
      </c>
      <c r="W543" s="43">
        <v>16.52443857331572</v>
      </c>
      <c r="X543" s="45">
        <v>286</v>
      </c>
      <c r="Y543" s="45">
        <v>3233</v>
      </c>
      <c r="Z543" s="46">
        <v>8.8462728116300682E-2</v>
      </c>
      <c r="AA543" s="41" t="s">
        <v>6523</v>
      </c>
      <c r="AB543" s="41" t="s">
        <v>6525</v>
      </c>
      <c r="AC543" s="41" t="s">
        <v>6529</v>
      </c>
      <c r="AD543" s="41" t="s">
        <v>6524</v>
      </c>
      <c r="AE543" s="43">
        <v>6803</v>
      </c>
      <c r="AF543" s="43">
        <v>93.708333333333329</v>
      </c>
      <c r="AG543" s="43">
        <v>2249</v>
      </c>
      <c r="AH543" s="43">
        <v>4554</v>
      </c>
      <c r="AI543" s="47">
        <v>1.073E-2</v>
      </c>
      <c r="AJ543" s="47">
        <v>7.3899999999999999E-3</v>
      </c>
      <c r="AK543" s="47">
        <v>1.3799999999999999E-3</v>
      </c>
      <c r="AL543" s="41" t="s">
        <v>82</v>
      </c>
      <c r="AM543" s="47">
        <v>1.1379999999999999E-2</v>
      </c>
      <c r="AN543" s="43">
        <v>24</v>
      </c>
      <c r="AO543" s="43">
        <v>1</v>
      </c>
      <c r="AP543" s="43">
        <v>0</v>
      </c>
      <c r="AQ543" s="43">
        <v>1</v>
      </c>
      <c r="AR543" s="43">
        <v>22</v>
      </c>
      <c r="AS543" s="41">
        <v>7.0000000000000007E-2</v>
      </c>
      <c r="AT543" s="43">
        <v>29270</v>
      </c>
      <c r="AU543" s="43">
        <v>5253</v>
      </c>
      <c r="AV543" s="47">
        <v>0.21870000000000001</v>
      </c>
      <c r="AW543" s="66" t="str">
        <f>HYPERLINK("https://twitter.com/NikosKotzias/lists","https://twitter.com/NikosKotzias/lists")</f>
        <v>https://twitter.com/NikosKotzias/lists</v>
      </c>
      <c r="AX543" s="39">
        <v>0</v>
      </c>
      <c r="AY543" s="39">
        <v>29</v>
      </c>
      <c r="AZ543" s="39" t="s">
        <v>85</v>
      </c>
      <c r="BA543" s="39"/>
      <c r="BB543" s="48" t="s">
        <v>6530</v>
      </c>
      <c r="BC543" s="39">
        <v>0</v>
      </c>
      <c r="BD543" s="41" t="s">
        <v>6523</v>
      </c>
      <c r="BE543" s="50">
        <v>9</v>
      </c>
      <c r="BF543" s="50">
        <v>26</v>
      </c>
      <c r="BG543" s="50">
        <v>15</v>
      </c>
      <c r="BH543" s="50">
        <v>50</v>
      </c>
      <c r="BI543" s="50" t="s">
        <v>6531</v>
      </c>
      <c r="BJ543" s="50" t="s">
        <v>6532</v>
      </c>
      <c r="BK543" s="50" t="s">
        <v>6533</v>
      </c>
      <c r="BL543" s="51" t="s">
        <v>6534</v>
      </c>
      <c r="BM543" s="52" t="s">
        <v>90</v>
      </c>
      <c r="BN543" s="57"/>
      <c r="BO543" s="57"/>
      <c r="BP543" s="57"/>
      <c r="BQ543" s="58"/>
    </row>
    <row r="544" spans="1:69" ht="15.75" x14ac:dyDescent="0.25">
      <c r="A544" s="38" t="s">
        <v>5353</v>
      </c>
      <c r="B544" s="39" t="s">
        <v>6474</v>
      </c>
      <c r="C544" s="39" t="s">
        <v>132</v>
      </c>
      <c r="D544" s="39" t="s">
        <v>71</v>
      </c>
      <c r="E544" s="39" t="s">
        <v>132</v>
      </c>
      <c r="F544" s="66" t="str">
        <f t="shared" si="27"/>
        <v>http://twiplomacy.com/info/europe/Greece</v>
      </c>
      <c r="G544" s="41" t="s">
        <v>6535</v>
      </c>
      <c r="H544" s="48" t="s">
        <v>6536</v>
      </c>
      <c r="I544" s="41" t="s">
        <v>6537</v>
      </c>
      <c r="J544" s="43">
        <v>95779</v>
      </c>
      <c r="K544" s="43">
        <v>353</v>
      </c>
      <c r="L544" s="41" t="s">
        <v>6538</v>
      </c>
      <c r="M544" s="41" t="s">
        <v>6539</v>
      </c>
      <c r="N544" s="41" t="s">
        <v>6540</v>
      </c>
      <c r="O544" s="43">
        <v>299</v>
      </c>
      <c r="P544" s="43">
        <v>8441</v>
      </c>
      <c r="Q544" s="41" t="s">
        <v>5820</v>
      </c>
      <c r="R544" s="41" t="s">
        <v>124</v>
      </c>
      <c r="S544" s="43">
        <v>956</v>
      </c>
      <c r="T544" s="44" t="s">
        <v>97</v>
      </c>
      <c r="U544" s="43">
        <v>3.7227949599083621</v>
      </c>
      <c r="V544" s="43">
        <v>17.158676569885209</v>
      </c>
      <c r="W544" s="43">
        <v>16.325793382849429</v>
      </c>
      <c r="X544" s="45">
        <v>33</v>
      </c>
      <c r="Y544" s="45">
        <v>3250</v>
      </c>
      <c r="Z544" s="46">
        <v>1.0153846153846201E-2</v>
      </c>
      <c r="AA544" s="41" t="s">
        <v>6535</v>
      </c>
      <c r="AB544" s="41" t="s">
        <v>6537</v>
      </c>
      <c r="AC544" s="41" t="s">
        <v>6541</v>
      </c>
      <c r="AD544" s="41" t="s">
        <v>6536</v>
      </c>
      <c r="AE544" s="43">
        <v>51134</v>
      </c>
      <c r="AF544" s="43">
        <v>22.172939068100359</v>
      </c>
      <c r="AG544" s="43">
        <v>24745</v>
      </c>
      <c r="AH544" s="43">
        <v>26389</v>
      </c>
      <c r="AI544" s="47">
        <v>5.5999999999999995E-4</v>
      </c>
      <c r="AJ544" s="47">
        <v>5.9999999999999995E-4</v>
      </c>
      <c r="AK544" s="47">
        <v>5.9000000000000003E-4</v>
      </c>
      <c r="AL544" s="47">
        <v>1.16E-3</v>
      </c>
      <c r="AM544" s="47">
        <v>5.1999999999999995E-4</v>
      </c>
      <c r="AN544" s="43">
        <v>1116</v>
      </c>
      <c r="AO544" s="43">
        <v>391</v>
      </c>
      <c r="AP544" s="43">
        <v>2</v>
      </c>
      <c r="AQ544" s="43">
        <v>544</v>
      </c>
      <c r="AR544" s="43">
        <v>156</v>
      </c>
      <c r="AS544" s="41">
        <v>3.06</v>
      </c>
      <c r="AT544" s="43">
        <v>95780</v>
      </c>
      <c r="AU544" s="43">
        <v>35134</v>
      </c>
      <c r="AV544" s="47">
        <v>0.57930000000000004</v>
      </c>
      <c r="AW544" s="48" t="s">
        <v>6542</v>
      </c>
      <c r="AX544" s="39">
        <v>0</v>
      </c>
      <c r="AY544" s="39">
        <v>0</v>
      </c>
      <c r="AZ544" s="39" t="s">
        <v>85</v>
      </c>
      <c r="BA544" s="39"/>
      <c r="BB544" s="48" t="s">
        <v>6543</v>
      </c>
      <c r="BC544" s="39">
        <v>0</v>
      </c>
      <c r="BD544" s="41" t="s">
        <v>6535</v>
      </c>
      <c r="BE544" s="50">
        <v>64</v>
      </c>
      <c r="BF544" s="50">
        <v>20</v>
      </c>
      <c r="BG544" s="50">
        <v>72</v>
      </c>
      <c r="BH544" s="50">
        <v>156</v>
      </c>
      <c r="BI544" s="50" t="s">
        <v>6544</v>
      </c>
      <c r="BJ544" s="50" t="s">
        <v>6545</v>
      </c>
      <c r="BK544" s="50" t="s">
        <v>6546</v>
      </c>
      <c r="BL544" s="51" t="s">
        <v>6547</v>
      </c>
      <c r="BM544" s="52" t="s">
        <v>90</v>
      </c>
      <c r="BN544" s="57"/>
      <c r="BO544" s="57"/>
      <c r="BP544" s="57"/>
      <c r="BQ544" s="58"/>
    </row>
    <row r="545" spans="1:69" ht="15.75" x14ac:dyDescent="0.25">
      <c r="A545" s="38" t="s">
        <v>5353</v>
      </c>
      <c r="B545" s="39" t="s">
        <v>6548</v>
      </c>
      <c r="C545" s="39" t="s">
        <v>104</v>
      </c>
      <c r="D545" s="39" t="s">
        <v>118</v>
      </c>
      <c r="E545" s="39" t="s">
        <v>6549</v>
      </c>
      <c r="F545" s="66" t="str">
        <f>HYPERLINK("http://twiplomacy.com/info/europe/Hungary","http://twiplomacy.com/info/europe/Hungary")</f>
        <v>http://twiplomacy.com/info/europe/Hungary</v>
      </c>
      <c r="G545" s="41" t="s">
        <v>6550</v>
      </c>
      <c r="H545" s="48" t="s">
        <v>6551</v>
      </c>
      <c r="I545" s="41" t="s">
        <v>6552</v>
      </c>
      <c r="J545" s="43">
        <v>36338</v>
      </c>
      <c r="K545" s="43">
        <v>31</v>
      </c>
      <c r="L545" s="41"/>
      <c r="M545" s="41" t="s">
        <v>6553</v>
      </c>
      <c r="N545" s="41" t="s">
        <v>6554</v>
      </c>
      <c r="O545" s="43">
        <v>1</v>
      </c>
      <c r="P545" s="43">
        <v>6</v>
      </c>
      <c r="Q545" s="41" t="s">
        <v>164</v>
      </c>
      <c r="R545" s="41" t="s">
        <v>79</v>
      </c>
      <c r="S545" s="43">
        <v>135</v>
      </c>
      <c r="T545" s="44" t="s">
        <v>6555</v>
      </c>
      <c r="U545" s="43">
        <v>0.14285714285714279</v>
      </c>
      <c r="V545" s="43">
        <v>10.4</v>
      </c>
      <c r="W545" s="43">
        <v>57.6</v>
      </c>
      <c r="X545" s="45">
        <v>0</v>
      </c>
      <c r="Y545" s="45">
        <v>6</v>
      </c>
      <c r="Z545" s="46">
        <v>0</v>
      </c>
      <c r="AA545" s="41" t="s">
        <v>6550</v>
      </c>
      <c r="AB545" s="41" t="s">
        <v>6552</v>
      </c>
      <c r="AC545" s="41" t="s">
        <v>6556</v>
      </c>
      <c r="AD545" s="41" t="s">
        <v>6551</v>
      </c>
      <c r="AE545" s="43">
        <v>0</v>
      </c>
      <c r="AF545" s="43" t="e">
        <v>#VALUE!</v>
      </c>
      <c r="AG545" s="43">
        <v>0</v>
      </c>
      <c r="AH545" s="43">
        <v>0</v>
      </c>
      <c r="AI545" s="41" t="s">
        <v>82</v>
      </c>
      <c r="AJ545" s="41" t="s">
        <v>82</v>
      </c>
      <c r="AK545" s="41" t="s">
        <v>82</v>
      </c>
      <c r="AL545" s="41" t="s">
        <v>82</v>
      </c>
      <c r="AM545" s="41" t="s">
        <v>82</v>
      </c>
      <c r="AN545" s="43" t="s">
        <v>83</v>
      </c>
      <c r="AO545" s="43">
        <v>0</v>
      </c>
      <c r="AP545" s="43">
        <v>0</v>
      </c>
      <c r="AQ545" s="43">
        <v>0</v>
      </c>
      <c r="AR545" s="43">
        <v>0</v>
      </c>
      <c r="AS545" s="41">
        <v>0</v>
      </c>
      <c r="AT545" s="43">
        <v>36335</v>
      </c>
      <c r="AU545" s="43">
        <v>1249</v>
      </c>
      <c r="AV545" s="47">
        <v>3.56E-2</v>
      </c>
      <c r="AW545" s="48" t="s">
        <v>6557</v>
      </c>
      <c r="AX545" s="39">
        <v>0</v>
      </c>
      <c r="AY545" s="39">
        <v>0</v>
      </c>
      <c r="AZ545" s="39" t="s">
        <v>85</v>
      </c>
      <c r="BA545" s="39"/>
      <c r="BB545" s="48" t="s">
        <v>6558</v>
      </c>
      <c r="BC545" s="39">
        <v>0</v>
      </c>
      <c r="BD545" s="41" t="s">
        <v>6550</v>
      </c>
      <c r="BE545" s="50">
        <v>0</v>
      </c>
      <c r="BF545" s="50">
        <v>4</v>
      </c>
      <c r="BG545" s="50">
        <v>0</v>
      </c>
      <c r="BH545" s="50">
        <v>4</v>
      </c>
      <c r="BI545" s="50"/>
      <c r="BJ545" s="50" t="s">
        <v>6559</v>
      </c>
      <c r="BK545" s="50"/>
      <c r="BL545" s="56" t="s">
        <v>6560</v>
      </c>
      <c r="BM545" s="52" t="s">
        <v>90</v>
      </c>
      <c r="BN545" s="57"/>
      <c r="BO545" s="57"/>
      <c r="BP545" s="57"/>
      <c r="BQ545" s="58"/>
    </row>
    <row r="546" spans="1:69" ht="15.75" x14ac:dyDescent="0.25">
      <c r="A546" s="38" t="s">
        <v>5353</v>
      </c>
      <c r="B546" s="39" t="s">
        <v>6548</v>
      </c>
      <c r="C546" s="39" t="s">
        <v>211</v>
      </c>
      <c r="D546" s="39" t="s">
        <v>71</v>
      </c>
      <c r="E546" s="39" t="s">
        <v>211</v>
      </c>
      <c r="F546" s="66" t="str">
        <f>HYPERLINK("http://twiplomacy.com/info/europe/Hungary","http://twiplomacy.com/info/europe/Hungary")</f>
        <v>http://twiplomacy.com/info/europe/Hungary</v>
      </c>
      <c r="G546" s="41" t="s">
        <v>6561</v>
      </c>
      <c r="H546" s="48" t="s">
        <v>6562</v>
      </c>
      <c r="I546" s="41" t="s">
        <v>6563</v>
      </c>
      <c r="J546" s="43">
        <v>1202</v>
      </c>
      <c r="K546" s="43">
        <v>0</v>
      </c>
      <c r="L546" s="41" t="s">
        <v>6564</v>
      </c>
      <c r="M546" s="41" t="s">
        <v>6565</v>
      </c>
      <c r="N546" s="41" t="s">
        <v>6566</v>
      </c>
      <c r="O546" s="43">
        <v>1</v>
      </c>
      <c r="P546" s="43">
        <v>1107</v>
      </c>
      <c r="Q546" s="41" t="s">
        <v>6567</v>
      </c>
      <c r="R546" s="41" t="s">
        <v>79</v>
      </c>
      <c r="S546" s="43">
        <v>112</v>
      </c>
      <c r="T546" s="44" t="s">
        <v>6568</v>
      </c>
      <c r="U546" s="43">
        <v>0.8884430176565008</v>
      </c>
      <c r="V546" s="43">
        <v>0.1130198915009042</v>
      </c>
      <c r="W546" s="43">
        <v>3.074141048824593E-2</v>
      </c>
      <c r="X546" s="45">
        <v>0</v>
      </c>
      <c r="Y546" s="45">
        <v>1107</v>
      </c>
      <c r="Z546" s="46">
        <v>0</v>
      </c>
      <c r="AA546" s="41" t="s">
        <v>6561</v>
      </c>
      <c r="AB546" s="41" t="s">
        <v>6563</v>
      </c>
      <c r="AC546" s="41" t="s">
        <v>6569</v>
      </c>
      <c r="AD546" s="41" t="s">
        <v>6562</v>
      </c>
      <c r="AE546" s="43">
        <v>0</v>
      </c>
      <c r="AF546" s="43" t="e">
        <v>#VALUE!</v>
      </c>
      <c r="AG546" s="43">
        <v>0</v>
      </c>
      <c r="AH546" s="43">
        <v>0</v>
      </c>
      <c r="AI546" s="41" t="s">
        <v>82</v>
      </c>
      <c r="AJ546" s="41" t="s">
        <v>82</v>
      </c>
      <c r="AK546" s="41" t="s">
        <v>82</v>
      </c>
      <c r="AL546" s="41" t="s">
        <v>82</v>
      </c>
      <c r="AM546" s="41" t="s">
        <v>82</v>
      </c>
      <c r="AN546" s="43" t="s">
        <v>83</v>
      </c>
      <c r="AO546" s="43">
        <v>0</v>
      </c>
      <c r="AP546" s="43">
        <v>0</v>
      </c>
      <c r="AQ546" s="43">
        <v>0</v>
      </c>
      <c r="AR546" s="43">
        <v>0</v>
      </c>
      <c r="AS546" s="41">
        <v>0</v>
      </c>
      <c r="AT546" s="43">
        <v>1201</v>
      </c>
      <c r="AU546" s="43">
        <v>2</v>
      </c>
      <c r="AV546" s="47">
        <v>1.6999999999999999E-3</v>
      </c>
      <c r="AW546" s="48" t="s">
        <v>6570</v>
      </c>
      <c r="AX546" s="39">
        <v>0</v>
      </c>
      <c r="AY546" s="39">
        <v>0</v>
      </c>
      <c r="AZ546" s="39" t="s">
        <v>85</v>
      </c>
      <c r="BA546" s="39"/>
      <c r="BB546" s="48" t="s">
        <v>6571</v>
      </c>
      <c r="BC546" s="39">
        <v>0</v>
      </c>
      <c r="BD546" s="41" t="s">
        <v>6561</v>
      </c>
      <c r="BE546" s="50">
        <v>0</v>
      </c>
      <c r="BF546" s="50">
        <v>10</v>
      </c>
      <c r="BG546" s="50">
        <v>0</v>
      </c>
      <c r="BH546" s="50">
        <v>10</v>
      </c>
      <c r="BI546" s="50"/>
      <c r="BJ546" s="50" t="s">
        <v>6572</v>
      </c>
      <c r="BK546" s="50"/>
      <c r="BL546" s="51" t="s">
        <v>6573</v>
      </c>
      <c r="BM546" s="52" t="s">
        <v>90</v>
      </c>
      <c r="BN546" s="57"/>
      <c r="BO546" s="57"/>
      <c r="BP546" s="57"/>
      <c r="BQ546" s="58"/>
    </row>
    <row r="547" spans="1:69" ht="15.75" x14ac:dyDescent="0.25">
      <c r="A547" s="38" t="s">
        <v>5353</v>
      </c>
      <c r="B547" s="39" t="s">
        <v>6574</v>
      </c>
      <c r="C547" s="39" t="s">
        <v>146</v>
      </c>
      <c r="D547" s="39" t="s">
        <v>118</v>
      </c>
      <c r="E547" s="39" t="s">
        <v>6575</v>
      </c>
      <c r="F547" s="66" t="str">
        <f t="shared" ref="F547:F552" si="28">HYPERLINK("http://twiplomacy.com/info/europe/Iceland","http://twiplomacy.com/info/europe/Iceland")</f>
        <v>http://twiplomacy.com/info/europe/Iceland</v>
      </c>
      <c r="G547" s="41" t="s">
        <v>6576</v>
      </c>
      <c r="H547" s="48" t="s">
        <v>6577</v>
      </c>
      <c r="I547" s="41" t="s">
        <v>6578</v>
      </c>
      <c r="J547" s="43">
        <v>3436</v>
      </c>
      <c r="K547" s="43">
        <v>50</v>
      </c>
      <c r="L547" s="41"/>
      <c r="M547" s="41" t="s">
        <v>6579</v>
      </c>
      <c r="N547" s="41"/>
      <c r="O547" s="43">
        <v>31</v>
      </c>
      <c r="P547" s="43">
        <v>8</v>
      </c>
      <c r="Q547" s="41" t="s">
        <v>164</v>
      </c>
      <c r="R547" s="41" t="s">
        <v>79</v>
      </c>
      <c r="S547" s="43">
        <v>18</v>
      </c>
      <c r="T547" s="44" t="s">
        <v>6580</v>
      </c>
      <c r="U547" s="43">
        <v>1.467889908256881E-2</v>
      </c>
      <c r="V547" s="43">
        <v>5.875</v>
      </c>
      <c r="W547" s="43">
        <v>210.125</v>
      </c>
      <c r="X547" s="45">
        <v>6</v>
      </c>
      <c r="Y547" s="45">
        <v>8</v>
      </c>
      <c r="Z547" s="46">
        <v>0.75</v>
      </c>
      <c r="AA547" s="41" t="s">
        <v>6576</v>
      </c>
      <c r="AB547" s="41" t="s">
        <v>6578</v>
      </c>
      <c r="AC547" s="41" t="s">
        <v>6581</v>
      </c>
      <c r="AD547" s="41" t="s">
        <v>6577</v>
      </c>
      <c r="AE547" s="43">
        <v>0</v>
      </c>
      <c r="AF547" s="43" t="e">
        <v>#VALUE!</v>
      </c>
      <c r="AG547" s="43">
        <v>0</v>
      </c>
      <c r="AH547" s="43">
        <v>0</v>
      </c>
      <c r="AI547" s="41" t="s">
        <v>82</v>
      </c>
      <c r="AJ547" s="41" t="s">
        <v>82</v>
      </c>
      <c r="AK547" s="41" t="s">
        <v>82</v>
      </c>
      <c r="AL547" s="41" t="s">
        <v>82</v>
      </c>
      <c r="AM547" s="41" t="s">
        <v>82</v>
      </c>
      <c r="AN547" s="43" t="s">
        <v>83</v>
      </c>
      <c r="AO547" s="43">
        <v>0</v>
      </c>
      <c r="AP547" s="43">
        <v>0</v>
      </c>
      <c r="AQ547" s="43">
        <v>0</v>
      </c>
      <c r="AR547" s="43">
        <v>0</v>
      </c>
      <c r="AS547" s="41">
        <v>0</v>
      </c>
      <c r="AT547" s="43">
        <v>3439</v>
      </c>
      <c r="AU547" s="43">
        <v>431</v>
      </c>
      <c r="AV547" s="47">
        <v>0.14330000000000001</v>
      </c>
      <c r="AW547" s="48" t="s">
        <v>6582</v>
      </c>
      <c r="AX547" s="39">
        <v>0</v>
      </c>
      <c r="AY547" s="39">
        <v>0</v>
      </c>
      <c r="AZ547" s="39" t="s">
        <v>85</v>
      </c>
      <c r="BA547" s="39"/>
      <c r="BB547" s="48" t="s">
        <v>6583</v>
      </c>
      <c r="BC547" s="39">
        <v>0</v>
      </c>
      <c r="BD547" s="41" t="s">
        <v>6576</v>
      </c>
      <c r="BE547" s="50">
        <v>0</v>
      </c>
      <c r="BF547" s="50">
        <v>1</v>
      </c>
      <c r="BG547" s="50">
        <v>0</v>
      </c>
      <c r="BH547" s="50">
        <v>1</v>
      </c>
      <c r="BI547" s="50"/>
      <c r="BJ547" s="50" t="s">
        <v>262</v>
      </c>
      <c r="BK547" s="50"/>
      <c r="BL547" s="51" t="s">
        <v>6584</v>
      </c>
      <c r="BM547" s="52" t="s">
        <v>90</v>
      </c>
      <c r="BN547" s="57"/>
      <c r="BO547" s="57"/>
      <c r="BP547" s="57"/>
      <c r="BQ547" s="58"/>
    </row>
    <row r="548" spans="1:69" ht="15.75" x14ac:dyDescent="0.25">
      <c r="A548" s="38" t="s">
        <v>5353</v>
      </c>
      <c r="B548" s="49" t="s">
        <v>6574</v>
      </c>
      <c r="C548" s="68" t="s">
        <v>70</v>
      </c>
      <c r="D548" s="68" t="s">
        <v>71</v>
      </c>
      <c r="E548" s="49" t="s">
        <v>70</v>
      </c>
      <c r="F548" s="66" t="str">
        <f t="shared" si="28"/>
        <v>http://twiplomacy.com/info/europe/Iceland</v>
      </c>
      <c r="G548" s="41" t="s">
        <v>6585</v>
      </c>
      <c r="H548" s="48" t="s">
        <v>6586</v>
      </c>
      <c r="I548" s="41" t="s">
        <v>6587</v>
      </c>
      <c r="J548" s="43">
        <v>633</v>
      </c>
      <c r="K548" s="43">
        <v>1</v>
      </c>
      <c r="L548" s="41" t="s">
        <v>6588</v>
      </c>
      <c r="M548" s="41" t="s">
        <v>6589</v>
      </c>
      <c r="N548" s="41" t="s">
        <v>6574</v>
      </c>
      <c r="O548" s="43">
        <v>3</v>
      </c>
      <c r="P548" s="43">
        <v>3</v>
      </c>
      <c r="Q548" s="41" t="s">
        <v>164</v>
      </c>
      <c r="R548" s="41" t="s">
        <v>79</v>
      </c>
      <c r="S548" s="43">
        <v>7</v>
      </c>
      <c r="T548" s="44" t="s">
        <v>97</v>
      </c>
      <c r="U548" s="43">
        <v>2.3809523809523812E-2</v>
      </c>
      <c r="V548" s="43">
        <v>125</v>
      </c>
      <c r="W548" s="43">
        <v>319</v>
      </c>
      <c r="X548" s="45">
        <v>0</v>
      </c>
      <c r="Y548" s="45">
        <v>3</v>
      </c>
      <c r="Z548" s="46">
        <v>0</v>
      </c>
      <c r="AA548" s="41" t="s">
        <v>6585</v>
      </c>
      <c r="AB548" s="41" t="s">
        <v>6587</v>
      </c>
      <c r="AC548" s="41" t="s">
        <v>6590</v>
      </c>
      <c r="AD548" s="41" t="s">
        <v>6586</v>
      </c>
      <c r="AE548" s="43">
        <v>444</v>
      </c>
      <c r="AF548" s="43">
        <v>125</v>
      </c>
      <c r="AG548" s="43">
        <v>125</v>
      </c>
      <c r="AH548" s="43">
        <v>319</v>
      </c>
      <c r="AI548" s="47">
        <v>0.73302</v>
      </c>
      <c r="AJ548" s="41" t="s">
        <v>82</v>
      </c>
      <c r="AK548" s="41" t="s">
        <v>82</v>
      </c>
      <c r="AL548" s="47">
        <v>0.73302</v>
      </c>
      <c r="AM548" s="41" t="s">
        <v>82</v>
      </c>
      <c r="AN548" s="43">
        <v>1</v>
      </c>
      <c r="AO548" s="43">
        <v>0</v>
      </c>
      <c r="AP548" s="43">
        <v>1</v>
      </c>
      <c r="AQ548" s="43">
        <v>0</v>
      </c>
      <c r="AR548" s="43">
        <v>0</v>
      </c>
      <c r="AS548" s="41">
        <v>0</v>
      </c>
      <c r="AT548" s="43">
        <v>631</v>
      </c>
      <c r="AU548" s="43">
        <v>0</v>
      </c>
      <c r="AV548" s="55">
        <v>0</v>
      </c>
      <c r="AW548" s="48" t="s">
        <v>6591</v>
      </c>
      <c r="AX548" s="39">
        <v>0</v>
      </c>
      <c r="AY548" s="39">
        <v>0</v>
      </c>
      <c r="AZ548" s="39" t="s">
        <v>85</v>
      </c>
      <c r="BA548" s="39"/>
      <c r="BB548" s="48" t="s">
        <v>6592</v>
      </c>
      <c r="BC548" s="39">
        <v>0</v>
      </c>
      <c r="BD548" s="41" t="s">
        <v>6585</v>
      </c>
      <c r="BE548" s="50">
        <v>0</v>
      </c>
      <c r="BF548" s="50">
        <v>3</v>
      </c>
      <c r="BG548" s="50">
        <v>1</v>
      </c>
      <c r="BH548" s="50">
        <v>4</v>
      </c>
      <c r="BI548" s="50"/>
      <c r="BJ548" s="50" t="s">
        <v>6593</v>
      </c>
      <c r="BK548" s="50" t="s">
        <v>6594</v>
      </c>
      <c r="BL548" s="51" t="s">
        <v>6595</v>
      </c>
      <c r="BM548" s="52" t="s">
        <v>90</v>
      </c>
      <c r="BN548" s="57"/>
      <c r="BO548" s="57"/>
      <c r="BP548" s="57"/>
      <c r="BQ548" s="58"/>
    </row>
    <row r="549" spans="1:69" ht="15.75" x14ac:dyDescent="0.25">
      <c r="A549" s="38" t="s">
        <v>5353</v>
      </c>
      <c r="B549" s="39" t="s">
        <v>6574</v>
      </c>
      <c r="C549" s="39" t="s">
        <v>104</v>
      </c>
      <c r="D549" s="39" t="s">
        <v>118</v>
      </c>
      <c r="E549" s="39" t="s">
        <v>6596</v>
      </c>
      <c r="F549" s="66" t="str">
        <f t="shared" si="28"/>
        <v>http://twiplomacy.com/info/europe/Iceland</v>
      </c>
      <c r="G549" s="41" t="s">
        <v>6594</v>
      </c>
      <c r="H549" s="48" t="s">
        <v>6597</v>
      </c>
      <c r="I549" s="41" t="s">
        <v>6598</v>
      </c>
      <c r="J549" s="43">
        <v>8983</v>
      </c>
      <c r="K549" s="43">
        <v>578</v>
      </c>
      <c r="L549" s="41" t="s">
        <v>6599</v>
      </c>
      <c r="M549" s="41" t="s">
        <v>6600</v>
      </c>
      <c r="N549" s="41" t="s">
        <v>6574</v>
      </c>
      <c r="O549" s="43">
        <v>211</v>
      </c>
      <c r="P549" s="43">
        <v>164</v>
      </c>
      <c r="Q549" s="41" t="s">
        <v>164</v>
      </c>
      <c r="R549" s="41" t="s">
        <v>124</v>
      </c>
      <c r="S549" s="43">
        <v>53</v>
      </c>
      <c r="T549" s="44" t="s">
        <v>97</v>
      </c>
      <c r="U549" s="43">
        <v>0.210455764075067</v>
      </c>
      <c r="V549" s="43">
        <v>7.1240875912408761</v>
      </c>
      <c r="W549" s="43">
        <v>88.445255474452551</v>
      </c>
      <c r="X549" s="45">
        <v>7</v>
      </c>
      <c r="Y549" s="45">
        <v>157</v>
      </c>
      <c r="Z549" s="46">
        <v>4.4585987261146508E-2</v>
      </c>
      <c r="AA549" s="41" t="s">
        <v>6594</v>
      </c>
      <c r="AB549" s="41" t="s">
        <v>6598</v>
      </c>
      <c r="AC549" s="41" t="s">
        <v>6601</v>
      </c>
      <c r="AD549" s="41" t="s">
        <v>6597</v>
      </c>
      <c r="AE549" s="43">
        <v>10978</v>
      </c>
      <c r="AF549" s="43">
        <v>9.1199999999999992</v>
      </c>
      <c r="AG549" s="43">
        <v>684</v>
      </c>
      <c r="AH549" s="43">
        <v>10294</v>
      </c>
      <c r="AI549" s="47">
        <v>2.1149999999999999E-2</v>
      </c>
      <c r="AJ549" s="47">
        <v>1.8319999999999999E-2</v>
      </c>
      <c r="AK549" s="47">
        <v>1.336E-2</v>
      </c>
      <c r="AL549" s="41" t="s">
        <v>82</v>
      </c>
      <c r="AM549" s="47">
        <v>2.9229999999999999E-2</v>
      </c>
      <c r="AN549" s="43">
        <v>75</v>
      </c>
      <c r="AO549" s="43">
        <v>40</v>
      </c>
      <c r="AP549" s="43">
        <v>0</v>
      </c>
      <c r="AQ549" s="43">
        <v>14</v>
      </c>
      <c r="AR549" s="43">
        <v>21</v>
      </c>
      <c r="AS549" s="41">
        <v>0.21</v>
      </c>
      <c r="AT549" s="43">
        <v>8946</v>
      </c>
      <c r="AU549" s="43">
        <v>0</v>
      </c>
      <c r="AV549" s="55">
        <v>0</v>
      </c>
      <c r="AW549" s="48" t="s">
        <v>6602</v>
      </c>
      <c r="AX549" s="39">
        <v>0</v>
      </c>
      <c r="AY549" s="39">
        <v>0</v>
      </c>
      <c r="AZ549" s="39" t="s">
        <v>85</v>
      </c>
      <c r="BA549" s="39"/>
      <c r="BB549" s="48" t="s">
        <v>6603</v>
      </c>
      <c r="BC549" s="39">
        <v>0</v>
      </c>
      <c r="BD549" s="41" t="s">
        <v>6594</v>
      </c>
      <c r="BE549" s="50">
        <v>9</v>
      </c>
      <c r="BF549" s="50">
        <v>3</v>
      </c>
      <c r="BG549" s="50">
        <v>5</v>
      </c>
      <c r="BH549" s="50">
        <v>17</v>
      </c>
      <c r="BI549" s="50" t="s">
        <v>6604</v>
      </c>
      <c r="BJ549" s="50" t="s">
        <v>6605</v>
      </c>
      <c r="BK549" s="50" t="s">
        <v>6606</v>
      </c>
      <c r="BL549" s="51" t="s">
        <v>6607</v>
      </c>
      <c r="BM549" s="52" t="s">
        <v>90</v>
      </c>
      <c r="BN549" s="57"/>
      <c r="BO549" s="57"/>
      <c r="BP549" s="57"/>
      <c r="BQ549" s="58"/>
    </row>
    <row r="550" spans="1:69" ht="15.75" x14ac:dyDescent="0.25">
      <c r="A550" s="38" t="s">
        <v>5353</v>
      </c>
      <c r="B550" s="39" t="s">
        <v>6574</v>
      </c>
      <c r="C550" s="39" t="s">
        <v>211</v>
      </c>
      <c r="D550" s="39" t="s">
        <v>71</v>
      </c>
      <c r="E550" s="39" t="s">
        <v>211</v>
      </c>
      <c r="F550" s="66" t="str">
        <f t="shared" si="28"/>
        <v>http://twiplomacy.com/info/europe/Iceland</v>
      </c>
      <c r="G550" s="41" t="s">
        <v>6608</v>
      </c>
      <c r="H550" s="48" t="s">
        <v>6609</v>
      </c>
      <c r="I550" s="41" t="s">
        <v>6610</v>
      </c>
      <c r="J550" s="43">
        <v>494</v>
      </c>
      <c r="K550" s="43">
        <v>390</v>
      </c>
      <c r="L550" s="41" t="s">
        <v>6611</v>
      </c>
      <c r="M550" s="41" t="s">
        <v>6612</v>
      </c>
      <c r="N550" s="41" t="s">
        <v>6613</v>
      </c>
      <c r="O550" s="43">
        <v>2</v>
      </c>
      <c r="P550" s="43">
        <v>812</v>
      </c>
      <c r="Q550" s="41" t="s">
        <v>164</v>
      </c>
      <c r="R550" s="41" t="s">
        <v>79</v>
      </c>
      <c r="S550" s="43">
        <v>46</v>
      </c>
      <c r="T550" s="44" t="s">
        <v>97</v>
      </c>
      <c r="U550" s="43">
        <v>0.26940942269409418</v>
      </c>
      <c r="V550" s="43">
        <v>9.3943139678615575E-2</v>
      </c>
      <c r="W550" s="43">
        <v>5.3152039555006178E-2</v>
      </c>
      <c r="X550" s="45">
        <v>0</v>
      </c>
      <c r="Y550" s="45">
        <v>812</v>
      </c>
      <c r="Z550" s="46">
        <v>0</v>
      </c>
      <c r="AA550" s="41" t="s">
        <v>6608</v>
      </c>
      <c r="AB550" s="41" t="s">
        <v>6610</v>
      </c>
      <c r="AC550" s="41" t="s">
        <v>6614</v>
      </c>
      <c r="AD550" s="41" t="s">
        <v>6609</v>
      </c>
      <c r="AE550" s="43">
        <v>3</v>
      </c>
      <c r="AF550" s="43">
        <v>1</v>
      </c>
      <c r="AG550" s="43">
        <v>1</v>
      </c>
      <c r="AH550" s="43">
        <v>2</v>
      </c>
      <c r="AI550" s="47">
        <v>7.62E-3</v>
      </c>
      <c r="AJ550" s="41" t="s">
        <v>82</v>
      </c>
      <c r="AK550" s="47">
        <v>7.6299999999999996E-3</v>
      </c>
      <c r="AL550" s="41" t="s">
        <v>82</v>
      </c>
      <c r="AM550" s="41" t="s">
        <v>82</v>
      </c>
      <c r="AN550" s="43">
        <v>1</v>
      </c>
      <c r="AO550" s="43">
        <v>0</v>
      </c>
      <c r="AP550" s="43">
        <v>0</v>
      </c>
      <c r="AQ550" s="43">
        <v>1</v>
      </c>
      <c r="AR550" s="43">
        <v>0</v>
      </c>
      <c r="AS550" s="41">
        <v>0</v>
      </c>
      <c r="AT550" s="43">
        <v>491</v>
      </c>
      <c r="AU550" s="43">
        <v>151</v>
      </c>
      <c r="AV550" s="47">
        <v>0.44409999999999999</v>
      </c>
      <c r="AW550" s="48" t="s">
        <v>6615</v>
      </c>
      <c r="AX550" s="39">
        <v>0</v>
      </c>
      <c r="AY550" s="39">
        <v>0</v>
      </c>
      <c r="AZ550" s="39" t="s">
        <v>85</v>
      </c>
      <c r="BA550" s="39"/>
      <c r="BB550" s="48" t="s">
        <v>6616</v>
      </c>
      <c r="BC550" s="39">
        <v>0</v>
      </c>
      <c r="BD550" s="41" t="s">
        <v>6608</v>
      </c>
      <c r="BE550" s="50">
        <v>21</v>
      </c>
      <c r="BF550" s="50">
        <v>3</v>
      </c>
      <c r="BG550" s="50">
        <v>3</v>
      </c>
      <c r="BH550" s="50">
        <v>27</v>
      </c>
      <c r="BI550" s="50" t="s">
        <v>6617</v>
      </c>
      <c r="BJ550" s="50" t="s">
        <v>6618</v>
      </c>
      <c r="BK550" s="50" t="s">
        <v>6619</v>
      </c>
      <c r="BL550" s="51" t="s">
        <v>6620</v>
      </c>
      <c r="BM550" s="52" t="s">
        <v>90</v>
      </c>
      <c r="BN550" s="57"/>
      <c r="BO550" s="57"/>
      <c r="BP550" s="57"/>
      <c r="BQ550" s="58"/>
    </row>
    <row r="551" spans="1:69" ht="15.75" x14ac:dyDescent="0.25">
      <c r="A551" s="38" t="s">
        <v>5353</v>
      </c>
      <c r="B551" s="39" t="s">
        <v>6574</v>
      </c>
      <c r="C551" s="39" t="s">
        <v>117</v>
      </c>
      <c r="D551" s="39" t="s">
        <v>118</v>
      </c>
      <c r="E551" s="39" t="s">
        <v>6621</v>
      </c>
      <c r="F551" s="66" t="str">
        <f t="shared" si="28"/>
        <v>http://twiplomacy.com/info/europe/Iceland</v>
      </c>
      <c r="G551" s="41" t="s">
        <v>6622</v>
      </c>
      <c r="H551" s="48" t="s">
        <v>6623</v>
      </c>
      <c r="I551" s="41" t="s">
        <v>6624</v>
      </c>
      <c r="J551" s="43">
        <v>3311</v>
      </c>
      <c r="K551" s="43">
        <v>1534</v>
      </c>
      <c r="L551" s="41" t="s">
        <v>6625</v>
      </c>
      <c r="M551" s="41" t="s">
        <v>6626</v>
      </c>
      <c r="N551" s="41" t="s">
        <v>6574</v>
      </c>
      <c r="O551" s="43">
        <v>3312</v>
      </c>
      <c r="P551" s="43">
        <v>2692</v>
      </c>
      <c r="Q551" s="41" t="s">
        <v>164</v>
      </c>
      <c r="R551" s="41" t="s">
        <v>79</v>
      </c>
      <c r="S551" s="43">
        <v>36</v>
      </c>
      <c r="T551" s="44" t="s">
        <v>97</v>
      </c>
      <c r="U551" s="43">
        <v>1.0875518672199169</v>
      </c>
      <c r="V551" s="43">
        <v>2.0680701754385971</v>
      </c>
      <c r="W551" s="43">
        <v>4.7831578947368421</v>
      </c>
      <c r="X551" s="45">
        <v>236</v>
      </c>
      <c r="Y551" s="45">
        <v>2621</v>
      </c>
      <c r="Z551" s="46">
        <v>9.0041968714231202E-2</v>
      </c>
      <c r="AA551" s="41" t="s">
        <v>6622</v>
      </c>
      <c r="AB551" s="41" t="s">
        <v>6624</v>
      </c>
      <c r="AC551" s="41" t="s">
        <v>6627</v>
      </c>
      <c r="AD551" s="41" t="s">
        <v>6623</v>
      </c>
      <c r="AE551" s="43">
        <v>5201</v>
      </c>
      <c r="AF551" s="43">
        <v>9.8292682926829276</v>
      </c>
      <c r="AG551" s="43">
        <v>1612</v>
      </c>
      <c r="AH551" s="43">
        <v>3589</v>
      </c>
      <c r="AI551" s="47">
        <v>1.0880000000000001E-2</v>
      </c>
      <c r="AJ551" s="47">
        <v>1.2460000000000001E-2</v>
      </c>
      <c r="AK551" s="47">
        <v>6.7499999999999999E-3</v>
      </c>
      <c r="AL551" s="47">
        <v>1.5800000000000002E-2</v>
      </c>
      <c r="AM551" s="47">
        <v>1.208E-2</v>
      </c>
      <c r="AN551" s="43">
        <v>164</v>
      </c>
      <c r="AO551" s="43">
        <v>63</v>
      </c>
      <c r="AP551" s="43">
        <v>5</v>
      </c>
      <c r="AQ551" s="43">
        <v>37</v>
      </c>
      <c r="AR551" s="43">
        <v>58</v>
      </c>
      <c r="AS551" s="41">
        <v>0.45</v>
      </c>
      <c r="AT551" s="43">
        <v>3312</v>
      </c>
      <c r="AU551" s="43">
        <v>986</v>
      </c>
      <c r="AV551" s="47">
        <v>0.4239</v>
      </c>
      <c r="AW551" s="48" t="s">
        <v>6628</v>
      </c>
      <c r="AX551" s="39">
        <v>0</v>
      </c>
      <c r="AY551" s="39">
        <v>0</v>
      </c>
      <c r="AZ551" s="39" t="s">
        <v>85</v>
      </c>
      <c r="BA551" s="39"/>
      <c r="BB551" s="48" t="s">
        <v>6629</v>
      </c>
      <c r="BC551" s="39">
        <v>0</v>
      </c>
      <c r="BD551" s="41" t="s">
        <v>6622</v>
      </c>
      <c r="BE551" s="50">
        <v>164</v>
      </c>
      <c r="BF551" s="50">
        <v>4</v>
      </c>
      <c r="BG551" s="50">
        <v>19</v>
      </c>
      <c r="BH551" s="50">
        <v>187</v>
      </c>
      <c r="BI551" s="50" t="s">
        <v>6630</v>
      </c>
      <c r="BJ551" s="50" t="s">
        <v>6631</v>
      </c>
      <c r="BK551" s="50" t="s">
        <v>6632</v>
      </c>
      <c r="BL551" s="51" t="s">
        <v>6633</v>
      </c>
      <c r="BM551" s="52" t="s">
        <v>90</v>
      </c>
      <c r="BN551" s="57"/>
      <c r="BO551" s="57"/>
      <c r="BP551" s="57"/>
      <c r="BQ551" s="58"/>
    </row>
    <row r="552" spans="1:69" ht="15.75" x14ac:dyDescent="0.25">
      <c r="A552" s="38" t="s">
        <v>5353</v>
      </c>
      <c r="B552" s="39" t="s">
        <v>6574</v>
      </c>
      <c r="C552" s="39" t="s">
        <v>132</v>
      </c>
      <c r="D552" s="39" t="s">
        <v>71</v>
      </c>
      <c r="E552" s="39" t="s">
        <v>132</v>
      </c>
      <c r="F552" s="66" t="str">
        <f t="shared" si="28"/>
        <v>http://twiplomacy.com/info/europe/Iceland</v>
      </c>
      <c r="G552" s="41" t="s">
        <v>5137</v>
      </c>
      <c r="H552" s="48" t="s">
        <v>6634</v>
      </c>
      <c r="I552" s="41" t="s">
        <v>6635</v>
      </c>
      <c r="J552" s="43">
        <v>11141</v>
      </c>
      <c r="K552" s="43">
        <v>2108</v>
      </c>
      <c r="L552" s="41" t="s">
        <v>6636</v>
      </c>
      <c r="M552" s="41" t="s">
        <v>6637</v>
      </c>
      <c r="N552" s="41" t="s">
        <v>6638</v>
      </c>
      <c r="O552" s="43">
        <v>1678</v>
      </c>
      <c r="P552" s="43">
        <v>2997</v>
      </c>
      <c r="Q552" s="41" t="s">
        <v>164</v>
      </c>
      <c r="R552" s="41" t="s">
        <v>124</v>
      </c>
      <c r="S552" s="43">
        <v>286</v>
      </c>
      <c r="T552" s="39" t="s">
        <v>97</v>
      </c>
      <c r="U552" s="43">
        <v>1.5765333333333329</v>
      </c>
      <c r="V552" s="43">
        <v>6.5663304887509701</v>
      </c>
      <c r="W552" s="43">
        <v>6.5391776570985263</v>
      </c>
      <c r="X552" s="45">
        <v>242</v>
      </c>
      <c r="Y552" s="45">
        <v>2956</v>
      </c>
      <c r="Z552" s="46">
        <v>8.1867388362652213E-2</v>
      </c>
      <c r="AA552" s="41" t="s">
        <v>5137</v>
      </c>
      <c r="AB552" s="41" t="s">
        <v>6635</v>
      </c>
      <c r="AC552" s="41" t="s">
        <v>6639</v>
      </c>
      <c r="AD552" s="41" t="s">
        <v>6634</v>
      </c>
      <c r="AE552" s="43">
        <v>1706</v>
      </c>
      <c r="AF552" s="43">
        <v>9.861538461538462</v>
      </c>
      <c r="AG552" s="43">
        <v>641</v>
      </c>
      <c r="AH552" s="43">
        <v>1065</v>
      </c>
      <c r="AI552" s="47">
        <v>2.5699999999999998E-3</v>
      </c>
      <c r="AJ552" s="47">
        <v>2.9199999999999999E-3</v>
      </c>
      <c r="AK552" s="47">
        <v>2.5200000000000001E-3</v>
      </c>
      <c r="AL552" s="47">
        <v>3.0699999999999998E-3</v>
      </c>
      <c r="AM552" s="47">
        <v>1.3699999999999999E-3</v>
      </c>
      <c r="AN552" s="43">
        <v>65</v>
      </c>
      <c r="AO552" s="43">
        <v>21</v>
      </c>
      <c r="AP552" s="43">
        <v>1</v>
      </c>
      <c r="AQ552" s="43">
        <v>37</v>
      </c>
      <c r="AR552" s="43">
        <v>4</v>
      </c>
      <c r="AS552" s="41">
        <v>0.18</v>
      </c>
      <c r="AT552" s="43">
        <v>11131</v>
      </c>
      <c r="AU552" s="43">
        <v>2401</v>
      </c>
      <c r="AV552" s="47">
        <v>0.27500000000000002</v>
      </c>
      <c r="AW552" s="66" t="str">
        <f>HYPERLINK("https://twitter.com/MFAIceland/lists","https://twitter.com/MFAIceland/lists")</f>
        <v>https://twitter.com/MFAIceland/lists</v>
      </c>
      <c r="AX552" s="39">
        <v>2</v>
      </c>
      <c r="AY552" s="39">
        <v>1</v>
      </c>
      <c r="AZ552" s="72" t="s">
        <v>6640</v>
      </c>
      <c r="BA552" s="39">
        <v>11</v>
      </c>
      <c r="BB552" s="48" t="s">
        <v>6641</v>
      </c>
      <c r="BC552" s="39">
        <v>0</v>
      </c>
      <c r="BD552" s="41" t="s">
        <v>5137</v>
      </c>
      <c r="BE552" s="50">
        <v>118</v>
      </c>
      <c r="BF552" s="50">
        <v>23</v>
      </c>
      <c r="BG552" s="50">
        <v>101</v>
      </c>
      <c r="BH552" s="50">
        <v>242</v>
      </c>
      <c r="BI552" s="50" t="s">
        <v>6642</v>
      </c>
      <c r="BJ552" s="50" t="s">
        <v>6643</v>
      </c>
      <c r="BK552" s="50" t="s">
        <v>6644</v>
      </c>
      <c r="BL552" s="51" t="s">
        <v>6645</v>
      </c>
      <c r="BM552" s="52" t="s">
        <v>90</v>
      </c>
      <c r="BN552" s="57"/>
      <c r="BO552" s="57"/>
      <c r="BP552" s="57"/>
      <c r="BQ552" s="58"/>
    </row>
    <row r="553" spans="1:69" ht="15.75" x14ac:dyDescent="0.25">
      <c r="A553" s="38" t="s">
        <v>5353</v>
      </c>
      <c r="B553" s="39" t="s">
        <v>6646</v>
      </c>
      <c r="C553" s="39" t="s">
        <v>146</v>
      </c>
      <c r="D553" s="39" t="s">
        <v>118</v>
      </c>
      <c r="E553" s="39" t="s">
        <v>6647</v>
      </c>
      <c r="F553" s="66" t="str">
        <f>HYPERLINK("http://twiplomacy.com/info/europe/Ireland","http://twiplomacy.com/info/europe/Ireland")</f>
        <v>http://twiplomacy.com/info/europe/Ireland</v>
      </c>
      <c r="G553" s="41" t="s">
        <v>6648</v>
      </c>
      <c r="H553" s="48" t="s">
        <v>6649</v>
      </c>
      <c r="I553" s="41" t="s">
        <v>6650</v>
      </c>
      <c r="J553" s="43">
        <v>22649</v>
      </c>
      <c r="K553" s="43">
        <v>5068</v>
      </c>
      <c r="L553" s="41" t="s">
        <v>6651</v>
      </c>
      <c r="M553" s="41" t="s">
        <v>6652</v>
      </c>
      <c r="N553" s="41" t="s">
        <v>6646</v>
      </c>
      <c r="O553" s="43">
        <v>12</v>
      </c>
      <c r="P553" s="43">
        <v>1486</v>
      </c>
      <c r="Q553" s="41" t="s">
        <v>164</v>
      </c>
      <c r="R553" s="41" t="s">
        <v>79</v>
      </c>
      <c r="S553" s="43">
        <v>389</v>
      </c>
      <c r="T553" s="44" t="s">
        <v>6653</v>
      </c>
      <c r="U553" s="43">
        <v>10.315789473684211</v>
      </c>
      <c r="V553" s="43">
        <v>6.1049382716049383</v>
      </c>
      <c r="W553" s="43">
        <v>0.92592592592592593</v>
      </c>
      <c r="X553" s="45">
        <v>47</v>
      </c>
      <c r="Y553" s="45">
        <v>196</v>
      </c>
      <c r="Z553" s="46">
        <v>0.23979591836734701</v>
      </c>
      <c r="AA553" s="41" t="s">
        <v>6648</v>
      </c>
      <c r="AB553" s="41" t="s">
        <v>6650</v>
      </c>
      <c r="AC553" s="41" t="s">
        <v>6654</v>
      </c>
      <c r="AD553" s="41" t="s">
        <v>6649</v>
      </c>
      <c r="AE553" s="43">
        <v>0</v>
      </c>
      <c r="AF553" s="43" t="e">
        <v>#VALUE!</v>
      </c>
      <c r="AG553" s="43">
        <v>0</v>
      </c>
      <c r="AH553" s="43">
        <v>0</v>
      </c>
      <c r="AI553" s="41" t="s">
        <v>82</v>
      </c>
      <c r="AJ553" s="41" t="s">
        <v>82</v>
      </c>
      <c r="AK553" s="41" t="s">
        <v>82</v>
      </c>
      <c r="AL553" s="41" t="s">
        <v>82</v>
      </c>
      <c r="AM553" s="41" t="s">
        <v>82</v>
      </c>
      <c r="AN553" s="43" t="s">
        <v>83</v>
      </c>
      <c r="AO553" s="43">
        <v>0</v>
      </c>
      <c r="AP553" s="43">
        <v>0</v>
      </c>
      <c r="AQ553" s="43">
        <v>0</v>
      </c>
      <c r="AR553" s="43">
        <v>0</v>
      </c>
      <c r="AS553" s="41">
        <v>0</v>
      </c>
      <c r="AT553" s="43">
        <v>22646</v>
      </c>
      <c r="AU553" s="43">
        <v>16</v>
      </c>
      <c r="AV553" s="47">
        <v>6.9999999999999999E-4</v>
      </c>
      <c r="AW553" s="48" t="str">
        <f>HYPERLINK("https://twitter.com/md_higgins/lists","https://twitter.com/md_higgins/lists")</f>
        <v>https://twitter.com/md_higgins/lists</v>
      </c>
      <c r="AX553" s="39">
        <v>0</v>
      </c>
      <c r="AY553" s="39">
        <v>0</v>
      </c>
      <c r="AZ553" s="39" t="s">
        <v>85</v>
      </c>
      <c r="BA553" s="39"/>
      <c r="BB553" s="48" t="s">
        <v>6655</v>
      </c>
      <c r="BC553" s="39">
        <v>0</v>
      </c>
      <c r="BD553" s="41" t="s">
        <v>6648</v>
      </c>
      <c r="BE553" s="50">
        <v>3</v>
      </c>
      <c r="BF553" s="50">
        <v>8</v>
      </c>
      <c r="BG553" s="50">
        <v>1</v>
      </c>
      <c r="BH553" s="50">
        <v>12</v>
      </c>
      <c r="BI553" s="50" t="s">
        <v>6656</v>
      </c>
      <c r="BJ553" s="50" t="s">
        <v>6657</v>
      </c>
      <c r="BK553" s="50" t="s">
        <v>6658</v>
      </c>
      <c r="BL553" s="51" t="s">
        <v>6659</v>
      </c>
      <c r="BM553" s="52" t="s">
        <v>90</v>
      </c>
      <c r="BN553" s="57"/>
      <c r="BO553" s="57"/>
      <c r="BP553" s="57"/>
      <c r="BQ553" s="58"/>
    </row>
    <row r="554" spans="1:69" ht="15.75" x14ac:dyDescent="0.25">
      <c r="A554" s="70" t="s">
        <v>5353</v>
      </c>
      <c r="B554" s="68" t="s">
        <v>6646</v>
      </c>
      <c r="C554" s="68" t="s">
        <v>70</v>
      </c>
      <c r="D554" s="68" t="s">
        <v>71</v>
      </c>
      <c r="E554" s="68" t="s">
        <v>70</v>
      </c>
      <c r="F554" s="62" t="s">
        <v>6660</v>
      </c>
      <c r="G554" s="41" t="s">
        <v>6661</v>
      </c>
      <c r="H554" s="48" t="s">
        <v>6662</v>
      </c>
      <c r="I554" s="41" t="s">
        <v>6651</v>
      </c>
      <c r="J554" s="43">
        <v>62634</v>
      </c>
      <c r="K554" s="43">
        <v>183</v>
      </c>
      <c r="L554" s="41" t="s">
        <v>6663</v>
      </c>
      <c r="M554" s="41" t="s">
        <v>6664</v>
      </c>
      <c r="N554" s="41" t="s">
        <v>6646</v>
      </c>
      <c r="O554" s="43">
        <v>813</v>
      </c>
      <c r="P554" s="43">
        <v>3318</v>
      </c>
      <c r="Q554" s="41" t="s">
        <v>164</v>
      </c>
      <c r="R554" s="41" t="s">
        <v>124</v>
      </c>
      <c r="S554" s="43">
        <v>284</v>
      </c>
      <c r="T554" s="44" t="s">
        <v>97</v>
      </c>
      <c r="U554" s="43">
        <v>3.7720329024676849</v>
      </c>
      <c r="V554" s="43">
        <v>24.993453355155481</v>
      </c>
      <c r="W554" s="43">
        <v>66.1024549918167</v>
      </c>
      <c r="X554" s="45">
        <v>2</v>
      </c>
      <c r="Y554" s="45">
        <v>3210</v>
      </c>
      <c r="Z554" s="46">
        <v>6.2305295950155798E-4</v>
      </c>
      <c r="AA554" s="41" t="s">
        <v>6661</v>
      </c>
      <c r="AB554" s="41" t="s">
        <v>6651</v>
      </c>
      <c r="AC554" s="41" t="s">
        <v>6665</v>
      </c>
      <c r="AD554" s="41" t="s">
        <v>6662</v>
      </c>
      <c r="AE554" s="43">
        <v>183621</v>
      </c>
      <c r="AF554" s="43">
        <v>29.519553072625698</v>
      </c>
      <c r="AG554" s="43">
        <v>42272</v>
      </c>
      <c r="AH554" s="43">
        <v>141349</v>
      </c>
      <c r="AI554" s="47">
        <v>2.98E-3</v>
      </c>
      <c r="AJ554" s="47">
        <v>4.1200000000000004E-3</v>
      </c>
      <c r="AK554" s="47">
        <v>2.0999999999999999E-3</v>
      </c>
      <c r="AL554" s="47">
        <v>3.3500000000000001E-3</v>
      </c>
      <c r="AM554" s="47">
        <v>8.9899999999999997E-3</v>
      </c>
      <c r="AN554" s="43">
        <v>1432</v>
      </c>
      <c r="AO554" s="43">
        <v>256</v>
      </c>
      <c r="AP554" s="43">
        <v>79</v>
      </c>
      <c r="AQ554" s="43">
        <v>835</v>
      </c>
      <c r="AR554" s="43">
        <v>85</v>
      </c>
      <c r="AS554" s="41">
        <v>3.92</v>
      </c>
      <c r="AT554" s="43">
        <v>62533</v>
      </c>
      <c r="AU554" s="43">
        <v>36699</v>
      </c>
      <c r="AV554" s="47">
        <v>1.4206000000000001</v>
      </c>
      <c r="AW554" s="63" t="s">
        <v>6666</v>
      </c>
      <c r="AX554" s="39">
        <v>0</v>
      </c>
      <c r="AY554" s="39">
        <v>0</v>
      </c>
      <c r="AZ554" s="39" t="s">
        <v>85</v>
      </c>
      <c r="BA554" s="61"/>
      <c r="BB554" s="63" t="s">
        <v>6667</v>
      </c>
      <c r="BC554" s="39">
        <v>3</v>
      </c>
      <c r="BD554" s="41" t="s">
        <v>6661</v>
      </c>
      <c r="BE554" s="50">
        <v>30</v>
      </c>
      <c r="BF554" s="50">
        <v>21</v>
      </c>
      <c r="BG554" s="50">
        <v>4</v>
      </c>
      <c r="BH554" s="50">
        <v>55</v>
      </c>
      <c r="BI554" s="50" t="s">
        <v>6668</v>
      </c>
      <c r="BJ554" s="50" t="s">
        <v>6669</v>
      </c>
      <c r="BK554" s="50" t="s">
        <v>6670</v>
      </c>
      <c r="BL554" s="76" t="s">
        <v>6671</v>
      </c>
      <c r="BM554" s="52">
        <v>1</v>
      </c>
      <c r="BN554" s="57">
        <v>0</v>
      </c>
      <c r="BO554" s="57">
        <v>295</v>
      </c>
      <c r="BP554" s="57">
        <v>0</v>
      </c>
      <c r="BQ554" s="58" t="e">
        <f>SUM(BM554)/BN554/BO554</f>
        <v>#DIV/0!</v>
      </c>
    </row>
    <row r="555" spans="1:69" ht="15.75" x14ac:dyDescent="0.25">
      <c r="A555" s="38" t="s">
        <v>5353</v>
      </c>
      <c r="B555" s="39" t="s">
        <v>6646</v>
      </c>
      <c r="C555" s="39" t="s">
        <v>104</v>
      </c>
      <c r="D555" s="39" t="s">
        <v>118</v>
      </c>
      <c r="E555" s="39" t="s">
        <v>6672</v>
      </c>
      <c r="F555" s="66" t="str">
        <f>HYPERLINK("http://twiplomacy.com/info/europe/Ireland","http://twiplomacy.com/info/europe/Ireland")</f>
        <v>http://twiplomacy.com/info/europe/Ireland</v>
      </c>
      <c r="G555" s="41" t="s">
        <v>6673</v>
      </c>
      <c r="H555" s="48" t="s">
        <v>6674</v>
      </c>
      <c r="I555" s="41" t="s">
        <v>6675</v>
      </c>
      <c r="J555" s="43">
        <v>158131</v>
      </c>
      <c r="K555" s="43">
        <v>1674</v>
      </c>
      <c r="L555" s="41" t="s">
        <v>6676</v>
      </c>
      <c r="M555" s="41" t="s">
        <v>6677</v>
      </c>
      <c r="N555" s="41" t="s">
        <v>6678</v>
      </c>
      <c r="O555" s="43">
        <v>1142</v>
      </c>
      <c r="P555" s="43">
        <v>4489</v>
      </c>
      <c r="Q555" s="41" t="s">
        <v>164</v>
      </c>
      <c r="R555" s="41" t="s">
        <v>124</v>
      </c>
      <c r="S555" s="43">
        <v>625</v>
      </c>
      <c r="T555" s="44" t="s">
        <v>97</v>
      </c>
      <c r="U555" s="43">
        <v>2.9851851851851849</v>
      </c>
      <c r="V555" s="43">
        <v>44.985878661087867</v>
      </c>
      <c r="W555" s="43">
        <v>207.04916317991629</v>
      </c>
      <c r="X555" s="45">
        <v>160</v>
      </c>
      <c r="Y555" s="45">
        <v>3224</v>
      </c>
      <c r="Z555" s="46">
        <v>4.9627791563275403E-2</v>
      </c>
      <c r="AA555" s="41" t="s">
        <v>6673</v>
      </c>
      <c r="AB555" s="41" t="s">
        <v>6675</v>
      </c>
      <c r="AC555" s="41" t="s">
        <v>6679</v>
      </c>
      <c r="AD555" s="41" t="s">
        <v>6674</v>
      </c>
      <c r="AE555" s="43">
        <v>457456</v>
      </c>
      <c r="AF555" s="43">
        <v>86.551066217732881</v>
      </c>
      <c r="AG555" s="43">
        <v>77117</v>
      </c>
      <c r="AH555" s="43">
        <v>380339</v>
      </c>
      <c r="AI555" s="47">
        <v>4.9199999999999999E-3</v>
      </c>
      <c r="AJ555" s="47">
        <v>4.5199999999999997E-3</v>
      </c>
      <c r="AK555" s="47">
        <v>3.2399999999999998E-3</v>
      </c>
      <c r="AL555" s="47">
        <v>4.7099999999999998E-3</v>
      </c>
      <c r="AM555" s="47">
        <v>7.5300000000000002E-3</v>
      </c>
      <c r="AN555" s="43">
        <v>891</v>
      </c>
      <c r="AO555" s="43">
        <v>414</v>
      </c>
      <c r="AP555" s="43">
        <v>69</v>
      </c>
      <c r="AQ555" s="43">
        <v>137</v>
      </c>
      <c r="AR555" s="43">
        <v>262</v>
      </c>
      <c r="AS555" s="41">
        <v>2.44</v>
      </c>
      <c r="AT555" s="43">
        <v>157962</v>
      </c>
      <c r="AU555" s="43">
        <v>120926</v>
      </c>
      <c r="AV555" s="47">
        <v>3.2650999999999999</v>
      </c>
      <c r="AW555" s="48" t="s">
        <v>6680</v>
      </c>
      <c r="AX555" s="39">
        <v>0</v>
      </c>
      <c r="AY555" s="39">
        <v>0</v>
      </c>
      <c r="AZ555" s="39" t="s">
        <v>85</v>
      </c>
      <c r="BA555" s="39"/>
      <c r="BB555" s="48" t="s">
        <v>6681</v>
      </c>
      <c r="BC555" s="39">
        <v>0</v>
      </c>
      <c r="BD555" s="41" t="s">
        <v>6673</v>
      </c>
      <c r="BE555" s="50">
        <v>5</v>
      </c>
      <c r="BF555" s="50">
        <v>11</v>
      </c>
      <c r="BG555" s="50">
        <v>4</v>
      </c>
      <c r="BH555" s="50">
        <v>20</v>
      </c>
      <c r="BI555" s="50" t="s">
        <v>6682</v>
      </c>
      <c r="BJ555" s="50" t="s">
        <v>6683</v>
      </c>
      <c r="BK555" s="50" t="s">
        <v>6684</v>
      </c>
      <c r="BL555" s="56" t="s">
        <v>6685</v>
      </c>
      <c r="BM555" s="52" t="s">
        <v>276</v>
      </c>
      <c r="BN555" s="57"/>
      <c r="BO555" s="57"/>
      <c r="BP555" s="57"/>
      <c r="BQ555" s="58"/>
    </row>
    <row r="556" spans="1:69" ht="15.75" x14ac:dyDescent="0.25">
      <c r="A556" s="38" t="s">
        <v>5353</v>
      </c>
      <c r="B556" s="39" t="s">
        <v>6646</v>
      </c>
      <c r="C556" s="39" t="s">
        <v>211</v>
      </c>
      <c r="D556" s="39" t="s">
        <v>71</v>
      </c>
      <c r="E556" s="39" t="s">
        <v>211</v>
      </c>
      <c r="F556" s="66" t="str">
        <f>HYPERLINK("http://twiplomacy.com/info/europe/Ireland","http://twiplomacy.com/info/europe/Ireland")</f>
        <v>http://twiplomacy.com/info/europe/Ireland</v>
      </c>
      <c r="G556" s="41" t="s">
        <v>6686</v>
      </c>
      <c r="H556" s="48" t="s">
        <v>6687</v>
      </c>
      <c r="I556" s="41" t="s">
        <v>6688</v>
      </c>
      <c r="J556" s="43">
        <v>29811</v>
      </c>
      <c r="K556" s="43">
        <v>943</v>
      </c>
      <c r="L556" s="41" t="s">
        <v>6689</v>
      </c>
      <c r="M556" s="41" t="s">
        <v>6690</v>
      </c>
      <c r="N556" s="41" t="s">
        <v>6691</v>
      </c>
      <c r="O556" s="43">
        <v>1124</v>
      </c>
      <c r="P556" s="43">
        <v>18853</v>
      </c>
      <c r="Q556" s="41" t="s">
        <v>164</v>
      </c>
      <c r="R556" s="41" t="s">
        <v>124</v>
      </c>
      <c r="S556" s="43">
        <v>556</v>
      </c>
      <c r="T556" s="44" t="s">
        <v>97</v>
      </c>
      <c r="U556" s="43">
        <v>18.81976744186046</v>
      </c>
      <c r="V556" s="43">
        <v>10.68612191958495</v>
      </c>
      <c r="W556" s="43">
        <v>22.56160830090791</v>
      </c>
      <c r="X556" s="45">
        <v>21</v>
      </c>
      <c r="Y556" s="45">
        <v>3237</v>
      </c>
      <c r="Z556" s="46">
        <v>6.48748841519926E-3</v>
      </c>
      <c r="AA556" s="41" t="s">
        <v>6686</v>
      </c>
      <c r="AB556" s="41" t="s">
        <v>6688</v>
      </c>
      <c r="AC556" s="41" t="s">
        <v>6692</v>
      </c>
      <c r="AD556" s="41" t="s">
        <v>6687</v>
      </c>
      <c r="AE556" s="43">
        <v>37121</v>
      </c>
      <c r="AF556" s="43">
        <v>8.3876511775938898</v>
      </c>
      <c r="AG556" s="43">
        <v>13177</v>
      </c>
      <c r="AH556" s="43">
        <v>23944</v>
      </c>
      <c r="AI556" s="47">
        <v>8.7000000000000001E-4</v>
      </c>
      <c r="AJ556" s="47">
        <v>7.7999999999999999E-4</v>
      </c>
      <c r="AK556" s="47">
        <v>3.3E-4</v>
      </c>
      <c r="AL556" s="47">
        <v>9.4500000000000001E-3</v>
      </c>
      <c r="AM556" s="47">
        <v>1.9000000000000001E-4</v>
      </c>
      <c r="AN556" s="43">
        <v>1571</v>
      </c>
      <c r="AO556" s="43">
        <v>315</v>
      </c>
      <c r="AP556" s="43">
        <v>77</v>
      </c>
      <c r="AQ556" s="43">
        <v>686</v>
      </c>
      <c r="AR556" s="43">
        <v>345</v>
      </c>
      <c r="AS556" s="41">
        <v>4.3</v>
      </c>
      <c r="AT556" s="43">
        <v>29796</v>
      </c>
      <c r="AU556" s="43">
        <v>5578</v>
      </c>
      <c r="AV556" s="47">
        <v>0.2303</v>
      </c>
      <c r="AW556" s="72" t="str">
        <f>HYPERLINK("https://twitter.com/merrionstreet/lists","https://twitter.com/merrionstreet/lists")</f>
        <v>https://twitter.com/merrionstreet/lists</v>
      </c>
      <c r="AX556" s="39">
        <v>4</v>
      </c>
      <c r="AY556" s="39">
        <v>1</v>
      </c>
      <c r="AZ556" s="39" t="s">
        <v>85</v>
      </c>
      <c r="BA556" s="39"/>
      <c r="BB556" s="48" t="s">
        <v>6693</v>
      </c>
      <c r="BC556" s="39">
        <v>5</v>
      </c>
      <c r="BD556" s="41" t="s">
        <v>6686</v>
      </c>
      <c r="BE556" s="50">
        <v>25</v>
      </c>
      <c r="BF556" s="50">
        <v>7</v>
      </c>
      <c r="BG556" s="50">
        <v>13</v>
      </c>
      <c r="BH556" s="50">
        <v>45</v>
      </c>
      <c r="BI556" s="50" t="s">
        <v>6694</v>
      </c>
      <c r="BJ556" s="50" t="s">
        <v>6695</v>
      </c>
      <c r="BK556" s="50" t="s">
        <v>6696</v>
      </c>
      <c r="BL556" s="56" t="s">
        <v>6697</v>
      </c>
      <c r="BM556" s="52">
        <v>727</v>
      </c>
      <c r="BN556" s="57">
        <v>3</v>
      </c>
      <c r="BO556" s="57">
        <v>526</v>
      </c>
      <c r="BP556" s="57">
        <v>3</v>
      </c>
      <c r="BQ556" s="58">
        <f>SUM(BM556)/BN556/BO556</f>
        <v>0.46070975918884666</v>
      </c>
    </row>
    <row r="557" spans="1:69" ht="15.75" x14ac:dyDescent="0.25">
      <c r="A557" s="38" t="s">
        <v>5353</v>
      </c>
      <c r="B557" s="39" t="s">
        <v>6646</v>
      </c>
      <c r="C557" s="39" t="s">
        <v>211</v>
      </c>
      <c r="D557" s="39" t="s">
        <v>71</v>
      </c>
      <c r="E557" s="39" t="s">
        <v>211</v>
      </c>
      <c r="F557" s="66" t="str">
        <f>HYPERLINK("http://twiplomacy.com/info/europe/Ireland","http://twiplomacy.com/info/europe/Ireland")</f>
        <v>http://twiplomacy.com/info/europe/Ireland</v>
      </c>
      <c r="G557" s="41" t="s">
        <v>6698</v>
      </c>
      <c r="H557" s="48" t="s">
        <v>6699</v>
      </c>
      <c r="I557" s="41" t="s">
        <v>6700</v>
      </c>
      <c r="J557" s="43">
        <v>4812</v>
      </c>
      <c r="K557" s="43">
        <v>278</v>
      </c>
      <c r="L557" s="41" t="s">
        <v>6701</v>
      </c>
      <c r="M557" s="41" t="s">
        <v>6702</v>
      </c>
      <c r="N557" s="41" t="s">
        <v>6646</v>
      </c>
      <c r="O557" s="43">
        <v>6</v>
      </c>
      <c r="P557" s="43">
        <v>1815</v>
      </c>
      <c r="Q557" s="41" t="s">
        <v>164</v>
      </c>
      <c r="R557" s="41" t="s">
        <v>124</v>
      </c>
      <c r="S557" s="43">
        <v>105</v>
      </c>
      <c r="T557" s="44" t="s">
        <v>97</v>
      </c>
      <c r="U557" s="43">
        <v>0.80035335689045939</v>
      </c>
      <c r="V557" s="43">
        <v>0.9032863849765258</v>
      </c>
      <c r="W557" s="43">
        <v>0.28732394366197178</v>
      </c>
      <c r="X557" s="45">
        <v>149</v>
      </c>
      <c r="Y557" s="45">
        <v>1812</v>
      </c>
      <c r="Z557" s="46">
        <v>8.2229580573951397E-2</v>
      </c>
      <c r="AA557" s="41" t="s">
        <v>6698</v>
      </c>
      <c r="AB557" s="41" t="s">
        <v>6700</v>
      </c>
      <c r="AC557" s="41" t="s">
        <v>6703</v>
      </c>
      <c r="AD557" s="41" t="s">
        <v>6699</v>
      </c>
      <c r="AE557" s="43">
        <v>49</v>
      </c>
      <c r="AF557" s="43">
        <v>1.9090909090909092</v>
      </c>
      <c r="AG557" s="43">
        <v>21</v>
      </c>
      <c r="AH557" s="43">
        <v>28</v>
      </c>
      <c r="AI557" s="47">
        <v>8.8000000000000003E-4</v>
      </c>
      <c r="AJ557" s="41" t="s">
        <v>82</v>
      </c>
      <c r="AK557" s="47">
        <v>8.7000000000000001E-4</v>
      </c>
      <c r="AL557" s="41" t="s">
        <v>82</v>
      </c>
      <c r="AM557" s="41" t="s">
        <v>82</v>
      </c>
      <c r="AN557" s="43">
        <v>11</v>
      </c>
      <c r="AO557" s="43">
        <v>0</v>
      </c>
      <c r="AP557" s="43">
        <v>0</v>
      </c>
      <c r="AQ557" s="43">
        <v>11</v>
      </c>
      <c r="AR557" s="43">
        <v>0</v>
      </c>
      <c r="AS557" s="41">
        <v>0.03</v>
      </c>
      <c r="AT557" s="43">
        <v>4810</v>
      </c>
      <c r="AU557" s="43">
        <v>492</v>
      </c>
      <c r="AV557" s="47">
        <v>0.1139</v>
      </c>
      <c r="AW557" s="48" t="str">
        <f>HYPERLINK("https://twitter.com/Govdotie/lists","https://twitter.com/Govdotie/lists")</f>
        <v>https://twitter.com/Govdotie/lists</v>
      </c>
      <c r="AX557" s="39">
        <v>3</v>
      </c>
      <c r="AY557" s="39">
        <v>0</v>
      </c>
      <c r="AZ557" s="39" t="s">
        <v>85</v>
      </c>
      <c r="BA557" s="39"/>
      <c r="BB557" s="48" t="s">
        <v>6704</v>
      </c>
      <c r="BC557" s="39">
        <v>0</v>
      </c>
      <c r="BD557" s="41" t="s">
        <v>6698</v>
      </c>
      <c r="BE557" s="50">
        <v>3</v>
      </c>
      <c r="BF557" s="50">
        <v>1</v>
      </c>
      <c r="BG557" s="50">
        <v>2</v>
      </c>
      <c r="BH557" s="50">
        <v>6</v>
      </c>
      <c r="BI557" s="50" t="s">
        <v>6705</v>
      </c>
      <c r="BJ557" s="50" t="s">
        <v>6706</v>
      </c>
      <c r="BK557" s="50" t="s">
        <v>6707</v>
      </c>
      <c r="BL557" s="51" t="s">
        <v>6708</v>
      </c>
      <c r="BM557" s="52" t="s">
        <v>90</v>
      </c>
      <c r="BN557" s="57"/>
      <c r="BO557" s="57"/>
      <c r="BP557" s="57"/>
      <c r="BQ557" s="58"/>
    </row>
    <row r="558" spans="1:69" ht="15.75" x14ac:dyDescent="0.25">
      <c r="A558" s="38" t="s">
        <v>5353</v>
      </c>
      <c r="B558" s="39" t="s">
        <v>6646</v>
      </c>
      <c r="C558" s="39" t="s">
        <v>117</v>
      </c>
      <c r="D558" s="39" t="s">
        <v>118</v>
      </c>
      <c r="E558" s="39" t="s">
        <v>6709</v>
      </c>
      <c r="F558" s="66" t="str">
        <f>HYPERLINK("http://twiplomacy.com/info/europe/Ireland","http://twiplomacy.com/info/europe/Ireland")</f>
        <v>http://twiplomacy.com/info/europe/Ireland</v>
      </c>
      <c r="G558" s="41" t="s">
        <v>6658</v>
      </c>
      <c r="H558" s="48" t="s">
        <v>6710</v>
      </c>
      <c r="I558" s="41" t="s">
        <v>6711</v>
      </c>
      <c r="J558" s="43">
        <v>57458</v>
      </c>
      <c r="K558" s="43">
        <v>695</v>
      </c>
      <c r="L558" s="41" t="s">
        <v>6712</v>
      </c>
      <c r="M558" s="41" t="s">
        <v>6713</v>
      </c>
      <c r="N558" s="41" t="s">
        <v>6714</v>
      </c>
      <c r="O558" s="43">
        <v>508</v>
      </c>
      <c r="P558" s="43">
        <v>7676</v>
      </c>
      <c r="Q558" s="41" t="s">
        <v>164</v>
      </c>
      <c r="R558" s="41" t="s">
        <v>124</v>
      </c>
      <c r="S558" s="43">
        <v>603</v>
      </c>
      <c r="T558" s="44" t="s">
        <v>97</v>
      </c>
      <c r="U558" s="43">
        <v>5.8342342342342342</v>
      </c>
      <c r="V558" s="43">
        <v>26.624888093106531</v>
      </c>
      <c r="W558" s="43">
        <v>84.987466427931963</v>
      </c>
      <c r="X558" s="45">
        <v>196</v>
      </c>
      <c r="Y558" s="45">
        <v>3238</v>
      </c>
      <c r="Z558" s="46">
        <v>6.0531192093885099E-2</v>
      </c>
      <c r="AA558" s="41" t="s">
        <v>6658</v>
      </c>
      <c r="AB558" s="41" t="s">
        <v>6711</v>
      </c>
      <c r="AC558" s="41" t="s">
        <v>6715</v>
      </c>
      <c r="AD558" s="41" t="s">
        <v>6710</v>
      </c>
      <c r="AE558" s="43">
        <v>119370</v>
      </c>
      <c r="AF558" s="43">
        <v>41.177489177489178</v>
      </c>
      <c r="AG558" s="43">
        <v>28536</v>
      </c>
      <c r="AH558" s="43">
        <v>90834</v>
      </c>
      <c r="AI558" s="47">
        <v>4.0800000000000003E-3</v>
      </c>
      <c r="AJ558" s="47">
        <v>6.13E-3</v>
      </c>
      <c r="AK558" s="47">
        <v>2.3700000000000001E-3</v>
      </c>
      <c r="AL558" s="47">
        <v>5.2900000000000004E-3</v>
      </c>
      <c r="AM558" s="47">
        <v>8.3199999999999993E-3</v>
      </c>
      <c r="AN558" s="43">
        <v>693</v>
      </c>
      <c r="AO558" s="43">
        <v>116</v>
      </c>
      <c r="AP558" s="43">
        <v>6</v>
      </c>
      <c r="AQ558" s="43">
        <v>442</v>
      </c>
      <c r="AR558" s="43">
        <v>123</v>
      </c>
      <c r="AS558" s="41">
        <v>1.9</v>
      </c>
      <c r="AT558" s="43">
        <v>57428</v>
      </c>
      <c r="AU558" s="43">
        <v>30333</v>
      </c>
      <c r="AV558" s="47">
        <v>1.1194999999999999</v>
      </c>
      <c r="AW558" s="48" t="s">
        <v>6716</v>
      </c>
      <c r="AX558" s="83">
        <v>0</v>
      </c>
      <c r="AY558" s="83">
        <v>1</v>
      </c>
      <c r="AZ558" s="39" t="s">
        <v>85</v>
      </c>
      <c r="BA558" s="39"/>
      <c r="BB558" s="48" t="s">
        <v>6717</v>
      </c>
      <c r="BC558" s="39">
        <v>0</v>
      </c>
      <c r="BD558" s="41" t="s">
        <v>6658</v>
      </c>
      <c r="BE558" s="50">
        <v>3</v>
      </c>
      <c r="BF558" s="50">
        <v>19</v>
      </c>
      <c r="BG558" s="50">
        <v>3</v>
      </c>
      <c r="BH558" s="50">
        <v>25</v>
      </c>
      <c r="BI558" s="50" t="s">
        <v>6718</v>
      </c>
      <c r="BJ558" s="50" t="s">
        <v>6719</v>
      </c>
      <c r="BK558" s="50" t="s">
        <v>6720</v>
      </c>
      <c r="BL558" s="56" t="s">
        <v>6721</v>
      </c>
      <c r="BM558" s="52" t="s">
        <v>276</v>
      </c>
      <c r="BN558" s="57"/>
      <c r="BO558" s="57"/>
      <c r="BP558" s="57"/>
      <c r="BQ558" s="58"/>
    </row>
    <row r="559" spans="1:69" ht="15.75" x14ac:dyDescent="0.25">
      <c r="A559" s="38" t="s">
        <v>5353</v>
      </c>
      <c r="B559" s="39" t="s">
        <v>6646</v>
      </c>
      <c r="C559" s="39" t="s">
        <v>132</v>
      </c>
      <c r="D559" s="39" t="s">
        <v>71</v>
      </c>
      <c r="E559" s="39" t="s">
        <v>132</v>
      </c>
      <c r="F559" s="66" t="str">
        <f>HYPERLINK("http://twiplomacy.com/info/europe/Ireland","http://twiplomacy.com/info/europe/Ireland")</f>
        <v>http://twiplomacy.com/info/europe/Ireland</v>
      </c>
      <c r="G559" s="41" t="s">
        <v>6722</v>
      </c>
      <c r="H559" s="48" t="s">
        <v>6723</v>
      </c>
      <c r="I559" s="41" t="s">
        <v>6724</v>
      </c>
      <c r="J559" s="43">
        <v>37527</v>
      </c>
      <c r="K559" s="43">
        <v>730</v>
      </c>
      <c r="L559" s="41" t="s">
        <v>6725</v>
      </c>
      <c r="M559" s="41" t="s">
        <v>6726</v>
      </c>
      <c r="N559" s="41" t="s">
        <v>6727</v>
      </c>
      <c r="O559" s="43">
        <v>1973</v>
      </c>
      <c r="P559" s="43">
        <v>12592</v>
      </c>
      <c r="Q559" s="41" t="s">
        <v>164</v>
      </c>
      <c r="R559" s="41" t="s">
        <v>124</v>
      </c>
      <c r="S559" s="43">
        <v>0</v>
      </c>
      <c r="T559" s="44" t="s">
        <v>97</v>
      </c>
      <c r="U559" s="43">
        <v>4.198701298701299</v>
      </c>
      <c r="V559" s="43">
        <v>15.84373464373464</v>
      </c>
      <c r="W559" s="43">
        <v>21.055528255528259</v>
      </c>
      <c r="X559" s="45">
        <v>91</v>
      </c>
      <c r="Y559" s="45">
        <v>3233</v>
      </c>
      <c r="Z559" s="46">
        <v>2.8147231673368401E-2</v>
      </c>
      <c r="AA559" s="41" t="s">
        <v>6722</v>
      </c>
      <c r="AB559" s="41" t="s">
        <v>6724</v>
      </c>
      <c r="AC559" s="41" t="s">
        <v>6728</v>
      </c>
      <c r="AD559" s="41" t="s">
        <v>6723</v>
      </c>
      <c r="AE559" s="43">
        <v>46048</v>
      </c>
      <c r="AF559" s="43">
        <v>21.22689075630252</v>
      </c>
      <c r="AG559" s="43">
        <v>17682</v>
      </c>
      <c r="AH559" s="43">
        <v>28366</v>
      </c>
      <c r="AI559" s="47">
        <v>1.64E-3</v>
      </c>
      <c r="AJ559" s="47">
        <v>1.6299999999999999E-3</v>
      </c>
      <c r="AK559" s="47">
        <v>1.1800000000000001E-3</v>
      </c>
      <c r="AL559" s="47">
        <v>4.1999999999999997E-3</v>
      </c>
      <c r="AM559" s="47">
        <v>2.2000000000000001E-3</v>
      </c>
      <c r="AN559" s="43">
        <v>833</v>
      </c>
      <c r="AO559" s="43">
        <v>426</v>
      </c>
      <c r="AP559" s="43">
        <v>45</v>
      </c>
      <c r="AQ559" s="43">
        <v>320</v>
      </c>
      <c r="AR559" s="43">
        <v>35</v>
      </c>
      <c r="AS559" s="41">
        <v>2.2799999999999998</v>
      </c>
      <c r="AT559" s="43">
        <v>37521</v>
      </c>
      <c r="AU559" s="43">
        <v>7423</v>
      </c>
      <c r="AV559" s="47">
        <v>0.24660000000000001</v>
      </c>
      <c r="AW559" s="48" t="str">
        <f>HYPERLINK("https://twitter.com/dfatirl/lists","https://twitter.com/dfatirl/lists")</f>
        <v>https://twitter.com/dfatirl/lists</v>
      </c>
      <c r="AX559" s="39">
        <v>2</v>
      </c>
      <c r="AY559" s="39">
        <v>0</v>
      </c>
      <c r="AZ559" s="72" t="str">
        <f>HYPERLINK("https://twitter.com/dfatirl/dfat-twitter-accounts/members","https://twitter.com/dfatirl/dfat-twitter-accounts/members")</f>
        <v>https://twitter.com/dfatirl/dfat-twitter-accounts/members</v>
      </c>
      <c r="BA559" s="39">
        <v>86</v>
      </c>
      <c r="BB559" s="48" t="s">
        <v>6729</v>
      </c>
      <c r="BC559" s="39">
        <v>0</v>
      </c>
      <c r="BD559" s="41" t="s">
        <v>6722</v>
      </c>
      <c r="BE559" s="50">
        <v>19</v>
      </c>
      <c r="BF559" s="50">
        <v>70</v>
      </c>
      <c r="BG559" s="50">
        <v>30</v>
      </c>
      <c r="BH559" s="50">
        <v>119</v>
      </c>
      <c r="BI559" s="50" t="s">
        <v>6730</v>
      </c>
      <c r="BJ559" s="50" t="s">
        <v>6731</v>
      </c>
      <c r="BK559" s="50" t="s">
        <v>6732</v>
      </c>
      <c r="BL559" s="51" t="s">
        <v>6733</v>
      </c>
      <c r="BM559" s="52" t="s">
        <v>90</v>
      </c>
      <c r="BN559" s="57"/>
      <c r="BO559" s="57"/>
      <c r="BP559" s="57"/>
      <c r="BQ559" s="58"/>
    </row>
    <row r="560" spans="1:69" ht="15.75" x14ac:dyDescent="0.25">
      <c r="A560" s="38" t="s">
        <v>5353</v>
      </c>
      <c r="B560" s="39" t="s">
        <v>6734</v>
      </c>
      <c r="C560" s="39" t="s">
        <v>70</v>
      </c>
      <c r="D560" s="39" t="s">
        <v>71</v>
      </c>
      <c r="E560" s="39" t="s">
        <v>70</v>
      </c>
      <c r="F560" s="66" t="str">
        <f>HYPERLINK("http://twiplomacy.com/info/europe/Italy","http://twiplomacy.com/info/europe/Italy")</f>
        <v>http://twiplomacy.com/info/europe/Italy</v>
      </c>
      <c r="G560" s="41" t="s">
        <v>6735</v>
      </c>
      <c r="H560" s="48" t="s">
        <v>6736</v>
      </c>
      <c r="I560" s="41" t="s">
        <v>6735</v>
      </c>
      <c r="J560" s="43">
        <v>347345</v>
      </c>
      <c r="K560" s="43">
        <v>6</v>
      </c>
      <c r="L560" s="41" t="s">
        <v>6737</v>
      </c>
      <c r="M560" s="41" t="s">
        <v>6738</v>
      </c>
      <c r="N560" s="41"/>
      <c r="O560" s="43">
        <v>122</v>
      </c>
      <c r="P560" s="43">
        <v>4784</v>
      </c>
      <c r="Q560" s="41" t="s">
        <v>4996</v>
      </c>
      <c r="R560" s="41" t="s">
        <v>124</v>
      </c>
      <c r="S560" s="43">
        <v>1333</v>
      </c>
      <c r="T560" s="44" t="s">
        <v>97</v>
      </c>
      <c r="U560" s="43">
        <v>3.508658008658009</v>
      </c>
      <c r="V560" s="43">
        <v>30.78901912399753</v>
      </c>
      <c r="W560" s="43">
        <v>49.142196175200503</v>
      </c>
      <c r="X560" s="45">
        <v>10</v>
      </c>
      <c r="Y560" s="45">
        <v>3242</v>
      </c>
      <c r="Z560" s="46">
        <v>3.0845157310302302E-3</v>
      </c>
      <c r="AA560" s="41" t="s">
        <v>6735</v>
      </c>
      <c r="AB560" s="41" t="s">
        <v>6735</v>
      </c>
      <c r="AC560" s="41" t="s">
        <v>6739</v>
      </c>
      <c r="AD560" s="41" t="s">
        <v>6736</v>
      </c>
      <c r="AE560" s="43">
        <v>118770</v>
      </c>
      <c r="AF560" s="43">
        <v>45.484486873508352</v>
      </c>
      <c r="AG560" s="43">
        <v>38116</v>
      </c>
      <c r="AH560" s="43">
        <v>80654</v>
      </c>
      <c r="AI560" s="47">
        <v>4.8999999999999998E-4</v>
      </c>
      <c r="AJ560" s="47">
        <v>4.0999999999999999E-4</v>
      </c>
      <c r="AK560" s="47">
        <v>6.6E-4</v>
      </c>
      <c r="AL560" s="47">
        <v>1.24E-3</v>
      </c>
      <c r="AM560" s="47">
        <v>5.2999999999999998E-4</v>
      </c>
      <c r="AN560" s="43">
        <v>838</v>
      </c>
      <c r="AO560" s="43">
        <v>606</v>
      </c>
      <c r="AP560" s="43">
        <v>49</v>
      </c>
      <c r="AQ560" s="43">
        <v>70</v>
      </c>
      <c r="AR560" s="43">
        <v>83</v>
      </c>
      <c r="AS560" s="41">
        <v>2.2999999999999998</v>
      </c>
      <c r="AT560" s="43">
        <v>347076</v>
      </c>
      <c r="AU560" s="43">
        <v>117809</v>
      </c>
      <c r="AV560" s="47">
        <v>0.51390000000000002</v>
      </c>
      <c r="AW560" s="48" t="s">
        <v>6740</v>
      </c>
      <c r="AX560" s="39">
        <v>0</v>
      </c>
      <c r="AY560" s="39">
        <v>0</v>
      </c>
      <c r="AZ560" s="39" t="s">
        <v>85</v>
      </c>
      <c r="BA560" s="39"/>
      <c r="BB560" s="48" t="s">
        <v>6741</v>
      </c>
      <c r="BC560" s="39">
        <v>0</v>
      </c>
      <c r="BD560" s="41" t="s">
        <v>6735</v>
      </c>
      <c r="BE560" s="50">
        <v>0</v>
      </c>
      <c r="BF560" s="50">
        <v>32</v>
      </c>
      <c r="BG560" s="50">
        <v>1</v>
      </c>
      <c r="BH560" s="50">
        <v>33</v>
      </c>
      <c r="BI560" s="50"/>
      <c r="BJ560" s="50" t="s">
        <v>6742</v>
      </c>
      <c r="BK560" s="50" t="s">
        <v>6706</v>
      </c>
      <c r="BL560" s="51" t="s">
        <v>6743</v>
      </c>
      <c r="BM560" s="52" t="s">
        <v>90</v>
      </c>
      <c r="BN560" s="57"/>
      <c r="BO560" s="57"/>
      <c r="BP560" s="57"/>
      <c r="BQ560" s="58"/>
    </row>
    <row r="561" spans="1:69" ht="15.75" x14ac:dyDescent="0.25">
      <c r="A561" s="38" t="s">
        <v>5353</v>
      </c>
      <c r="B561" s="39" t="s">
        <v>6734</v>
      </c>
      <c r="C561" s="39" t="s">
        <v>104</v>
      </c>
      <c r="D561" s="39" t="s">
        <v>118</v>
      </c>
      <c r="E561" s="39" t="s">
        <v>6744</v>
      </c>
      <c r="F561" s="66" t="str">
        <f>HYPERLINK("http://twiplomacy.com/info/europe/Italy","http://twiplomacy.com/info/europe/Italy")</f>
        <v>http://twiplomacy.com/info/europe/Italy</v>
      </c>
      <c r="G561" s="41" t="s">
        <v>6745</v>
      </c>
      <c r="H561" s="48" t="s">
        <v>6746</v>
      </c>
      <c r="I561" s="41" t="s">
        <v>6747</v>
      </c>
      <c r="J561" s="43">
        <v>449099</v>
      </c>
      <c r="K561" s="43">
        <v>550</v>
      </c>
      <c r="L561" s="41" t="s">
        <v>6748</v>
      </c>
      <c r="M561" s="41" t="s">
        <v>6749</v>
      </c>
      <c r="N561" s="41"/>
      <c r="O561" s="43">
        <v>52</v>
      </c>
      <c r="P561" s="43">
        <v>5896</v>
      </c>
      <c r="Q561" s="41" t="s">
        <v>4996</v>
      </c>
      <c r="R561" s="41" t="s">
        <v>124</v>
      </c>
      <c r="S561" s="43">
        <v>1517</v>
      </c>
      <c r="T561" s="44" t="s">
        <v>97</v>
      </c>
      <c r="U561" s="43">
        <v>1.581943081452404</v>
      </c>
      <c r="V561" s="43">
        <v>62.123616236162363</v>
      </c>
      <c r="W561" s="43">
        <v>140.57011070110701</v>
      </c>
      <c r="X561" s="45">
        <v>566</v>
      </c>
      <c r="Y561" s="45">
        <v>3224</v>
      </c>
      <c r="Z561" s="46">
        <v>0.17555831265508701</v>
      </c>
      <c r="AA561" s="41" t="s">
        <v>6745</v>
      </c>
      <c r="AB561" s="41" t="s">
        <v>6747</v>
      </c>
      <c r="AC561" s="41" t="s">
        <v>6750</v>
      </c>
      <c r="AD561" s="41" t="s">
        <v>6746</v>
      </c>
      <c r="AE561" s="43">
        <v>298946</v>
      </c>
      <c r="AF561" s="43">
        <v>393.0785340314136</v>
      </c>
      <c r="AG561" s="43">
        <v>75078</v>
      </c>
      <c r="AH561" s="43">
        <v>223868</v>
      </c>
      <c r="AI561" s="47">
        <v>4.8999999999999998E-3</v>
      </c>
      <c r="AJ561" s="47">
        <v>2.31E-3</v>
      </c>
      <c r="AK561" s="47">
        <v>5.7600000000000004E-3</v>
      </c>
      <c r="AL561" s="47">
        <v>3.0200000000000001E-3</v>
      </c>
      <c r="AM561" s="47">
        <v>5.5599999999999998E-3</v>
      </c>
      <c r="AN561" s="43">
        <v>191</v>
      </c>
      <c r="AO561" s="43">
        <v>25</v>
      </c>
      <c r="AP561" s="43">
        <v>3</v>
      </c>
      <c r="AQ561" s="43">
        <v>8</v>
      </c>
      <c r="AR561" s="43">
        <v>155</v>
      </c>
      <c r="AS561" s="41">
        <v>0.52</v>
      </c>
      <c r="AT561" s="43">
        <v>448808</v>
      </c>
      <c r="AU561" s="43">
        <v>282046</v>
      </c>
      <c r="AV561" s="47">
        <v>1.6913</v>
      </c>
      <c r="AW561" s="48" t="str">
        <f>HYPERLINK("https://twitter.com/PaoloGentiloni/lists","https://twitter.com/PaoloGentiloni/lists")</f>
        <v>https://twitter.com/PaoloGentiloni/lists</v>
      </c>
      <c r="AX561" s="39">
        <v>0</v>
      </c>
      <c r="AY561" s="39">
        <v>0</v>
      </c>
      <c r="AZ561" s="39" t="s">
        <v>85</v>
      </c>
      <c r="BA561" s="39"/>
      <c r="BB561" s="48" t="s">
        <v>6751</v>
      </c>
      <c r="BC561" s="39">
        <v>0</v>
      </c>
      <c r="BD561" s="41" t="s">
        <v>6745</v>
      </c>
      <c r="BE561" s="50">
        <v>8</v>
      </c>
      <c r="BF561" s="50">
        <v>82</v>
      </c>
      <c r="BG561" s="50">
        <v>9</v>
      </c>
      <c r="BH561" s="50">
        <v>99</v>
      </c>
      <c r="BI561" s="50" t="s">
        <v>6752</v>
      </c>
      <c r="BJ561" s="50" t="s">
        <v>6753</v>
      </c>
      <c r="BK561" s="50" t="s">
        <v>6754</v>
      </c>
      <c r="BL561" s="51" t="s">
        <v>6755</v>
      </c>
      <c r="BM561" s="52" t="s">
        <v>90</v>
      </c>
      <c r="BN561" s="57"/>
      <c r="BO561" s="57"/>
      <c r="BP561" s="57"/>
      <c r="BQ561" s="58"/>
    </row>
    <row r="562" spans="1:69" ht="15.75" x14ac:dyDescent="0.25">
      <c r="A562" s="38" t="s">
        <v>5353</v>
      </c>
      <c r="B562" s="39" t="s">
        <v>6734</v>
      </c>
      <c r="C562" s="39" t="s">
        <v>211</v>
      </c>
      <c r="D562" s="39" t="s">
        <v>71</v>
      </c>
      <c r="E562" s="39" t="s">
        <v>211</v>
      </c>
      <c r="F562" s="66" t="str">
        <f>HYPERLINK("http://twiplomacy.com/info/europe/Italy","http://twiplomacy.com/info/europe/Italy")</f>
        <v>http://twiplomacy.com/info/europe/Italy</v>
      </c>
      <c r="G562" s="41" t="s">
        <v>6706</v>
      </c>
      <c r="H562" s="48" t="s">
        <v>6756</v>
      </c>
      <c r="I562" s="41" t="s">
        <v>6706</v>
      </c>
      <c r="J562" s="43">
        <v>578574</v>
      </c>
      <c r="K562" s="43">
        <v>1800</v>
      </c>
      <c r="L562" s="41" t="s">
        <v>6757</v>
      </c>
      <c r="M562" s="41" t="s">
        <v>6758</v>
      </c>
      <c r="N562" s="41"/>
      <c r="O562" s="43">
        <v>3</v>
      </c>
      <c r="P562" s="43">
        <v>3901</v>
      </c>
      <c r="Q562" s="41" t="s">
        <v>4996</v>
      </c>
      <c r="R562" s="41" t="s">
        <v>124</v>
      </c>
      <c r="S562" s="43">
        <v>1868</v>
      </c>
      <c r="T562" s="44" t="s">
        <v>97</v>
      </c>
      <c r="U562" s="43">
        <v>1.971796443899448</v>
      </c>
      <c r="V562" s="43">
        <v>26.803820135296458</v>
      </c>
      <c r="W562" s="43">
        <v>25.775169120573018</v>
      </c>
      <c r="X562" s="45">
        <v>24</v>
      </c>
      <c r="Y562" s="45">
        <v>3216</v>
      </c>
      <c r="Z562" s="46">
        <v>7.4626865671641798E-3</v>
      </c>
      <c r="AA562" s="41" t="s">
        <v>6706</v>
      </c>
      <c r="AB562" s="41" t="s">
        <v>6706</v>
      </c>
      <c r="AC562" s="41" t="s">
        <v>6759</v>
      </c>
      <c r="AD562" s="41" t="s">
        <v>6756</v>
      </c>
      <c r="AE562" s="43">
        <v>24784</v>
      </c>
      <c r="AF562" s="43">
        <v>16.46655518394649</v>
      </c>
      <c r="AG562" s="43">
        <v>9847</v>
      </c>
      <c r="AH562" s="43">
        <v>14937</v>
      </c>
      <c r="AI562" s="47">
        <v>6.9999999999999994E-5</v>
      </c>
      <c r="AJ562" s="47">
        <v>2.5000000000000001E-4</v>
      </c>
      <c r="AK562" s="47">
        <v>9.0000000000000006E-5</v>
      </c>
      <c r="AL562" s="47">
        <v>2.3000000000000001E-4</v>
      </c>
      <c r="AM562" s="47">
        <v>3.0000000000000001E-5</v>
      </c>
      <c r="AN562" s="43">
        <v>598</v>
      </c>
      <c r="AO562" s="43">
        <v>6</v>
      </c>
      <c r="AP562" s="43">
        <v>3</v>
      </c>
      <c r="AQ562" s="43">
        <v>308</v>
      </c>
      <c r="AR562" s="43">
        <v>46</v>
      </c>
      <c r="AS562" s="41">
        <v>1.64</v>
      </c>
      <c r="AT562" s="43">
        <v>578550</v>
      </c>
      <c r="AU562" s="43">
        <v>24437</v>
      </c>
      <c r="AV562" s="47">
        <v>4.41E-2</v>
      </c>
      <c r="AW562" s="48" t="s">
        <v>6760</v>
      </c>
      <c r="AX562" s="39">
        <v>0</v>
      </c>
      <c r="AY562" s="39">
        <v>0</v>
      </c>
      <c r="AZ562" s="39" t="s">
        <v>85</v>
      </c>
      <c r="BA562" s="39"/>
      <c r="BB562" s="48" t="s">
        <v>6761</v>
      </c>
      <c r="BC562" s="39">
        <v>2</v>
      </c>
      <c r="BD562" s="41" t="s">
        <v>6706</v>
      </c>
      <c r="BE562" s="50">
        <v>72</v>
      </c>
      <c r="BF562" s="50">
        <v>18</v>
      </c>
      <c r="BG562" s="50">
        <v>26</v>
      </c>
      <c r="BH562" s="50">
        <v>116</v>
      </c>
      <c r="BI562" s="50" t="s">
        <v>6762</v>
      </c>
      <c r="BJ562" s="50" t="s">
        <v>6763</v>
      </c>
      <c r="BK562" s="50" t="s">
        <v>6764</v>
      </c>
      <c r="BL562" s="51" t="s">
        <v>6765</v>
      </c>
      <c r="BM562" s="52" t="s">
        <v>90</v>
      </c>
      <c r="BN562" s="57"/>
      <c r="BO562" s="57"/>
      <c r="BP562" s="57"/>
      <c r="BQ562" s="58"/>
    </row>
    <row r="563" spans="1:69" ht="15.75" x14ac:dyDescent="0.25">
      <c r="A563" s="38" t="s">
        <v>5353</v>
      </c>
      <c r="B563" s="39" t="s">
        <v>6734</v>
      </c>
      <c r="C563" s="39" t="s">
        <v>117</v>
      </c>
      <c r="D563" s="39" t="s">
        <v>118</v>
      </c>
      <c r="E563" s="39" t="s">
        <v>6766</v>
      </c>
      <c r="F563" s="66" t="str">
        <f>HYPERLINK("http://twiplomacy.com/info/europe/Italy","http://twiplomacy.com/info/europe/Italy")</f>
        <v>http://twiplomacy.com/info/europe/Italy</v>
      </c>
      <c r="G563" s="41" t="s">
        <v>6767</v>
      </c>
      <c r="H563" s="48" t="s">
        <v>6768</v>
      </c>
      <c r="I563" s="41" t="s">
        <v>6769</v>
      </c>
      <c r="J563" s="43">
        <v>572411</v>
      </c>
      <c r="K563" s="43">
        <v>838</v>
      </c>
      <c r="L563" s="41" t="s">
        <v>6770</v>
      </c>
      <c r="M563" s="41" t="s">
        <v>6771</v>
      </c>
      <c r="N563" s="41" t="s">
        <v>6772</v>
      </c>
      <c r="O563" s="43">
        <v>355</v>
      </c>
      <c r="P563" s="43">
        <v>7377</v>
      </c>
      <c r="Q563" s="41" t="s">
        <v>4996</v>
      </c>
      <c r="R563" s="41" t="s">
        <v>124</v>
      </c>
      <c r="S563" s="43">
        <v>2167</v>
      </c>
      <c r="T563" s="44" t="s">
        <v>97</v>
      </c>
      <c r="U563" s="43">
        <v>2.248956884561891</v>
      </c>
      <c r="V563" s="43">
        <v>33.817255434782609</v>
      </c>
      <c r="W563" s="43">
        <v>49.631793478260867</v>
      </c>
      <c r="X563" s="45">
        <v>11</v>
      </c>
      <c r="Y563" s="45">
        <v>3234</v>
      </c>
      <c r="Z563" s="46">
        <v>3.4013605442176896E-3</v>
      </c>
      <c r="AA563" s="41" t="s">
        <v>6767</v>
      </c>
      <c r="AB563" s="41" t="s">
        <v>6769</v>
      </c>
      <c r="AC563" s="41" t="s">
        <v>6773</v>
      </c>
      <c r="AD563" s="41" t="s">
        <v>6768</v>
      </c>
      <c r="AE563" s="43">
        <v>34069</v>
      </c>
      <c r="AF563" s="43">
        <v>55.123893805309734</v>
      </c>
      <c r="AG563" s="43">
        <v>12458</v>
      </c>
      <c r="AH563" s="43">
        <v>21611</v>
      </c>
      <c r="AI563" s="47">
        <v>2.7E-4</v>
      </c>
      <c r="AJ563" s="47">
        <v>1.6000000000000001E-4</v>
      </c>
      <c r="AK563" s="47">
        <v>1.4999999999999999E-4</v>
      </c>
      <c r="AL563" s="47">
        <v>2.5000000000000001E-4</v>
      </c>
      <c r="AM563" s="47">
        <v>5.0000000000000001E-4</v>
      </c>
      <c r="AN563" s="43">
        <v>226</v>
      </c>
      <c r="AO563" s="43">
        <v>136</v>
      </c>
      <c r="AP563" s="43">
        <v>5</v>
      </c>
      <c r="AQ563" s="43">
        <v>10</v>
      </c>
      <c r="AR563" s="43">
        <v>74</v>
      </c>
      <c r="AS563" s="41">
        <v>0.62</v>
      </c>
      <c r="AT563" s="43">
        <v>572418</v>
      </c>
      <c r="AU563" s="43">
        <v>49937</v>
      </c>
      <c r="AV563" s="47">
        <v>9.5600000000000004E-2</v>
      </c>
      <c r="AW563" s="72" t="s">
        <v>6774</v>
      </c>
      <c r="AX563" s="39">
        <v>0</v>
      </c>
      <c r="AY563" s="39">
        <v>20</v>
      </c>
      <c r="AZ563" s="39" t="s">
        <v>85</v>
      </c>
      <c r="BA563" s="39"/>
      <c r="BB563" s="48" t="s">
        <v>6775</v>
      </c>
      <c r="BC563" s="39">
        <v>0</v>
      </c>
      <c r="BD563" s="41" t="s">
        <v>6767</v>
      </c>
      <c r="BE563" s="50">
        <v>17</v>
      </c>
      <c r="BF563" s="50">
        <v>32</v>
      </c>
      <c r="BG563" s="50">
        <v>12</v>
      </c>
      <c r="BH563" s="50">
        <v>61</v>
      </c>
      <c r="BI563" s="50" t="s">
        <v>6776</v>
      </c>
      <c r="BJ563" s="50" t="s">
        <v>6777</v>
      </c>
      <c r="BK563" s="50" t="s">
        <v>6778</v>
      </c>
      <c r="BL563" s="56" t="s">
        <v>6779</v>
      </c>
      <c r="BM563" s="52" t="s">
        <v>276</v>
      </c>
      <c r="BN563" s="57"/>
      <c r="BO563" s="57"/>
      <c r="BP563" s="57"/>
      <c r="BQ563" s="111"/>
    </row>
    <row r="564" spans="1:69" ht="15.75" x14ac:dyDescent="0.25">
      <c r="A564" s="38" t="s">
        <v>5353</v>
      </c>
      <c r="B564" s="39" t="s">
        <v>6734</v>
      </c>
      <c r="C564" s="39" t="s">
        <v>132</v>
      </c>
      <c r="D564" s="39" t="s">
        <v>71</v>
      </c>
      <c r="E564" s="39" t="s">
        <v>132</v>
      </c>
      <c r="F564" s="66" t="str">
        <f>HYPERLINK("http://twiplomacy.com/info/europe/Italy","http://twiplomacy.com/info/europe/Italy")</f>
        <v>http://twiplomacy.com/info/europe/Italy</v>
      </c>
      <c r="G564" s="41" t="s">
        <v>6780</v>
      </c>
      <c r="H564" s="48" t="s">
        <v>6781</v>
      </c>
      <c r="I564" s="41" t="s">
        <v>6782</v>
      </c>
      <c r="J564" s="43">
        <v>117183</v>
      </c>
      <c r="K564" s="43">
        <v>580</v>
      </c>
      <c r="L564" s="41" t="s">
        <v>6783</v>
      </c>
      <c r="M564" s="41" t="s">
        <v>6784</v>
      </c>
      <c r="N564" s="41" t="s">
        <v>6785</v>
      </c>
      <c r="O564" s="43">
        <v>1806</v>
      </c>
      <c r="P564" s="43">
        <v>7967</v>
      </c>
      <c r="Q564" s="41" t="s">
        <v>4996</v>
      </c>
      <c r="R564" s="41" t="s">
        <v>124</v>
      </c>
      <c r="S564" s="43">
        <v>935</v>
      </c>
      <c r="T564" s="44" t="s">
        <v>97</v>
      </c>
      <c r="U564" s="43">
        <v>5.692982456140351</v>
      </c>
      <c r="V564" s="43">
        <v>35.571428571428569</v>
      </c>
      <c r="W564" s="43">
        <v>38.586611456176684</v>
      </c>
      <c r="X564" s="45">
        <v>8</v>
      </c>
      <c r="Y564" s="45">
        <v>3245</v>
      </c>
      <c r="Z564" s="46">
        <v>2.4653312788906001E-3</v>
      </c>
      <c r="AA564" s="41" t="s">
        <v>6780</v>
      </c>
      <c r="AB564" s="41" t="s">
        <v>6782</v>
      </c>
      <c r="AC564" s="41" t="s">
        <v>6786</v>
      </c>
      <c r="AD564" s="41" t="s">
        <v>6781</v>
      </c>
      <c r="AE564" s="43">
        <v>74375</v>
      </c>
      <c r="AF564" s="43">
        <v>34.738683127572017</v>
      </c>
      <c r="AG564" s="43">
        <v>33766</v>
      </c>
      <c r="AH564" s="43">
        <v>40609</v>
      </c>
      <c r="AI564" s="47">
        <v>7.6000000000000004E-4</v>
      </c>
      <c r="AJ564" s="47">
        <v>7.2999999999999996E-4</v>
      </c>
      <c r="AK564" s="47">
        <v>8.5999999999999998E-4</v>
      </c>
      <c r="AL564" s="47">
        <v>8.0000000000000004E-4</v>
      </c>
      <c r="AM564" s="47">
        <v>1.2800000000000001E-3</v>
      </c>
      <c r="AN564" s="43">
        <v>972</v>
      </c>
      <c r="AO564" s="43">
        <v>680</v>
      </c>
      <c r="AP564" s="43">
        <v>47</v>
      </c>
      <c r="AQ564" s="43">
        <v>208</v>
      </c>
      <c r="AR564" s="43">
        <v>32</v>
      </c>
      <c r="AS564" s="41">
        <v>2.66</v>
      </c>
      <c r="AT564" s="43">
        <v>117251</v>
      </c>
      <c r="AU564" s="43">
        <v>39609</v>
      </c>
      <c r="AV564" s="47">
        <v>0.5101</v>
      </c>
      <c r="AW564" s="48" t="str">
        <f>HYPERLINK("https://twitter.com/ItalyMFA/lists","https://twitter.com/ItalyMFA/lists")</f>
        <v>https://twitter.com/ItalyMFA/lists</v>
      </c>
      <c r="AX564" s="39">
        <v>0</v>
      </c>
      <c r="AY564" s="39">
        <v>0</v>
      </c>
      <c r="AZ564" s="39" t="s">
        <v>85</v>
      </c>
      <c r="BA564" s="39"/>
      <c r="BB564" s="48" t="s">
        <v>6787</v>
      </c>
      <c r="BC564" s="39">
        <v>2</v>
      </c>
      <c r="BD564" s="41" t="s">
        <v>6780</v>
      </c>
      <c r="BE564" s="50">
        <v>43</v>
      </c>
      <c r="BF564" s="50">
        <v>42</v>
      </c>
      <c r="BG564" s="50">
        <v>63</v>
      </c>
      <c r="BH564" s="50">
        <v>148</v>
      </c>
      <c r="BI564" s="50" t="s">
        <v>6788</v>
      </c>
      <c r="BJ564" s="50" t="s">
        <v>6789</v>
      </c>
      <c r="BK564" s="50" t="s">
        <v>6790</v>
      </c>
      <c r="BL564" s="56" t="s">
        <v>6791</v>
      </c>
      <c r="BM564" s="52" t="s">
        <v>276</v>
      </c>
      <c r="BN564" s="57"/>
      <c r="BO564" s="57"/>
      <c r="BP564" s="57"/>
      <c r="BQ564" s="58"/>
    </row>
    <row r="565" spans="1:69" ht="15.75" x14ac:dyDescent="0.25">
      <c r="A565" s="38" t="s">
        <v>5353</v>
      </c>
      <c r="B565" s="39" t="s">
        <v>6792</v>
      </c>
      <c r="C565" s="39" t="s">
        <v>146</v>
      </c>
      <c r="D565" s="39" t="s">
        <v>118</v>
      </c>
      <c r="E565" s="39" t="s">
        <v>6793</v>
      </c>
      <c r="F565" s="66" t="str">
        <f>HYPERLINK("http://twiplomacy.com/info/europe/Kosovo","http://twiplomacy.com/info/europe/Kosovo")</f>
        <v>http://twiplomacy.com/info/europe/Kosovo</v>
      </c>
      <c r="G565" s="41" t="s">
        <v>6794</v>
      </c>
      <c r="H565" s="48" t="s">
        <v>6795</v>
      </c>
      <c r="I565" s="41" t="s">
        <v>6796</v>
      </c>
      <c r="J565" s="43">
        <v>64232</v>
      </c>
      <c r="K565" s="43">
        <v>604</v>
      </c>
      <c r="L565" s="41" t="s">
        <v>6797</v>
      </c>
      <c r="M565" s="41" t="s">
        <v>6798</v>
      </c>
      <c r="N565" s="41" t="s">
        <v>6799</v>
      </c>
      <c r="O565" s="43">
        <v>236</v>
      </c>
      <c r="P565" s="43">
        <v>2765</v>
      </c>
      <c r="Q565" s="41" t="s">
        <v>164</v>
      </c>
      <c r="R565" s="41" t="s">
        <v>124</v>
      </c>
      <c r="S565" s="43">
        <v>227</v>
      </c>
      <c r="T565" s="44" t="s">
        <v>97</v>
      </c>
      <c r="U565" s="43">
        <v>1.155143338954469</v>
      </c>
      <c r="V565" s="43">
        <v>10.964948453608249</v>
      </c>
      <c r="W565" s="43">
        <v>24.080927835051551</v>
      </c>
      <c r="X565" s="45">
        <v>20</v>
      </c>
      <c r="Y565" s="45">
        <v>2740</v>
      </c>
      <c r="Z565" s="46">
        <v>7.2992700729926996E-3</v>
      </c>
      <c r="AA565" s="41" t="s">
        <v>6794</v>
      </c>
      <c r="AB565" s="41" t="s">
        <v>6796</v>
      </c>
      <c r="AC565" s="41" t="s">
        <v>6800</v>
      </c>
      <c r="AD565" s="41" t="s">
        <v>6795</v>
      </c>
      <c r="AE565" s="43">
        <v>23788</v>
      </c>
      <c r="AF565" s="43">
        <v>29.097457627118644</v>
      </c>
      <c r="AG565" s="43">
        <v>6867</v>
      </c>
      <c r="AH565" s="43">
        <v>16921</v>
      </c>
      <c r="AI565" s="47">
        <v>1.8600000000000001E-3</v>
      </c>
      <c r="AJ565" s="47">
        <v>1.92E-3</v>
      </c>
      <c r="AK565" s="47">
        <v>1.2999999999999999E-3</v>
      </c>
      <c r="AL565" s="41" t="s">
        <v>82</v>
      </c>
      <c r="AM565" s="47">
        <v>2.1900000000000001E-3</v>
      </c>
      <c r="AN565" s="43">
        <v>236</v>
      </c>
      <c r="AO565" s="43">
        <v>114</v>
      </c>
      <c r="AP565" s="43">
        <v>0</v>
      </c>
      <c r="AQ565" s="43">
        <v>38</v>
      </c>
      <c r="AR565" s="43">
        <v>83</v>
      </c>
      <c r="AS565" s="41">
        <v>0.65</v>
      </c>
      <c r="AT565" s="43">
        <v>64542</v>
      </c>
      <c r="AU565" s="43">
        <v>25503</v>
      </c>
      <c r="AV565" s="47">
        <v>0.65329999999999999</v>
      </c>
      <c r="AW565" s="48" t="s">
        <v>6801</v>
      </c>
      <c r="AX565" s="39">
        <v>0</v>
      </c>
      <c r="AY565" s="39">
        <v>0</v>
      </c>
      <c r="AZ565" s="39" t="s">
        <v>85</v>
      </c>
      <c r="BA565" s="39"/>
      <c r="BB565" s="48" t="s">
        <v>6802</v>
      </c>
      <c r="BC565" s="39">
        <v>0</v>
      </c>
      <c r="BD565" s="41" t="s">
        <v>6794</v>
      </c>
      <c r="BE565" s="50">
        <v>148</v>
      </c>
      <c r="BF565" s="50">
        <v>10</v>
      </c>
      <c r="BG565" s="50">
        <v>41</v>
      </c>
      <c r="BH565" s="50">
        <v>199</v>
      </c>
      <c r="BI565" s="50" t="s">
        <v>6803</v>
      </c>
      <c r="BJ565" s="50" t="s">
        <v>6804</v>
      </c>
      <c r="BK565" s="50" t="s">
        <v>6805</v>
      </c>
      <c r="BL565" s="51" t="s">
        <v>6806</v>
      </c>
      <c r="BM565" s="52" t="s">
        <v>90</v>
      </c>
      <c r="BN565" s="57"/>
      <c r="BO565" s="57"/>
      <c r="BP565" s="57"/>
      <c r="BQ565" s="58"/>
    </row>
    <row r="566" spans="1:69" ht="15.75" x14ac:dyDescent="0.25">
      <c r="A566" s="38" t="s">
        <v>5353</v>
      </c>
      <c r="B566" s="39" t="s">
        <v>6792</v>
      </c>
      <c r="C566" s="39" t="s">
        <v>104</v>
      </c>
      <c r="D566" s="39" t="s">
        <v>118</v>
      </c>
      <c r="E566" s="39" t="s">
        <v>6807</v>
      </c>
      <c r="F566" s="66" t="str">
        <f>HYPERLINK("http://twiplomacy.com/info/europe/Kosovo","http://twiplomacy.com/info/europe/Kosovo")</f>
        <v>http://twiplomacy.com/info/europe/Kosovo</v>
      </c>
      <c r="G566" s="41" t="s">
        <v>6808</v>
      </c>
      <c r="H566" s="48" t="s">
        <v>6809</v>
      </c>
      <c r="I566" s="41" t="s">
        <v>6810</v>
      </c>
      <c r="J566" s="43">
        <v>4839</v>
      </c>
      <c r="K566" s="43">
        <v>95</v>
      </c>
      <c r="L566" s="41" t="s">
        <v>6811</v>
      </c>
      <c r="M566" s="41" t="s">
        <v>6812</v>
      </c>
      <c r="N566" s="41" t="s">
        <v>6792</v>
      </c>
      <c r="O566" s="43">
        <v>68</v>
      </c>
      <c r="P566" s="43">
        <v>248</v>
      </c>
      <c r="Q566" s="41" t="s">
        <v>164</v>
      </c>
      <c r="R566" s="41" t="s">
        <v>124</v>
      </c>
      <c r="S566" s="43">
        <v>34</v>
      </c>
      <c r="T566" s="44" t="s">
        <v>97</v>
      </c>
      <c r="U566" s="43">
        <v>0.7</v>
      </c>
      <c r="V566" s="43">
        <v>23.60869565217391</v>
      </c>
      <c r="W566" s="43">
        <v>38.821256038647341</v>
      </c>
      <c r="X566" s="45">
        <v>1</v>
      </c>
      <c r="Y566" s="45">
        <v>238</v>
      </c>
      <c r="Z566" s="46">
        <v>4.20168067226891E-3</v>
      </c>
      <c r="AA566" s="41" t="s">
        <v>6808</v>
      </c>
      <c r="AB566" s="41" t="s">
        <v>6810</v>
      </c>
      <c r="AC566" s="41" t="s">
        <v>6813</v>
      </c>
      <c r="AD566" s="41" t="s">
        <v>6809</v>
      </c>
      <c r="AE566" s="43">
        <v>13072</v>
      </c>
      <c r="AF566" s="43">
        <v>23.103286384976524</v>
      </c>
      <c r="AG566" s="43">
        <v>4921</v>
      </c>
      <c r="AH566" s="43">
        <v>8151</v>
      </c>
      <c r="AI566" s="47">
        <v>2.274E-2</v>
      </c>
      <c r="AJ566" s="47">
        <v>1.167E-2</v>
      </c>
      <c r="AK566" s="47">
        <v>2.5400000000000002E-3</v>
      </c>
      <c r="AL566" s="47">
        <v>1.268E-2</v>
      </c>
      <c r="AM566" s="47">
        <v>7.2900000000000006E-2</v>
      </c>
      <c r="AN566" s="43">
        <v>213</v>
      </c>
      <c r="AO566" s="43">
        <v>147</v>
      </c>
      <c r="AP566" s="43">
        <v>30</v>
      </c>
      <c r="AQ566" s="43">
        <v>7</v>
      </c>
      <c r="AR566" s="43">
        <v>29</v>
      </c>
      <c r="AS566" s="41">
        <v>0.57999999999999996</v>
      </c>
      <c r="AT566" s="43">
        <v>4826</v>
      </c>
      <c r="AU566" s="43">
        <v>0</v>
      </c>
      <c r="AV566" s="55">
        <v>0</v>
      </c>
      <c r="AW566" s="42" t="s">
        <v>6814</v>
      </c>
      <c r="AX566" s="39">
        <v>0</v>
      </c>
      <c r="AY566" s="39">
        <v>0</v>
      </c>
      <c r="AZ566" s="39" t="s">
        <v>85</v>
      </c>
      <c r="BA566" s="68"/>
      <c r="BB566" s="42" t="s">
        <v>6815</v>
      </c>
      <c r="BC566" s="39">
        <v>0</v>
      </c>
      <c r="BD566" s="41" t="s">
        <v>6808</v>
      </c>
      <c r="BE566" s="50">
        <v>12</v>
      </c>
      <c r="BF566" s="50">
        <v>3</v>
      </c>
      <c r="BG566" s="50">
        <v>5</v>
      </c>
      <c r="BH566" s="50">
        <v>20</v>
      </c>
      <c r="BI566" s="50" t="s">
        <v>6816</v>
      </c>
      <c r="BJ566" s="50" t="s">
        <v>6817</v>
      </c>
      <c r="BK566" s="50" t="s">
        <v>6818</v>
      </c>
      <c r="BL566" s="51" t="s">
        <v>6819</v>
      </c>
      <c r="BM566" s="52" t="s">
        <v>90</v>
      </c>
      <c r="BN566" s="73"/>
      <c r="BO566" s="73"/>
      <c r="BP566" s="73"/>
      <c r="BQ566" s="74"/>
    </row>
    <row r="567" spans="1:69" ht="15.75" x14ac:dyDescent="0.25">
      <c r="A567" s="38" t="s">
        <v>5353</v>
      </c>
      <c r="B567" s="39" t="s">
        <v>6792</v>
      </c>
      <c r="C567" s="39" t="s">
        <v>117</v>
      </c>
      <c r="D567" s="112" t="s">
        <v>118</v>
      </c>
      <c r="E567" s="112" t="s">
        <v>6820</v>
      </c>
      <c r="F567" s="66" t="str">
        <f>HYPERLINK("http://twiplomacy.com/info/europe/Kosovo","http://twiplomacy.com/info/europe/Kosovo")</f>
        <v>http://twiplomacy.com/info/europe/Kosovo</v>
      </c>
      <c r="G567" s="41" t="s">
        <v>480</v>
      </c>
      <c r="H567" s="48" t="s">
        <v>6821</v>
      </c>
      <c r="I567" s="41" t="s">
        <v>6822</v>
      </c>
      <c r="J567" s="43">
        <v>3306</v>
      </c>
      <c r="K567" s="43">
        <v>775</v>
      </c>
      <c r="L567" s="41" t="s">
        <v>6823</v>
      </c>
      <c r="M567" s="41" t="s">
        <v>6824</v>
      </c>
      <c r="N567" s="41" t="s">
        <v>6792</v>
      </c>
      <c r="O567" s="43">
        <v>373</v>
      </c>
      <c r="P567" s="43">
        <v>898</v>
      </c>
      <c r="Q567" s="41" t="s">
        <v>164</v>
      </c>
      <c r="R567" s="41" t="s">
        <v>124</v>
      </c>
      <c r="S567" s="43">
        <v>18</v>
      </c>
      <c r="T567" s="44" t="s">
        <v>97</v>
      </c>
      <c r="U567" s="43">
        <v>0.7177152317880795</v>
      </c>
      <c r="V567" s="43">
        <v>5.930769230769231</v>
      </c>
      <c r="W567" s="43">
        <v>23.92307692307692</v>
      </c>
      <c r="X567" s="45">
        <v>8</v>
      </c>
      <c r="Y567" s="45">
        <v>867</v>
      </c>
      <c r="Z567" s="46">
        <v>9.22722029988466E-3</v>
      </c>
      <c r="AA567" s="41" t="s">
        <v>480</v>
      </c>
      <c r="AB567" s="41" t="s">
        <v>6822</v>
      </c>
      <c r="AC567" s="41" t="s">
        <v>6825</v>
      </c>
      <c r="AD567" s="41" t="s">
        <v>6821</v>
      </c>
      <c r="AE567" s="43">
        <v>20107</v>
      </c>
      <c r="AF567" s="43">
        <v>7.5625</v>
      </c>
      <c r="AG567" s="43">
        <v>4114</v>
      </c>
      <c r="AH567" s="43">
        <v>15993</v>
      </c>
      <c r="AI567" s="47">
        <v>1.8689999999999998E-2</v>
      </c>
      <c r="AJ567" s="47">
        <v>1.8239999999999999E-2</v>
      </c>
      <c r="AK567" s="47">
        <v>1.7170000000000001E-2</v>
      </c>
      <c r="AL567" s="41" t="s">
        <v>82</v>
      </c>
      <c r="AM567" s="47">
        <v>1.685E-2</v>
      </c>
      <c r="AN567" s="43">
        <v>544</v>
      </c>
      <c r="AO567" s="43">
        <v>330</v>
      </c>
      <c r="AP567" s="43">
        <v>0</v>
      </c>
      <c r="AQ567" s="43">
        <v>35</v>
      </c>
      <c r="AR567" s="43">
        <v>178</v>
      </c>
      <c r="AS567" s="41">
        <v>1.49</v>
      </c>
      <c r="AT567" s="43">
        <v>3332</v>
      </c>
      <c r="AU567" s="43">
        <v>0</v>
      </c>
      <c r="AV567" s="55">
        <v>0</v>
      </c>
      <c r="AW567" s="59" t="s">
        <v>6826</v>
      </c>
      <c r="AX567" s="39">
        <v>0</v>
      </c>
      <c r="AY567" s="39">
        <v>2</v>
      </c>
      <c r="AZ567" s="39" t="s">
        <v>85</v>
      </c>
      <c r="BA567" s="68"/>
      <c r="BB567" s="42" t="s">
        <v>6827</v>
      </c>
      <c r="BC567" s="39">
        <v>0</v>
      </c>
      <c r="BD567" s="41" t="s">
        <v>480</v>
      </c>
      <c r="BE567" s="50">
        <v>249</v>
      </c>
      <c r="BF567" s="50">
        <v>1</v>
      </c>
      <c r="BG567" s="50">
        <v>16</v>
      </c>
      <c r="BH567" s="50">
        <v>266</v>
      </c>
      <c r="BI567" s="50" t="s">
        <v>6828</v>
      </c>
      <c r="BJ567" s="50" t="s">
        <v>6808</v>
      </c>
      <c r="BK567" s="50" t="s">
        <v>6829</v>
      </c>
      <c r="BL567" s="51" t="s">
        <v>6830</v>
      </c>
      <c r="BM567" s="52" t="s">
        <v>90</v>
      </c>
      <c r="BN567" s="73"/>
      <c r="BO567" s="73"/>
      <c r="BP567" s="73"/>
      <c r="BQ567" s="74"/>
    </row>
    <row r="568" spans="1:69" ht="15.75" x14ac:dyDescent="0.25">
      <c r="A568" s="38" t="s">
        <v>5353</v>
      </c>
      <c r="B568" s="39" t="s">
        <v>6792</v>
      </c>
      <c r="C568" s="39" t="s">
        <v>132</v>
      </c>
      <c r="D568" s="39" t="s">
        <v>71</v>
      </c>
      <c r="E568" s="39" t="s">
        <v>132</v>
      </c>
      <c r="F568" s="66" t="str">
        <f>HYPERLINK("http://twiplomacy.com/info/europe/Kosovo","http://twiplomacy.com/info/europe/Kosovo")</f>
        <v>http://twiplomacy.com/info/europe/Kosovo</v>
      </c>
      <c r="G568" s="41" t="s">
        <v>1994</v>
      </c>
      <c r="H568" s="48" t="s">
        <v>6831</v>
      </c>
      <c r="I568" s="41" t="s">
        <v>6832</v>
      </c>
      <c r="J568" s="43">
        <v>32115</v>
      </c>
      <c r="K568" s="43">
        <v>1613</v>
      </c>
      <c r="L568" s="41" t="s">
        <v>6833</v>
      </c>
      <c r="M568" s="41" t="s">
        <v>6834</v>
      </c>
      <c r="N568" s="41" t="s">
        <v>6792</v>
      </c>
      <c r="O568" s="43">
        <v>1112</v>
      </c>
      <c r="P568" s="43">
        <v>10307</v>
      </c>
      <c r="Q568" s="41" t="s">
        <v>164</v>
      </c>
      <c r="R568" s="41" t="s">
        <v>124</v>
      </c>
      <c r="S568" s="43">
        <v>257</v>
      </c>
      <c r="T568" s="44" t="s">
        <v>97</v>
      </c>
      <c r="U568" s="43">
        <v>4.5872340425531917</v>
      </c>
      <c r="V568" s="43">
        <v>5.052173913043478</v>
      </c>
      <c r="W568" s="43">
        <v>12.431884057971009</v>
      </c>
      <c r="X568" s="45">
        <v>8</v>
      </c>
      <c r="Y568" s="45">
        <v>3234</v>
      </c>
      <c r="Z568" s="46">
        <v>2.4737167594310501E-3</v>
      </c>
      <c r="AA568" s="41" t="s">
        <v>1994</v>
      </c>
      <c r="AB568" s="41" t="s">
        <v>6832</v>
      </c>
      <c r="AC568" s="41" t="s">
        <v>6835</v>
      </c>
      <c r="AD568" s="41" t="s">
        <v>6831</v>
      </c>
      <c r="AE568" s="43">
        <v>4479</v>
      </c>
      <c r="AF568" s="43">
        <v>4.1648745519713257</v>
      </c>
      <c r="AG568" s="43">
        <v>1162</v>
      </c>
      <c r="AH568" s="43">
        <v>3317</v>
      </c>
      <c r="AI568" s="47">
        <v>5.5000000000000003E-4</v>
      </c>
      <c r="AJ568" s="47">
        <v>1.25E-3</v>
      </c>
      <c r="AK568" s="47">
        <v>3.8000000000000002E-4</v>
      </c>
      <c r="AL568" s="41" t="s">
        <v>82</v>
      </c>
      <c r="AM568" s="47">
        <v>4.8000000000000001E-4</v>
      </c>
      <c r="AN568" s="43">
        <v>279</v>
      </c>
      <c r="AO568" s="43">
        <v>45</v>
      </c>
      <c r="AP568" s="43">
        <v>0</v>
      </c>
      <c r="AQ568" s="43">
        <v>189</v>
      </c>
      <c r="AR568" s="43">
        <v>43</v>
      </c>
      <c r="AS568" s="41">
        <v>0.76</v>
      </c>
      <c r="AT568" s="43">
        <v>32155</v>
      </c>
      <c r="AU568" s="43">
        <v>6175</v>
      </c>
      <c r="AV568" s="47">
        <v>0.23769999999999999</v>
      </c>
      <c r="AW568" s="66" t="str">
        <f>HYPERLINK("https://twitter.com/MFAKOSOVO/lists","https://twitter.com/MFAKOSOVO/lists")</f>
        <v>https://twitter.com/MFAKOSOVO/lists</v>
      </c>
      <c r="AX568" s="39">
        <v>1</v>
      </c>
      <c r="AY568" s="39">
        <v>2</v>
      </c>
      <c r="AZ568" s="66" t="s">
        <v>6836</v>
      </c>
      <c r="BA568" s="39">
        <v>29</v>
      </c>
      <c r="BB568" s="48" t="s">
        <v>6837</v>
      </c>
      <c r="BC568" s="39">
        <v>0</v>
      </c>
      <c r="BD568" s="41" t="s">
        <v>1994</v>
      </c>
      <c r="BE568" s="50">
        <v>232</v>
      </c>
      <c r="BF568" s="50">
        <v>3</v>
      </c>
      <c r="BG568" s="50">
        <v>80</v>
      </c>
      <c r="BH568" s="50">
        <v>315</v>
      </c>
      <c r="BI568" s="50" t="s">
        <v>6838</v>
      </c>
      <c r="BJ568" s="50" t="s">
        <v>6839</v>
      </c>
      <c r="BK568" s="50" t="s">
        <v>6840</v>
      </c>
      <c r="BL568" s="51" t="s">
        <v>6841</v>
      </c>
      <c r="BM568" s="52" t="s">
        <v>90</v>
      </c>
      <c r="BN568" s="57"/>
      <c r="BO568" s="57"/>
      <c r="BP568" s="57"/>
      <c r="BQ568" s="58"/>
    </row>
    <row r="569" spans="1:69" ht="15.75" x14ac:dyDescent="0.25">
      <c r="A569" s="38" t="s">
        <v>5353</v>
      </c>
      <c r="B569" s="39" t="s">
        <v>6842</v>
      </c>
      <c r="C569" s="39" t="s">
        <v>146</v>
      </c>
      <c r="D569" s="39" t="s">
        <v>118</v>
      </c>
      <c r="E569" s="39" t="s">
        <v>6843</v>
      </c>
      <c r="F569" s="66" t="str">
        <f t="shared" ref="F569:F575" si="29">HYPERLINK("http://twiplomacy.com/info/europe/Latvia","http://twiplomacy.com/info/europe/Latvia")</f>
        <v>http://twiplomacy.com/info/europe/Latvia</v>
      </c>
      <c r="G569" s="41" t="s">
        <v>6844</v>
      </c>
      <c r="H569" s="48" t="s">
        <v>6845</v>
      </c>
      <c r="I569" s="41" t="s">
        <v>6846</v>
      </c>
      <c r="J569" s="43">
        <v>67849</v>
      </c>
      <c r="K569" s="43">
        <v>931</v>
      </c>
      <c r="L569" s="41" t="s">
        <v>6847</v>
      </c>
      <c r="M569" s="41" t="s">
        <v>6848</v>
      </c>
      <c r="N569" s="41" t="s">
        <v>6849</v>
      </c>
      <c r="O569" s="43">
        <v>48</v>
      </c>
      <c r="P569" s="43">
        <v>2699</v>
      </c>
      <c r="Q569" s="41" t="s">
        <v>164</v>
      </c>
      <c r="R569" s="41" t="s">
        <v>79</v>
      </c>
      <c r="S569" s="43">
        <v>234</v>
      </c>
      <c r="T569" s="44" t="s">
        <v>97</v>
      </c>
      <c r="U569" s="43">
        <v>0.89806149732620322</v>
      </c>
      <c r="V569" s="43">
        <v>9.0144000000000002</v>
      </c>
      <c r="W569" s="43">
        <v>18.68</v>
      </c>
      <c r="X569" s="45">
        <v>401</v>
      </c>
      <c r="Y569" s="45">
        <v>2687</v>
      </c>
      <c r="Z569" s="46">
        <v>0.14923706736136999</v>
      </c>
      <c r="AA569" s="41" t="s">
        <v>6844</v>
      </c>
      <c r="AB569" s="41" t="s">
        <v>6846</v>
      </c>
      <c r="AC569" s="41" t="s">
        <v>6850</v>
      </c>
      <c r="AD569" s="41" t="s">
        <v>6845</v>
      </c>
      <c r="AE569" s="43">
        <v>4182</v>
      </c>
      <c r="AF569" s="43">
        <v>27.857142857142858</v>
      </c>
      <c r="AG569" s="43">
        <v>780</v>
      </c>
      <c r="AH569" s="43">
        <v>3402</v>
      </c>
      <c r="AI569" s="47">
        <v>2.33E-3</v>
      </c>
      <c r="AJ569" s="47">
        <v>1.7899999999999999E-3</v>
      </c>
      <c r="AK569" s="41" t="s">
        <v>82</v>
      </c>
      <c r="AL569" s="41" t="s">
        <v>82</v>
      </c>
      <c r="AM569" s="47">
        <v>3.0400000000000002E-3</v>
      </c>
      <c r="AN569" s="43">
        <v>28</v>
      </c>
      <c r="AO569" s="43">
        <v>16</v>
      </c>
      <c r="AP569" s="43">
        <v>0</v>
      </c>
      <c r="AQ569" s="43">
        <v>0</v>
      </c>
      <c r="AR569" s="43">
        <v>12</v>
      </c>
      <c r="AS569" s="41">
        <v>0.08</v>
      </c>
      <c r="AT569" s="43">
        <v>67956</v>
      </c>
      <c r="AU569" s="43">
        <v>8117</v>
      </c>
      <c r="AV569" s="47">
        <v>0.1356</v>
      </c>
      <c r="AW569" s="48" t="s">
        <v>6851</v>
      </c>
      <c r="AX569" s="39">
        <v>0</v>
      </c>
      <c r="AY569" s="39">
        <v>0</v>
      </c>
      <c r="AZ569" s="39" t="s">
        <v>85</v>
      </c>
      <c r="BA569" s="39"/>
      <c r="BB569" s="48" t="s">
        <v>6852</v>
      </c>
      <c r="BC569" s="39">
        <v>0</v>
      </c>
      <c r="BD569" s="41" t="s">
        <v>6844</v>
      </c>
      <c r="BE569" s="50">
        <v>8</v>
      </c>
      <c r="BF569" s="50">
        <v>10</v>
      </c>
      <c r="BG569" s="50">
        <v>9</v>
      </c>
      <c r="BH569" s="50">
        <v>27</v>
      </c>
      <c r="BI569" s="50" t="s">
        <v>6853</v>
      </c>
      <c r="BJ569" s="50" t="s">
        <v>6854</v>
      </c>
      <c r="BK569" s="50" t="s">
        <v>6855</v>
      </c>
      <c r="BL569" s="56" t="s">
        <v>6856</v>
      </c>
      <c r="BM569" s="52">
        <v>1</v>
      </c>
      <c r="BN569" s="57">
        <v>0</v>
      </c>
      <c r="BO569" s="57">
        <v>2</v>
      </c>
      <c r="BP569" s="57">
        <v>0</v>
      </c>
      <c r="BQ569" s="58" t="e">
        <f>SUM(BM569)/BN569/BO569</f>
        <v>#DIV/0!</v>
      </c>
    </row>
    <row r="570" spans="1:69" ht="15.75" x14ac:dyDescent="0.25">
      <c r="A570" s="38" t="s">
        <v>5353</v>
      </c>
      <c r="B570" s="39" t="s">
        <v>6842</v>
      </c>
      <c r="C570" s="39" t="s">
        <v>70</v>
      </c>
      <c r="D570" s="39" t="s">
        <v>71</v>
      </c>
      <c r="E570" s="39" t="s">
        <v>70</v>
      </c>
      <c r="F570" s="66" t="str">
        <f t="shared" si="29"/>
        <v>http://twiplomacy.com/info/europe/Latvia</v>
      </c>
      <c r="G570" s="41" t="s">
        <v>6857</v>
      </c>
      <c r="H570" s="48" t="s">
        <v>6858</v>
      </c>
      <c r="I570" s="41" t="s">
        <v>6859</v>
      </c>
      <c r="J570" s="43">
        <v>32838</v>
      </c>
      <c r="K570" s="43">
        <v>129</v>
      </c>
      <c r="L570" s="41" t="s">
        <v>6860</v>
      </c>
      <c r="M570" s="41" t="s">
        <v>6861</v>
      </c>
      <c r="N570" s="41" t="s">
        <v>6862</v>
      </c>
      <c r="O570" s="43">
        <v>55</v>
      </c>
      <c r="P570" s="43">
        <v>2983</v>
      </c>
      <c r="Q570" s="41" t="s">
        <v>164</v>
      </c>
      <c r="R570" s="41" t="s">
        <v>124</v>
      </c>
      <c r="S570" s="43">
        <v>306</v>
      </c>
      <c r="T570" s="44" t="s">
        <v>97</v>
      </c>
      <c r="U570" s="43">
        <v>1.0371018550927551</v>
      </c>
      <c r="V570" s="43">
        <v>4.9397370343316291</v>
      </c>
      <c r="W570" s="43">
        <v>6.0259313367421479</v>
      </c>
      <c r="X570" s="45">
        <v>194</v>
      </c>
      <c r="Y570" s="45">
        <v>2963</v>
      </c>
      <c r="Z570" s="46">
        <v>6.54741815727303E-2</v>
      </c>
      <c r="AA570" s="41" t="s">
        <v>6857</v>
      </c>
      <c r="AB570" s="41" t="s">
        <v>6859</v>
      </c>
      <c r="AC570" s="41" t="s">
        <v>6863</v>
      </c>
      <c r="AD570" s="41" t="s">
        <v>6858</v>
      </c>
      <c r="AE570" s="43">
        <v>8747</v>
      </c>
      <c r="AF570" s="43">
        <v>4.4909819639278554</v>
      </c>
      <c r="AG570" s="43">
        <v>2241</v>
      </c>
      <c r="AH570" s="43">
        <v>6506</v>
      </c>
      <c r="AI570" s="47">
        <v>5.4000000000000001E-4</v>
      </c>
      <c r="AJ570" s="47">
        <v>5.6999999999999998E-4</v>
      </c>
      <c r="AK570" s="47">
        <v>5.4000000000000001E-4</v>
      </c>
      <c r="AL570" s="41" t="s">
        <v>82</v>
      </c>
      <c r="AM570" s="47">
        <v>5.1000000000000004E-4</v>
      </c>
      <c r="AN570" s="43">
        <v>499</v>
      </c>
      <c r="AO570" s="43">
        <v>157</v>
      </c>
      <c r="AP570" s="43">
        <v>0</v>
      </c>
      <c r="AQ570" s="43">
        <v>239</v>
      </c>
      <c r="AR570" s="43">
        <v>93</v>
      </c>
      <c r="AS570" s="41">
        <v>1.37</v>
      </c>
      <c r="AT570" s="43">
        <v>32838</v>
      </c>
      <c r="AU570" s="43">
        <v>2629</v>
      </c>
      <c r="AV570" s="47">
        <v>8.6999999999999994E-2</v>
      </c>
      <c r="AW570" s="48" t="str">
        <f>HYPERLINK("https://twitter.com/Rigas_pils/lists","https://twitter.com/Rigas_pils/lists")</f>
        <v>https://twitter.com/Rigas_pils/lists</v>
      </c>
      <c r="AX570" s="39">
        <v>0</v>
      </c>
      <c r="AY570" s="39">
        <v>0</v>
      </c>
      <c r="AZ570" s="39" t="s">
        <v>85</v>
      </c>
      <c r="BA570" s="39"/>
      <c r="BB570" s="48" t="s">
        <v>6864</v>
      </c>
      <c r="BC570" s="39">
        <v>0</v>
      </c>
      <c r="BD570" s="41" t="s">
        <v>6857</v>
      </c>
      <c r="BE570" s="50">
        <v>5</v>
      </c>
      <c r="BF570" s="50">
        <v>6</v>
      </c>
      <c r="BG570" s="50">
        <v>8</v>
      </c>
      <c r="BH570" s="50">
        <v>19</v>
      </c>
      <c r="BI570" s="50" t="s">
        <v>6865</v>
      </c>
      <c r="BJ570" s="50" t="s">
        <v>6866</v>
      </c>
      <c r="BK570" s="50" t="s">
        <v>6867</v>
      </c>
      <c r="BL570" s="51" t="s">
        <v>6868</v>
      </c>
      <c r="BM570" s="52">
        <v>1</v>
      </c>
      <c r="BN570" s="57">
        <v>0</v>
      </c>
      <c r="BO570" s="57">
        <v>4</v>
      </c>
      <c r="BP570" s="57">
        <v>0</v>
      </c>
      <c r="BQ570" s="58"/>
    </row>
    <row r="571" spans="1:69" ht="15.75" x14ac:dyDescent="0.25">
      <c r="A571" s="38" t="s">
        <v>5353</v>
      </c>
      <c r="B571" s="39" t="s">
        <v>6842</v>
      </c>
      <c r="C571" s="39" t="s">
        <v>104</v>
      </c>
      <c r="D571" s="39" t="s">
        <v>118</v>
      </c>
      <c r="E571" s="39" t="s">
        <v>6869</v>
      </c>
      <c r="F571" s="66" t="str">
        <f t="shared" si="29"/>
        <v>http://twiplomacy.com/info/europe/Latvia</v>
      </c>
      <c r="G571" s="41" t="s">
        <v>6870</v>
      </c>
      <c r="H571" s="48" t="s">
        <v>6871</v>
      </c>
      <c r="I571" s="41" t="s">
        <v>6872</v>
      </c>
      <c r="J571" s="43">
        <v>4070</v>
      </c>
      <c r="K571" s="43">
        <v>934</v>
      </c>
      <c r="L571" s="41"/>
      <c r="M571" s="41" t="s">
        <v>6873</v>
      </c>
      <c r="N571" s="41"/>
      <c r="O571" s="43">
        <v>67</v>
      </c>
      <c r="P571" s="43">
        <v>948</v>
      </c>
      <c r="Q571" s="41" t="s">
        <v>164</v>
      </c>
      <c r="R571" s="41" t="s">
        <v>79</v>
      </c>
      <c r="S571" s="43">
        <v>88</v>
      </c>
      <c r="T571" s="44" t="s">
        <v>97</v>
      </c>
      <c r="U571" s="43">
        <v>0.54742388758782201</v>
      </c>
      <c r="V571" s="43">
        <v>4.5509433962264154</v>
      </c>
      <c r="W571" s="43">
        <v>8.0389937106918232</v>
      </c>
      <c r="X571" s="45">
        <v>100</v>
      </c>
      <c r="Y571" s="45">
        <v>935</v>
      </c>
      <c r="Z571" s="46">
        <v>0.10695187165775399</v>
      </c>
      <c r="AA571" s="41" t="s">
        <v>6870</v>
      </c>
      <c r="AB571" s="41" t="s">
        <v>6872</v>
      </c>
      <c r="AC571" s="41" t="s">
        <v>6874</v>
      </c>
      <c r="AD571" s="41" t="s">
        <v>6871</v>
      </c>
      <c r="AE571" s="43">
        <v>5113</v>
      </c>
      <c r="AF571" s="43">
        <v>6.2613636363636367</v>
      </c>
      <c r="AG571" s="43">
        <v>1653</v>
      </c>
      <c r="AH571" s="43">
        <v>3460</v>
      </c>
      <c r="AI571" s="47">
        <v>5.3699999999999998E-3</v>
      </c>
      <c r="AJ571" s="47">
        <v>5.2399999999999999E-3</v>
      </c>
      <c r="AK571" s="47">
        <v>6.62E-3</v>
      </c>
      <c r="AL571" s="47">
        <v>5.6600000000000001E-3</v>
      </c>
      <c r="AM571" s="47">
        <v>5.0099999999999997E-3</v>
      </c>
      <c r="AN571" s="43">
        <v>264</v>
      </c>
      <c r="AO571" s="43">
        <v>189</v>
      </c>
      <c r="AP571" s="43">
        <v>2</v>
      </c>
      <c r="AQ571" s="43">
        <v>8</v>
      </c>
      <c r="AR571" s="43">
        <v>65</v>
      </c>
      <c r="AS571" s="41">
        <v>0.72</v>
      </c>
      <c r="AT571" s="43">
        <v>4061</v>
      </c>
      <c r="AU571" s="43">
        <v>873</v>
      </c>
      <c r="AV571" s="47">
        <v>0.27379999999999999</v>
      </c>
      <c r="AW571" s="72" t="s">
        <v>6875</v>
      </c>
      <c r="AX571" s="39">
        <v>1</v>
      </c>
      <c r="AY571" s="39">
        <v>0</v>
      </c>
      <c r="AZ571" s="39" t="s">
        <v>85</v>
      </c>
      <c r="BA571" s="39"/>
      <c r="BB571" s="48" t="s">
        <v>6876</v>
      </c>
      <c r="BC571" s="39">
        <v>0</v>
      </c>
      <c r="BD571" s="41" t="s">
        <v>6870</v>
      </c>
      <c r="BE571" s="50">
        <v>0</v>
      </c>
      <c r="BF571" s="50">
        <v>7</v>
      </c>
      <c r="BG571" s="50">
        <v>5</v>
      </c>
      <c r="BH571" s="50">
        <v>12</v>
      </c>
      <c r="BI571" s="50"/>
      <c r="BJ571" s="50" t="s">
        <v>6877</v>
      </c>
      <c r="BK571" s="50" t="s">
        <v>6878</v>
      </c>
      <c r="BL571" s="51" t="s">
        <v>6879</v>
      </c>
      <c r="BM571" s="52" t="s">
        <v>90</v>
      </c>
      <c r="BN571" s="73"/>
      <c r="BO571" s="73"/>
      <c r="BP571" s="73"/>
      <c r="BQ571" s="74"/>
    </row>
    <row r="572" spans="1:69" ht="15.75" x14ac:dyDescent="0.25">
      <c r="A572" s="38" t="s">
        <v>5353</v>
      </c>
      <c r="B572" s="39" t="s">
        <v>6842</v>
      </c>
      <c r="C572" s="39" t="s">
        <v>211</v>
      </c>
      <c r="D572" s="39" t="s">
        <v>71</v>
      </c>
      <c r="E572" s="39" t="s">
        <v>211</v>
      </c>
      <c r="F572" s="66" t="str">
        <f t="shared" si="29"/>
        <v>http://twiplomacy.com/info/europe/Latvia</v>
      </c>
      <c r="G572" s="41" t="s">
        <v>6880</v>
      </c>
      <c r="H572" s="48" t="s">
        <v>6881</v>
      </c>
      <c r="I572" s="41" t="s">
        <v>6882</v>
      </c>
      <c r="J572" s="43">
        <v>15163</v>
      </c>
      <c r="K572" s="43">
        <v>1491</v>
      </c>
      <c r="L572" s="41" t="s">
        <v>6883</v>
      </c>
      <c r="M572" s="41" t="s">
        <v>6884</v>
      </c>
      <c r="N572" s="41" t="s">
        <v>6885</v>
      </c>
      <c r="O572" s="43">
        <v>2420</v>
      </c>
      <c r="P572" s="43">
        <v>12566</v>
      </c>
      <c r="Q572" s="41" t="s">
        <v>164</v>
      </c>
      <c r="R572" s="41" t="s">
        <v>124</v>
      </c>
      <c r="S572" s="43">
        <v>336</v>
      </c>
      <c r="T572" s="44" t="s">
        <v>97</v>
      </c>
      <c r="U572" s="43">
        <v>3.8380952380952378</v>
      </c>
      <c r="V572" s="43">
        <v>2.9553409776704891</v>
      </c>
      <c r="W572" s="43">
        <v>3.1442365721182859</v>
      </c>
      <c r="X572" s="45">
        <v>73</v>
      </c>
      <c r="Y572" s="45">
        <v>3224</v>
      </c>
      <c r="Z572" s="46">
        <v>2.2642679900744402E-2</v>
      </c>
      <c r="AA572" s="41" t="s">
        <v>6880</v>
      </c>
      <c r="AB572" s="41" t="s">
        <v>6882</v>
      </c>
      <c r="AC572" s="41" t="s">
        <v>6886</v>
      </c>
      <c r="AD572" s="41" t="s">
        <v>6881</v>
      </c>
      <c r="AE572" s="43">
        <v>4526</v>
      </c>
      <c r="AF572" s="43">
        <v>3.0157232704402515</v>
      </c>
      <c r="AG572" s="43">
        <v>1918</v>
      </c>
      <c r="AH572" s="43">
        <v>2608</v>
      </c>
      <c r="AI572" s="47">
        <v>4.8999999999999998E-4</v>
      </c>
      <c r="AJ572" s="47">
        <v>6.9999999999999999E-4</v>
      </c>
      <c r="AK572" s="47">
        <v>4.2000000000000002E-4</v>
      </c>
      <c r="AL572" s="47">
        <v>8.9999999999999998E-4</v>
      </c>
      <c r="AM572" s="47">
        <v>6.9999999999999994E-5</v>
      </c>
      <c r="AN572" s="43">
        <v>636</v>
      </c>
      <c r="AO572" s="43">
        <v>86</v>
      </c>
      <c r="AP572" s="43">
        <v>13</v>
      </c>
      <c r="AQ572" s="43">
        <v>502</v>
      </c>
      <c r="AR572" s="43">
        <v>7</v>
      </c>
      <c r="AS572" s="41">
        <v>1.74</v>
      </c>
      <c r="AT572" s="43">
        <v>15156</v>
      </c>
      <c r="AU572" s="43">
        <v>1932</v>
      </c>
      <c r="AV572" s="47">
        <v>0.14610000000000001</v>
      </c>
      <c r="AW572" s="48" t="str">
        <f>HYPERLINK("https://twitter.com/Brivibas36/lists","https://twitter.com/Brivibas36/lists")</f>
        <v>https://twitter.com/Brivibas36/lists</v>
      </c>
      <c r="AX572" s="39">
        <v>3</v>
      </c>
      <c r="AY572" s="39">
        <v>3</v>
      </c>
      <c r="AZ572" s="39" t="s">
        <v>85</v>
      </c>
      <c r="BA572" s="39"/>
      <c r="BB572" s="48" t="s">
        <v>6887</v>
      </c>
      <c r="BC572" s="39">
        <v>0</v>
      </c>
      <c r="BD572" s="41" t="s">
        <v>6880</v>
      </c>
      <c r="BE572" s="50">
        <v>22</v>
      </c>
      <c r="BF572" s="50">
        <v>9</v>
      </c>
      <c r="BG572" s="50">
        <v>17</v>
      </c>
      <c r="BH572" s="50">
        <v>48</v>
      </c>
      <c r="BI572" s="50" t="s">
        <v>6888</v>
      </c>
      <c r="BJ572" s="50" t="s">
        <v>6889</v>
      </c>
      <c r="BK572" s="50" t="s">
        <v>6890</v>
      </c>
      <c r="BL572" s="56" t="s">
        <v>6891</v>
      </c>
      <c r="BM572" s="52">
        <v>78</v>
      </c>
      <c r="BN572" s="57">
        <v>0</v>
      </c>
      <c r="BO572" s="57">
        <v>208</v>
      </c>
      <c r="BP572" s="57">
        <v>0</v>
      </c>
      <c r="BQ572" s="58" t="e">
        <f>SUM(BM572)/BN572/BO572</f>
        <v>#DIV/0!</v>
      </c>
    </row>
    <row r="573" spans="1:69" ht="15.75" x14ac:dyDescent="0.25">
      <c r="A573" s="38" t="s">
        <v>5353</v>
      </c>
      <c r="B573" s="39" t="s">
        <v>6842</v>
      </c>
      <c r="C573" s="39" t="s">
        <v>117</v>
      </c>
      <c r="D573" s="39" t="s">
        <v>118</v>
      </c>
      <c r="E573" s="39" t="s">
        <v>6892</v>
      </c>
      <c r="F573" s="66" t="str">
        <f t="shared" si="29"/>
        <v>http://twiplomacy.com/info/europe/Latvia</v>
      </c>
      <c r="G573" s="41" t="s">
        <v>6893</v>
      </c>
      <c r="H573" s="48" t="s">
        <v>6894</v>
      </c>
      <c r="I573" s="41" t="s">
        <v>6895</v>
      </c>
      <c r="J573" s="43">
        <v>31017</v>
      </c>
      <c r="K573" s="43">
        <v>2367</v>
      </c>
      <c r="L573" s="41" t="s">
        <v>6896</v>
      </c>
      <c r="M573" s="41" t="s">
        <v>6897</v>
      </c>
      <c r="N573" s="41" t="s">
        <v>6898</v>
      </c>
      <c r="O573" s="43">
        <v>4111</v>
      </c>
      <c r="P573" s="43">
        <v>13329</v>
      </c>
      <c r="Q573" s="41" t="s">
        <v>164</v>
      </c>
      <c r="R573" s="41" t="s">
        <v>79</v>
      </c>
      <c r="S573" s="43">
        <v>498</v>
      </c>
      <c r="T573" s="44" t="s">
        <v>97</v>
      </c>
      <c r="U573" s="43">
        <v>3.4521276595744679</v>
      </c>
      <c r="V573" s="43">
        <v>17.83560545308741</v>
      </c>
      <c r="W573" s="43">
        <v>26.803528468323979</v>
      </c>
      <c r="X573" s="45">
        <v>13</v>
      </c>
      <c r="Y573" s="45">
        <v>3245</v>
      </c>
      <c r="Z573" s="46">
        <v>4.0061633281972299E-3</v>
      </c>
      <c r="AA573" s="41" t="s">
        <v>6893</v>
      </c>
      <c r="AB573" s="41" t="s">
        <v>6895</v>
      </c>
      <c r="AC573" s="41" t="s">
        <v>6899</v>
      </c>
      <c r="AD573" s="41" t="s">
        <v>6894</v>
      </c>
      <c r="AE573" s="43">
        <v>28577</v>
      </c>
      <c r="AF573" s="43">
        <v>16.559082892416225</v>
      </c>
      <c r="AG573" s="43">
        <v>9389</v>
      </c>
      <c r="AH573" s="43">
        <v>19188</v>
      </c>
      <c r="AI573" s="47">
        <v>1.6299999999999999E-3</v>
      </c>
      <c r="AJ573" s="47">
        <v>1.01E-3</v>
      </c>
      <c r="AK573" s="47">
        <v>2.5100000000000001E-3</v>
      </c>
      <c r="AL573" s="41" t="s">
        <v>82</v>
      </c>
      <c r="AM573" s="47">
        <v>1.92E-3</v>
      </c>
      <c r="AN573" s="43">
        <v>567</v>
      </c>
      <c r="AO573" s="43">
        <v>226</v>
      </c>
      <c r="AP573" s="43">
        <v>0</v>
      </c>
      <c r="AQ573" s="43">
        <v>56</v>
      </c>
      <c r="AR573" s="43">
        <v>284</v>
      </c>
      <c r="AS573" s="41">
        <v>1.55</v>
      </c>
      <c r="AT573" s="43">
        <v>31012</v>
      </c>
      <c r="AU573" s="43">
        <v>900</v>
      </c>
      <c r="AV573" s="47">
        <v>2.9899999999999999E-2</v>
      </c>
      <c r="AW573" s="48" t="str">
        <f>HYPERLINK("https://twitter.com/edgarsrinkevics/lists","https://twitter.com/edgarsrinkevics/lists")</f>
        <v>https://twitter.com/edgarsrinkevics/lists</v>
      </c>
      <c r="AX573" s="39">
        <v>0</v>
      </c>
      <c r="AY573" s="39">
        <v>1</v>
      </c>
      <c r="AZ573" s="39" t="s">
        <v>85</v>
      </c>
      <c r="BA573" s="39"/>
      <c r="BB573" s="48" t="s">
        <v>6900</v>
      </c>
      <c r="BC573" s="39">
        <v>0</v>
      </c>
      <c r="BD573" s="41" t="s">
        <v>6893</v>
      </c>
      <c r="BE573" s="50">
        <v>85</v>
      </c>
      <c r="BF573" s="50">
        <v>22</v>
      </c>
      <c r="BG573" s="50">
        <v>69</v>
      </c>
      <c r="BH573" s="50">
        <v>176</v>
      </c>
      <c r="BI573" s="50" t="s">
        <v>6901</v>
      </c>
      <c r="BJ573" s="50" t="s">
        <v>6902</v>
      </c>
      <c r="BK573" s="50" t="s">
        <v>6903</v>
      </c>
      <c r="BL573" s="56" t="s">
        <v>6904</v>
      </c>
      <c r="BM573" s="52" t="s">
        <v>276</v>
      </c>
      <c r="BN573" s="57"/>
      <c r="BO573" s="57"/>
      <c r="BP573" s="57"/>
      <c r="BQ573" s="58"/>
    </row>
    <row r="574" spans="1:69" ht="15.75" x14ac:dyDescent="0.25">
      <c r="A574" s="38" t="s">
        <v>5353</v>
      </c>
      <c r="B574" s="39" t="s">
        <v>6842</v>
      </c>
      <c r="C574" s="39" t="s">
        <v>132</v>
      </c>
      <c r="D574" s="39" t="s">
        <v>71</v>
      </c>
      <c r="E574" s="39" t="s">
        <v>132</v>
      </c>
      <c r="F574" s="66" t="str">
        <f t="shared" si="29"/>
        <v>http://twiplomacy.com/info/europe/Latvia</v>
      </c>
      <c r="G574" s="41" t="s">
        <v>6905</v>
      </c>
      <c r="H574" s="48" t="s">
        <v>6906</v>
      </c>
      <c r="I574" s="41" t="s">
        <v>6907</v>
      </c>
      <c r="J574" s="43">
        <v>11229</v>
      </c>
      <c r="K574" s="43">
        <v>991</v>
      </c>
      <c r="L574" s="41" t="s">
        <v>6908</v>
      </c>
      <c r="M574" s="41" t="s">
        <v>6909</v>
      </c>
      <c r="N574" s="41" t="s">
        <v>6910</v>
      </c>
      <c r="O574" s="43">
        <v>1237</v>
      </c>
      <c r="P574" s="43">
        <v>10336</v>
      </c>
      <c r="Q574" s="41" t="s">
        <v>6911</v>
      </c>
      <c r="R574" s="41" t="s">
        <v>124</v>
      </c>
      <c r="S574" s="43">
        <v>175</v>
      </c>
      <c r="T574" s="44" t="s">
        <v>97</v>
      </c>
      <c r="U574" s="43">
        <v>4.1994784876140807</v>
      </c>
      <c r="V574" s="43">
        <v>3.6298673513050921</v>
      </c>
      <c r="W574" s="43">
        <v>4.0106974753958067</v>
      </c>
      <c r="X574" s="45">
        <v>111</v>
      </c>
      <c r="Y574" s="45">
        <v>3221</v>
      </c>
      <c r="Z574" s="46">
        <v>3.4461347407637399E-2</v>
      </c>
      <c r="AA574" s="41" t="s">
        <v>6905</v>
      </c>
      <c r="AB574" s="41" t="s">
        <v>6907</v>
      </c>
      <c r="AC574" s="41" t="s">
        <v>6912</v>
      </c>
      <c r="AD574" s="41" t="s">
        <v>6906</v>
      </c>
      <c r="AE574" s="43">
        <v>8350</v>
      </c>
      <c r="AF574" s="43">
        <v>3.1080108010801082</v>
      </c>
      <c r="AG574" s="43">
        <v>3453</v>
      </c>
      <c r="AH574" s="43">
        <v>4897</v>
      </c>
      <c r="AI574" s="47">
        <v>6.8000000000000005E-4</v>
      </c>
      <c r="AJ574" s="47">
        <v>9.7999999999999997E-4</v>
      </c>
      <c r="AK574" s="47">
        <v>5.9000000000000003E-4</v>
      </c>
      <c r="AL574" s="47">
        <v>1.2600000000000001E-3</v>
      </c>
      <c r="AM574" s="47">
        <v>4.8999999999999998E-4</v>
      </c>
      <c r="AN574" s="43">
        <v>1111</v>
      </c>
      <c r="AO574" s="43">
        <v>231</v>
      </c>
      <c r="AP574" s="43">
        <v>6</v>
      </c>
      <c r="AQ574" s="43">
        <v>789</v>
      </c>
      <c r="AR574" s="43">
        <v>81</v>
      </c>
      <c r="AS574" s="41">
        <v>3.04</v>
      </c>
      <c r="AT574" s="43">
        <v>11228</v>
      </c>
      <c r="AU574" s="43">
        <v>1965</v>
      </c>
      <c r="AV574" s="47">
        <v>0.21210000000000001</v>
      </c>
      <c r="AW574" s="66" t="str">
        <f>HYPERLINK("https://twitter.com/Arlietas/lists","https://twitter.com/Arlietas/lists")</f>
        <v>https://twitter.com/Arlietas/lists</v>
      </c>
      <c r="AX574" s="39">
        <v>2</v>
      </c>
      <c r="AY574" s="39">
        <v>1</v>
      </c>
      <c r="AZ574" s="48" t="s">
        <v>6913</v>
      </c>
      <c r="BA574" s="39">
        <v>41</v>
      </c>
      <c r="BB574" s="48" t="s">
        <v>6914</v>
      </c>
      <c r="BC574" s="39">
        <v>0</v>
      </c>
      <c r="BD574" s="41" t="s">
        <v>6905</v>
      </c>
      <c r="BE574" s="50">
        <v>39</v>
      </c>
      <c r="BF574" s="50">
        <v>5</v>
      </c>
      <c r="BG574" s="50">
        <v>26</v>
      </c>
      <c r="BH574" s="50">
        <v>70</v>
      </c>
      <c r="BI574" s="50" t="s">
        <v>6915</v>
      </c>
      <c r="BJ574" s="50" t="s">
        <v>6916</v>
      </c>
      <c r="BK574" s="50" t="s">
        <v>6917</v>
      </c>
      <c r="BL574" s="56" t="s">
        <v>6918</v>
      </c>
      <c r="BM574" s="52" t="s">
        <v>90</v>
      </c>
      <c r="BN574" s="57"/>
      <c r="BO574" s="57"/>
      <c r="BP574" s="57"/>
      <c r="BQ574" s="58"/>
    </row>
    <row r="575" spans="1:69" ht="15.75" x14ac:dyDescent="0.25">
      <c r="A575" s="38" t="s">
        <v>5353</v>
      </c>
      <c r="B575" s="39" t="s">
        <v>6842</v>
      </c>
      <c r="C575" s="39" t="s">
        <v>132</v>
      </c>
      <c r="D575" s="39" t="s">
        <v>71</v>
      </c>
      <c r="E575" s="39" t="s">
        <v>132</v>
      </c>
      <c r="F575" s="66" t="str">
        <f t="shared" si="29"/>
        <v>http://twiplomacy.com/info/europe/Latvia</v>
      </c>
      <c r="G575" s="41" t="s">
        <v>6919</v>
      </c>
      <c r="H575" s="48" t="s">
        <v>6920</v>
      </c>
      <c r="I575" s="41" t="s">
        <v>6921</v>
      </c>
      <c r="J575" s="43">
        <v>14926</v>
      </c>
      <c r="K575" s="43">
        <v>947</v>
      </c>
      <c r="L575" s="41" t="s">
        <v>6922</v>
      </c>
      <c r="M575" s="41" t="s">
        <v>6923</v>
      </c>
      <c r="N575" s="41" t="s">
        <v>6842</v>
      </c>
      <c r="O575" s="43">
        <v>1607</v>
      </c>
      <c r="P575" s="43">
        <v>6905</v>
      </c>
      <c r="Q575" s="41" t="s">
        <v>164</v>
      </c>
      <c r="R575" s="41" t="s">
        <v>124</v>
      </c>
      <c r="S575" s="43">
        <v>2</v>
      </c>
      <c r="T575" s="44" t="s">
        <v>97</v>
      </c>
      <c r="U575" s="43">
        <v>4.0556962025316459</v>
      </c>
      <c r="V575" s="43">
        <v>9.0400219298245617</v>
      </c>
      <c r="W575" s="43">
        <v>9.8294956140350873</v>
      </c>
      <c r="X575" s="45">
        <v>66</v>
      </c>
      <c r="Y575" s="45">
        <v>3204</v>
      </c>
      <c r="Z575" s="46">
        <v>2.0599250936329597E-2</v>
      </c>
      <c r="AA575" s="41" t="s">
        <v>6919</v>
      </c>
      <c r="AB575" s="41" t="s">
        <v>6921</v>
      </c>
      <c r="AC575" s="41" t="s">
        <v>6924</v>
      </c>
      <c r="AD575" s="41" t="s">
        <v>6920</v>
      </c>
      <c r="AE575" s="43">
        <v>15305</v>
      </c>
      <c r="AF575" s="43">
        <v>7.5304878048780486</v>
      </c>
      <c r="AG575" s="43">
        <v>6175</v>
      </c>
      <c r="AH575" s="43">
        <v>9130</v>
      </c>
      <c r="AI575" s="47">
        <v>1.33E-3</v>
      </c>
      <c r="AJ575" s="47">
        <v>2.3800000000000002E-3</v>
      </c>
      <c r="AK575" s="47">
        <v>1.0399999999999999E-3</v>
      </c>
      <c r="AL575" s="47">
        <v>1.5499999999999999E-3</v>
      </c>
      <c r="AM575" s="47">
        <v>1.1900000000000001E-3</v>
      </c>
      <c r="AN575" s="43">
        <v>820</v>
      </c>
      <c r="AO575" s="43">
        <v>177</v>
      </c>
      <c r="AP575" s="43">
        <v>6</v>
      </c>
      <c r="AQ575" s="43">
        <v>585</v>
      </c>
      <c r="AR575" s="43">
        <v>51</v>
      </c>
      <c r="AS575" s="41">
        <v>2.25</v>
      </c>
      <c r="AT575" s="43">
        <v>14918</v>
      </c>
      <c r="AU575" s="43">
        <v>2948</v>
      </c>
      <c r="AV575" s="47">
        <v>0.24629999999999999</v>
      </c>
      <c r="AW575" s="48" t="str">
        <f>HYPERLINK("https://twitter.com/Latvian_MFA/lists","https://twitter.com/Latvian_MFA/lists")</f>
        <v>https://twitter.com/Latvian_MFA/lists</v>
      </c>
      <c r="AX575" s="39">
        <v>0</v>
      </c>
      <c r="AY575" s="39">
        <v>0</v>
      </c>
      <c r="AZ575" s="39" t="s">
        <v>85</v>
      </c>
      <c r="BA575" s="39"/>
      <c r="BB575" s="48" t="s">
        <v>6925</v>
      </c>
      <c r="BC575" s="39">
        <v>0</v>
      </c>
      <c r="BD575" s="41" t="s">
        <v>6919</v>
      </c>
      <c r="BE575" s="50">
        <v>74</v>
      </c>
      <c r="BF575" s="50">
        <v>29</v>
      </c>
      <c r="BG575" s="50">
        <v>99</v>
      </c>
      <c r="BH575" s="50">
        <v>202</v>
      </c>
      <c r="BI575" s="50" t="s">
        <v>6926</v>
      </c>
      <c r="BJ575" s="50" t="s">
        <v>6927</v>
      </c>
      <c r="BK575" s="50" t="s">
        <v>6928</v>
      </c>
      <c r="BL575" s="51" t="s">
        <v>6929</v>
      </c>
      <c r="BM575" s="52" t="s">
        <v>276</v>
      </c>
      <c r="BN575" s="57"/>
      <c r="BO575" s="57"/>
      <c r="BP575" s="57"/>
      <c r="BQ575" s="58"/>
    </row>
    <row r="576" spans="1:69" ht="15.75" x14ac:dyDescent="0.25">
      <c r="A576" s="38" t="s">
        <v>5353</v>
      </c>
      <c r="B576" s="39" t="s">
        <v>6930</v>
      </c>
      <c r="C576" s="39" t="s">
        <v>104</v>
      </c>
      <c r="D576" s="39" t="s">
        <v>118</v>
      </c>
      <c r="E576" s="39" t="s">
        <v>6931</v>
      </c>
      <c r="F576" s="66" t="str">
        <f>HYPERLINK("http://twiplomacy.com/info/europe/Liechtenstein","http://twiplomacy.com/info/europe/Liechtenstein")</f>
        <v>http://twiplomacy.com/info/europe/Liechtenstein</v>
      </c>
      <c r="G576" s="41" t="s">
        <v>6932</v>
      </c>
      <c r="H576" s="48" t="s">
        <v>6933</v>
      </c>
      <c r="I576" s="41" t="s">
        <v>6934</v>
      </c>
      <c r="J576" s="43">
        <v>848</v>
      </c>
      <c r="K576" s="43">
        <v>71</v>
      </c>
      <c r="L576" s="41"/>
      <c r="M576" s="41" t="s">
        <v>6935</v>
      </c>
      <c r="N576" s="41" t="s">
        <v>6930</v>
      </c>
      <c r="O576" s="43">
        <v>24</v>
      </c>
      <c r="P576" s="43">
        <v>306</v>
      </c>
      <c r="Q576" s="41" t="s">
        <v>5442</v>
      </c>
      <c r="R576" s="41" t="s">
        <v>79</v>
      </c>
      <c r="S576" s="43">
        <v>65</v>
      </c>
      <c r="T576" s="44" t="s">
        <v>97</v>
      </c>
      <c r="U576" s="43">
        <v>0.21592148309705561</v>
      </c>
      <c r="V576" s="43">
        <v>1.45</v>
      </c>
      <c r="W576" s="43">
        <v>4.8</v>
      </c>
      <c r="X576" s="45">
        <v>8</v>
      </c>
      <c r="Y576" s="45">
        <v>198</v>
      </c>
      <c r="Z576" s="46">
        <v>4.0404040404040401E-2</v>
      </c>
      <c r="AA576" s="41" t="s">
        <v>6932</v>
      </c>
      <c r="AB576" s="41" t="s">
        <v>6934</v>
      </c>
      <c r="AC576" s="41" t="s">
        <v>6936</v>
      </c>
      <c r="AD576" s="41" t="s">
        <v>6933</v>
      </c>
      <c r="AE576" s="43">
        <v>106</v>
      </c>
      <c r="AF576" s="43">
        <v>2.75</v>
      </c>
      <c r="AG576" s="43">
        <v>22</v>
      </c>
      <c r="AH576" s="43">
        <v>84</v>
      </c>
      <c r="AI576" s="47">
        <v>1.7520000000000001E-2</v>
      </c>
      <c r="AJ576" s="47">
        <v>2.2100000000000002E-2</v>
      </c>
      <c r="AK576" s="47">
        <v>5.1200000000000004E-3</v>
      </c>
      <c r="AL576" s="41" t="s">
        <v>82</v>
      </c>
      <c r="AM576" s="41" t="s">
        <v>82</v>
      </c>
      <c r="AN576" s="43">
        <v>8</v>
      </c>
      <c r="AO576" s="43">
        <v>6</v>
      </c>
      <c r="AP576" s="43">
        <v>0</v>
      </c>
      <c r="AQ576" s="43">
        <v>2</v>
      </c>
      <c r="AR576" s="43">
        <v>0</v>
      </c>
      <c r="AS576" s="41">
        <v>0.02</v>
      </c>
      <c r="AT576" s="43">
        <v>849</v>
      </c>
      <c r="AU576" s="43">
        <v>193</v>
      </c>
      <c r="AV576" s="47">
        <v>0.29420000000000002</v>
      </c>
      <c r="AW576" s="66" t="str">
        <f>HYPERLINK("https://twitter.com/adrian_hasler/lists","https://twitter.com/adrian_hasler/lists")</f>
        <v>https://twitter.com/adrian_hasler/lists</v>
      </c>
      <c r="AX576" s="39">
        <v>0</v>
      </c>
      <c r="AY576" s="39">
        <v>1</v>
      </c>
      <c r="AZ576" s="39" t="s">
        <v>85</v>
      </c>
      <c r="BA576" s="39"/>
      <c r="BB576" s="48" t="s">
        <v>6937</v>
      </c>
      <c r="BC576" s="39">
        <v>0</v>
      </c>
      <c r="BD576" s="41" t="s">
        <v>6932</v>
      </c>
      <c r="BE576" s="50">
        <v>4</v>
      </c>
      <c r="BF576" s="50">
        <v>4</v>
      </c>
      <c r="BG576" s="50">
        <v>2</v>
      </c>
      <c r="BH576" s="50">
        <v>10</v>
      </c>
      <c r="BI576" s="50" t="s">
        <v>6938</v>
      </c>
      <c r="BJ576" s="50" t="s">
        <v>6939</v>
      </c>
      <c r="BK576" s="50" t="s">
        <v>6940</v>
      </c>
      <c r="BL576" s="56" t="s">
        <v>6941</v>
      </c>
      <c r="BM576" s="52" t="s">
        <v>90</v>
      </c>
      <c r="BN576" s="57"/>
      <c r="BO576" s="57"/>
      <c r="BP576" s="57"/>
      <c r="BQ576" s="58"/>
    </row>
    <row r="577" spans="1:69" ht="15.75" x14ac:dyDescent="0.25">
      <c r="A577" s="38" t="s">
        <v>5353</v>
      </c>
      <c r="B577" s="39" t="s">
        <v>6930</v>
      </c>
      <c r="C577" s="39" t="s">
        <v>211</v>
      </c>
      <c r="D577" s="39" t="s">
        <v>71</v>
      </c>
      <c r="E577" s="39" t="s">
        <v>211</v>
      </c>
      <c r="F577" s="66" t="str">
        <f>HYPERLINK("http://twiplomacy.com/info/europe/Liechtenstein","http://twiplomacy.com/info/europe/Liechtenstein")</f>
        <v>http://twiplomacy.com/info/europe/Liechtenstein</v>
      </c>
      <c r="G577" s="41" t="s">
        <v>6942</v>
      </c>
      <c r="H577" s="48" t="s">
        <v>6943</v>
      </c>
      <c r="I577" s="41" t="s">
        <v>6944</v>
      </c>
      <c r="J577" s="43">
        <v>582</v>
      </c>
      <c r="K577" s="43">
        <v>0</v>
      </c>
      <c r="L577" s="41"/>
      <c r="M577" s="41" t="s">
        <v>6945</v>
      </c>
      <c r="N577" s="41"/>
      <c r="O577" s="43">
        <v>0</v>
      </c>
      <c r="P577" s="43">
        <v>628</v>
      </c>
      <c r="Q577" s="41" t="s">
        <v>5442</v>
      </c>
      <c r="R577" s="41" t="s">
        <v>79</v>
      </c>
      <c r="S577" s="43">
        <v>64</v>
      </c>
      <c r="T577" s="44" t="s">
        <v>6946</v>
      </c>
      <c r="U577" s="43">
        <v>0.60911736178467513</v>
      </c>
      <c r="V577" s="43">
        <v>3.3439490445859872E-2</v>
      </c>
      <c r="W577" s="43">
        <v>1.4331210191082799E-2</v>
      </c>
      <c r="X577" s="45">
        <v>0</v>
      </c>
      <c r="Y577" s="45">
        <v>628</v>
      </c>
      <c r="Z577" s="46">
        <v>0</v>
      </c>
      <c r="AA577" s="41" t="s">
        <v>6942</v>
      </c>
      <c r="AB577" s="41" t="s">
        <v>6944</v>
      </c>
      <c r="AC577" s="41" t="s">
        <v>6947</v>
      </c>
      <c r="AD577" s="41" t="s">
        <v>6943</v>
      </c>
      <c r="AE577" s="43">
        <v>0</v>
      </c>
      <c r="AF577" s="43" t="e">
        <v>#VALUE!</v>
      </c>
      <c r="AG577" s="43">
        <v>0</v>
      </c>
      <c r="AH577" s="43">
        <v>0</v>
      </c>
      <c r="AI577" s="41" t="s">
        <v>82</v>
      </c>
      <c r="AJ577" s="41" t="s">
        <v>82</v>
      </c>
      <c r="AK577" s="41" t="s">
        <v>82</v>
      </c>
      <c r="AL577" s="41" t="s">
        <v>82</v>
      </c>
      <c r="AM577" s="41" t="s">
        <v>82</v>
      </c>
      <c r="AN577" s="43" t="s">
        <v>83</v>
      </c>
      <c r="AO577" s="43">
        <v>0</v>
      </c>
      <c r="AP577" s="43">
        <v>0</v>
      </c>
      <c r="AQ577" s="43">
        <v>0</v>
      </c>
      <c r="AR577" s="43">
        <v>0</v>
      </c>
      <c r="AS577" s="41">
        <v>0</v>
      </c>
      <c r="AT577" s="43">
        <v>582</v>
      </c>
      <c r="AU577" s="43">
        <v>15</v>
      </c>
      <c r="AV577" s="47">
        <v>2.6499999999999999E-2</v>
      </c>
      <c r="AW577" s="48" t="s">
        <v>6948</v>
      </c>
      <c r="AX577" s="39">
        <v>0</v>
      </c>
      <c r="AY577" s="39">
        <v>0</v>
      </c>
      <c r="AZ577" s="39" t="s">
        <v>85</v>
      </c>
      <c r="BA577" s="39"/>
      <c r="BB577" s="48" t="s">
        <v>6949</v>
      </c>
      <c r="BC577" s="39">
        <v>0</v>
      </c>
      <c r="BD577" s="41" t="s">
        <v>6942</v>
      </c>
      <c r="BE577" s="50">
        <v>0</v>
      </c>
      <c r="BF577" s="50">
        <v>7</v>
      </c>
      <c r="BG577" s="50">
        <v>0</v>
      </c>
      <c r="BH577" s="50">
        <v>7</v>
      </c>
      <c r="BI577" s="50"/>
      <c r="BJ577" s="50" t="s">
        <v>6950</v>
      </c>
      <c r="BK577" s="50"/>
      <c r="BL577" s="51" t="s">
        <v>6951</v>
      </c>
      <c r="BM577" s="52" t="s">
        <v>90</v>
      </c>
      <c r="BN577" s="57"/>
      <c r="BO577" s="57"/>
      <c r="BP577" s="57"/>
      <c r="BQ577" s="58"/>
    </row>
    <row r="578" spans="1:69" ht="15.75" x14ac:dyDescent="0.25">
      <c r="A578" s="38" t="s">
        <v>5353</v>
      </c>
      <c r="B578" s="39" t="s">
        <v>6930</v>
      </c>
      <c r="C578" s="39" t="s">
        <v>117</v>
      </c>
      <c r="D578" s="39" t="s">
        <v>118</v>
      </c>
      <c r="E578" s="49" t="s">
        <v>6952</v>
      </c>
      <c r="F578" s="66" t="str">
        <f>HYPERLINK("http://twiplomacy.com/info/europe/Liechtenstein","http://twiplomacy.com/info/europe/Liechtenstein")</f>
        <v>http://twiplomacy.com/info/europe/Liechtenstein</v>
      </c>
      <c r="G578" s="41" t="s">
        <v>6953</v>
      </c>
      <c r="H578" s="48" t="s">
        <v>6954</v>
      </c>
      <c r="I578" s="41" t="s">
        <v>6955</v>
      </c>
      <c r="J578" s="43">
        <v>51</v>
      </c>
      <c r="K578" s="43">
        <v>10</v>
      </c>
      <c r="L578" s="41"/>
      <c r="M578" s="41" t="s">
        <v>6956</v>
      </c>
      <c r="N578" s="41"/>
      <c r="O578" s="43">
        <v>1</v>
      </c>
      <c r="P578" s="43">
        <v>0</v>
      </c>
      <c r="Q578" s="41" t="s">
        <v>5442</v>
      </c>
      <c r="R578" s="41" t="s">
        <v>79</v>
      </c>
      <c r="S578" s="43">
        <v>6</v>
      </c>
      <c r="T578" s="44" t="s">
        <v>564</v>
      </c>
      <c r="U578" s="43"/>
      <c r="V578" s="43"/>
      <c r="W578" s="43"/>
      <c r="X578" s="45"/>
      <c r="Y578" s="45"/>
      <c r="Z578" s="46"/>
      <c r="AA578" s="41" t="s">
        <v>6953</v>
      </c>
      <c r="AB578" s="41" t="s">
        <v>6955</v>
      </c>
      <c r="AC578" s="41" t="s">
        <v>6957</v>
      </c>
      <c r="AD578" s="41" t="s">
        <v>6954</v>
      </c>
      <c r="AE578" s="43">
        <v>0</v>
      </c>
      <c r="AF578" s="43" t="e">
        <v>#VALUE!</v>
      </c>
      <c r="AG578" s="43">
        <v>0</v>
      </c>
      <c r="AH578" s="43">
        <v>0</v>
      </c>
      <c r="AI578" s="41" t="s">
        <v>82</v>
      </c>
      <c r="AJ578" s="41" t="s">
        <v>82</v>
      </c>
      <c r="AK578" s="41" t="s">
        <v>82</v>
      </c>
      <c r="AL578" s="41" t="s">
        <v>82</v>
      </c>
      <c r="AM578" s="41" t="s">
        <v>82</v>
      </c>
      <c r="AN578" s="43" t="s">
        <v>83</v>
      </c>
      <c r="AO578" s="43">
        <v>0</v>
      </c>
      <c r="AP578" s="43">
        <v>0</v>
      </c>
      <c r="AQ578" s="43">
        <v>0</v>
      </c>
      <c r="AR578" s="43">
        <v>0</v>
      </c>
      <c r="AS578" s="41">
        <v>0</v>
      </c>
      <c r="AT578" s="43">
        <v>51</v>
      </c>
      <c r="AU578" s="43">
        <v>8</v>
      </c>
      <c r="AV578" s="47">
        <v>0.186</v>
      </c>
      <c r="AW578" s="48" t="s">
        <v>6958</v>
      </c>
      <c r="AX578" s="39">
        <v>0</v>
      </c>
      <c r="AY578" s="39">
        <v>0</v>
      </c>
      <c r="AZ578" s="39" t="s">
        <v>85</v>
      </c>
      <c r="BA578" s="39"/>
      <c r="BB578" s="48" t="s">
        <v>6959</v>
      </c>
      <c r="BC578" s="64">
        <v>0</v>
      </c>
      <c r="BD578" s="41" t="s">
        <v>6953</v>
      </c>
      <c r="BE578" s="50">
        <v>2</v>
      </c>
      <c r="BF578" s="50">
        <v>2</v>
      </c>
      <c r="BG578" s="50">
        <v>0</v>
      </c>
      <c r="BH578" s="50">
        <v>4</v>
      </c>
      <c r="BI578" s="50" t="s">
        <v>6960</v>
      </c>
      <c r="BJ578" s="50" t="s">
        <v>6961</v>
      </c>
      <c r="BK578" s="50"/>
      <c r="BL578" s="56" t="s">
        <v>6962</v>
      </c>
      <c r="BM578" s="52" t="s">
        <v>90</v>
      </c>
      <c r="BN578" s="57"/>
      <c r="BO578" s="57"/>
      <c r="BP578" s="57"/>
      <c r="BQ578" s="58"/>
    </row>
    <row r="579" spans="1:69" ht="15.75" x14ac:dyDescent="0.25">
      <c r="A579" s="38" t="s">
        <v>5353</v>
      </c>
      <c r="B579" s="39" t="s">
        <v>6930</v>
      </c>
      <c r="C579" s="39" t="s">
        <v>132</v>
      </c>
      <c r="D579" s="39" t="s">
        <v>71</v>
      </c>
      <c r="E579" s="39" t="s">
        <v>132</v>
      </c>
      <c r="F579" s="66" t="str">
        <f>HYPERLINK("http://twiplomacy.com/info/europe/Liechtenstein","http://twiplomacy.com/info/europe/Liechtenstein")</f>
        <v>http://twiplomacy.com/info/europe/Liechtenstein</v>
      </c>
      <c r="G579" s="41" t="s">
        <v>6963</v>
      </c>
      <c r="H579" s="48" t="s">
        <v>6964</v>
      </c>
      <c r="I579" s="41" t="s">
        <v>6965</v>
      </c>
      <c r="J579" s="43">
        <v>4097</v>
      </c>
      <c r="K579" s="43">
        <v>347</v>
      </c>
      <c r="L579" s="41" t="s">
        <v>6966</v>
      </c>
      <c r="M579" s="41" t="s">
        <v>6967</v>
      </c>
      <c r="N579" s="41" t="s">
        <v>6968</v>
      </c>
      <c r="O579" s="43">
        <v>486</v>
      </c>
      <c r="P579" s="43">
        <v>2565</v>
      </c>
      <c r="Q579" s="41" t="s">
        <v>5442</v>
      </c>
      <c r="R579" s="41" t="s">
        <v>124</v>
      </c>
      <c r="S579" s="43">
        <v>140</v>
      </c>
      <c r="T579" s="44" t="s">
        <v>97</v>
      </c>
      <c r="U579" s="43">
        <v>1.671690694626474</v>
      </c>
      <c r="V579" s="43">
        <v>2.0908125331917149</v>
      </c>
      <c r="W579" s="43">
        <v>3.3420074349442381</v>
      </c>
      <c r="X579" s="45">
        <v>13</v>
      </c>
      <c r="Y579" s="45">
        <v>2551</v>
      </c>
      <c r="Z579" s="46">
        <v>5.0960407683261497E-3</v>
      </c>
      <c r="AA579" s="41" t="s">
        <v>6963</v>
      </c>
      <c r="AB579" s="41" t="s">
        <v>6965</v>
      </c>
      <c r="AC579" s="41" t="s">
        <v>6969</v>
      </c>
      <c r="AD579" s="41" t="s">
        <v>6964</v>
      </c>
      <c r="AE579" s="43">
        <v>1528</v>
      </c>
      <c r="AF579" s="43">
        <v>2.8851674641148324</v>
      </c>
      <c r="AG579" s="43">
        <v>603</v>
      </c>
      <c r="AH579" s="43">
        <v>925</v>
      </c>
      <c r="AI579" s="47">
        <v>1.8799999999999999E-3</v>
      </c>
      <c r="AJ579" s="47">
        <v>2.1700000000000001E-3</v>
      </c>
      <c r="AK579" s="47">
        <v>1.08E-3</v>
      </c>
      <c r="AL579" s="41" t="s">
        <v>82</v>
      </c>
      <c r="AM579" s="47">
        <v>1.3500000000000001E-3</v>
      </c>
      <c r="AN579" s="43">
        <v>209</v>
      </c>
      <c r="AO579" s="43">
        <v>114</v>
      </c>
      <c r="AP579" s="43">
        <v>0</v>
      </c>
      <c r="AQ579" s="43">
        <v>33</v>
      </c>
      <c r="AR579" s="43">
        <v>61</v>
      </c>
      <c r="AS579" s="41">
        <v>0.56999999999999995</v>
      </c>
      <c r="AT579" s="43">
        <v>4099</v>
      </c>
      <c r="AU579" s="43">
        <v>804</v>
      </c>
      <c r="AV579" s="47">
        <v>0.24399999999999999</v>
      </c>
      <c r="AW579" s="48" t="s">
        <v>6970</v>
      </c>
      <c r="AX579" s="39">
        <v>0</v>
      </c>
      <c r="AY579" s="39">
        <v>0</v>
      </c>
      <c r="AZ579" s="39" t="s">
        <v>85</v>
      </c>
      <c r="BA579" s="39"/>
      <c r="BB579" s="48" t="s">
        <v>6971</v>
      </c>
      <c r="BC579" s="39">
        <v>0</v>
      </c>
      <c r="BD579" s="41" t="s">
        <v>6963</v>
      </c>
      <c r="BE579" s="50">
        <v>31</v>
      </c>
      <c r="BF579" s="50">
        <v>20</v>
      </c>
      <c r="BG579" s="50">
        <v>75</v>
      </c>
      <c r="BH579" s="50">
        <v>126</v>
      </c>
      <c r="BI579" s="50" t="s">
        <v>6972</v>
      </c>
      <c r="BJ579" s="50" t="s">
        <v>6973</v>
      </c>
      <c r="BK579" s="50" t="s">
        <v>6974</v>
      </c>
      <c r="BL579" s="51" t="s">
        <v>6975</v>
      </c>
      <c r="BM579" s="52" t="s">
        <v>90</v>
      </c>
      <c r="BN579" s="57"/>
      <c r="BO579" s="57"/>
      <c r="BP579" s="57"/>
      <c r="BQ579" s="58"/>
    </row>
    <row r="580" spans="1:69" ht="15.75" x14ac:dyDescent="0.25">
      <c r="A580" s="38" t="s">
        <v>5353</v>
      </c>
      <c r="B580" s="39" t="s">
        <v>6976</v>
      </c>
      <c r="C580" s="39" t="s">
        <v>146</v>
      </c>
      <c r="D580" s="39" t="s">
        <v>118</v>
      </c>
      <c r="E580" s="39" t="s">
        <v>6977</v>
      </c>
      <c r="F580" s="66" t="str">
        <f t="shared" ref="F580:F585" si="30">HYPERLINK("http://twiplomacy.com/info/europe/Lithuania","http://twiplomacy.com/info/europe/Lithuania")</f>
        <v>http://twiplomacy.com/info/europe/Lithuania</v>
      </c>
      <c r="G580" s="41" t="s">
        <v>6978</v>
      </c>
      <c r="H580" s="48" t="s">
        <v>6979</v>
      </c>
      <c r="I580" s="41" t="s">
        <v>6980</v>
      </c>
      <c r="J580" s="43">
        <v>286030</v>
      </c>
      <c r="K580" s="43">
        <v>251</v>
      </c>
      <c r="L580" s="41" t="s">
        <v>6981</v>
      </c>
      <c r="M580" s="41" t="s">
        <v>6982</v>
      </c>
      <c r="N580" s="41" t="s">
        <v>6983</v>
      </c>
      <c r="O580" s="43">
        <v>6</v>
      </c>
      <c r="P580" s="43">
        <v>923</v>
      </c>
      <c r="Q580" s="41" t="s">
        <v>164</v>
      </c>
      <c r="R580" s="41" t="s">
        <v>124</v>
      </c>
      <c r="S580" s="43">
        <v>903</v>
      </c>
      <c r="T580" s="44" t="s">
        <v>97</v>
      </c>
      <c r="U580" s="43">
        <v>0.46153846153846162</v>
      </c>
      <c r="V580" s="43">
        <v>80.212253829321668</v>
      </c>
      <c r="W580" s="43">
        <v>109.00547045951861</v>
      </c>
      <c r="X580" s="45">
        <v>20</v>
      </c>
      <c r="Y580" s="45">
        <v>918</v>
      </c>
      <c r="Z580" s="46">
        <v>2.1786492374727698E-2</v>
      </c>
      <c r="AA580" s="41" t="s">
        <v>6978</v>
      </c>
      <c r="AB580" s="41" t="s">
        <v>6980</v>
      </c>
      <c r="AC580" s="41" t="s">
        <v>6984</v>
      </c>
      <c r="AD580" s="41" t="s">
        <v>6979</v>
      </c>
      <c r="AE580" s="43">
        <v>54000</v>
      </c>
      <c r="AF580" s="43">
        <v>105.74789915966386</v>
      </c>
      <c r="AG580" s="43">
        <v>12584</v>
      </c>
      <c r="AH580" s="43">
        <v>41416</v>
      </c>
      <c r="AI580" s="47">
        <v>1.9499999999999999E-3</v>
      </c>
      <c r="AJ580" s="47">
        <v>2.7000000000000001E-3</v>
      </c>
      <c r="AK580" s="47">
        <v>2.2499999999999998E-3</v>
      </c>
      <c r="AL580" s="41" t="s">
        <v>82</v>
      </c>
      <c r="AM580" s="47">
        <v>1.2700000000000001E-3</v>
      </c>
      <c r="AN580" s="43">
        <v>119</v>
      </c>
      <c r="AO580" s="43">
        <v>66</v>
      </c>
      <c r="AP580" s="43">
        <v>0</v>
      </c>
      <c r="AQ580" s="43">
        <v>3</v>
      </c>
      <c r="AR580" s="43">
        <v>49</v>
      </c>
      <c r="AS580" s="41">
        <v>0.33</v>
      </c>
      <c r="AT580" s="43">
        <v>286289</v>
      </c>
      <c r="AU580" s="43">
        <v>144489</v>
      </c>
      <c r="AV580" s="47">
        <v>1.0189999999999999</v>
      </c>
      <c r="AW580" s="48" t="s">
        <v>6985</v>
      </c>
      <c r="AX580" s="39">
        <v>0</v>
      </c>
      <c r="AY580" s="39">
        <v>0</v>
      </c>
      <c r="AZ580" s="39" t="s">
        <v>85</v>
      </c>
      <c r="BA580" s="39"/>
      <c r="BB580" s="48" t="s">
        <v>6986</v>
      </c>
      <c r="BC580" s="39">
        <v>0</v>
      </c>
      <c r="BD580" s="41" t="s">
        <v>6978</v>
      </c>
      <c r="BE580" s="50">
        <v>15</v>
      </c>
      <c r="BF580" s="50">
        <v>63</v>
      </c>
      <c r="BG580" s="50">
        <v>16</v>
      </c>
      <c r="BH580" s="50">
        <v>94</v>
      </c>
      <c r="BI580" s="50" t="s">
        <v>6987</v>
      </c>
      <c r="BJ580" s="50" t="s">
        <v>6988</v>
      </c>
      <c r="BK580" s="50" t="s">
        <v>6989</v>
      </c>
      <c r="BL580" s="51" t="s">
        <v>6990</v>
      </c>
      <c r="BM580" s="52" t="s">
        <v>90</v>
      </c>
      <c r="BN580" s="57"/>
      <c r="BO580" s="57"/>
      <c r="BP580" s="57"/>
      <c r="BQ580" s="58"/>
    </row>
    <row r="581" spans="1:69" ht="15.75" x14ac:dyDescent="0.25">
      <c r="A581" s="38" t="s">
        <v>5353</v>
      </c>
      <c r="B581" s="39" t="s">
        <v>6976</v>
      </c>
      <c r="C581" s="39" t="s">
        <v>211</v>
      </c>
      <c r="D581" s="39" t="s">
        <v>71</v>
      </c>
      <c r="E581" s="39" t="s">
        <v>211</v>
      </c>
      <c r="F581" s="66" t="str">
        <f t="shared" si="30"/>
        <v>http://twiplomacy.com/info/europe/Lithuania</v>
      </c>
      <c r="G581" s="41" t="s">
        <v>2443</v>
      </c>
      <c r="H581" s="48" t="s">
        <v>6991</v>
      </c>
      <c r="I581" s="41" t="s">
        <v>6992</v>
      </c>
      <c r="J581" s="43">
        <v>6357</v>
      </c>
      <c r="K581" s="43">
        <v>184</v>
      </c>
      <c r="L581" s="41" t="s">
        <v>6993</v>
      </c>
      <c r="M581" s="41" t="s">
        <v>6994</v>
      </c>
      <c r="N581" s="41" t="s">
        <v>6995</v>
      </c>
      <c r="O581" s="43">
        <v>150</v>
      </c>
      <c r="P581" s="43">
        <v>1108</v>
      </c>
      <c r="Q581" s="41" t="s">
        <v>164</v>
      </c>
      <c r="R581" s="41" t="s">
        <v>79</v>
      </c>
      <c r="S581" s="43">
        <v>136</v>
      </c>
      <c r="T581" s="44" t="s">
        <v>97</v>
      </c>
      <c r="U581" s="43">
        <v>0.33771393643031777</v>
      </c>
      <c r="V581" s="43">
        <v>0.68625498007968122</v>
      </c>
      <c r="W581" s="43">
        <v>1.2569721115537851</v>
      </c>
      <c r="X581" s="45">
        <v>12</v>
      </c>
      <c r="Y581" s="45">
        <v>1105</v>
      </c>
      <c r="Z581" s="46">
        <v>1.08597285067873E-2</v>
      </c>
      <c r="AA581" s="41" t="s">
        <v>2443</v>
      </c>
      <c r="AB581" s="41" t="s">
        <v>6992</v>
      </c>
      <c r="AC581" s="41" t="s">
        <v>6996</v>
      </c>
      <c r="AD581" s="41" t="s">
        <v>6991</v>
      </c>
      <c r="AE581" s="43">
        <v>1247</v>
      </c>
      <c r="AF581" s="43">
        <v>5.6571428571428575</v>
      </c>
      <c r="AG581" s="43">
        <v>396</v>
      </c>
      <c r="AH581" s="43">
        <v>851</v>
      </c>
      <c r="AI581" s="47">
        <v>2.8999999999999998E-3</v>
      </c>
      <c r="AJ581" s="47">
        <v>7.1500000000000001E-3</v>
      </c>
      <c r="AK581" s="47">
        <v>1.0200000000000001E-3</v>
      </c>
      <c r="AL581" s="47">
        <v>1.4160000000000001E-2</v>
      </c>
      <c r="AM581" s="47">
        <v>1.24E-3</v>
      </c>
      <c r="AN581" s="43">
        <v>70</v>
      </c>
      <c r="AO581" s="43">
        <v>14</v>
      </c>
      <c r="AP581" s="43">
        <v>4</v>
      </c>
      <c r="AQ581" s="43">
        <v>47</v>
      </c>
      <c r="AR581" s="43">
        <v>5</v>
      </c>
      <c r="AS581" s="41">
        <v>0.19</v>
      </c>
      <c r="AT581" s="43">
        <v>6351</v>
      </c>
      <c r="AU581" s="43">
        <v>972</v>
      </c>
      <c r="AV581" s="47">
        <v>0.1807</v>
      </c>
      <c r="AW581" s="48" t="s">
        <v>6997</v>
      </c>
      <c r="AX581" s="39">
        <v>0</v>
      </c>
      <c r="AY581" s="39">
        <v>0</v>
      </c>
      <c r="AZ581" s="39" t="s">
        <v>85</v>
      </c>
      <c r="BA581" s="39"/>
      <c r="BB581" s="48" t="s">
        <v>6998</v>
      </c>
      <c r="BC581" s="39">
        <v>0</v>
      </c>
      <c r="BD581" s="41" t="s">
        <v>2443</v>
      </c>
      <c r="BE581" s="50">
        <v>57</v>
      </c>
      <c r="BF581" s="50">
        <v>10</v>
      </c>
      <c r="BG581" s="50">
        <v>12</v>
      </c>
      <c r="BH581" s="50">
        <v>79</v>
      </c>
      <c r="BI581" s="50" t="s">
        <v>6999</v>
      </c>
      <c r="BJ581" s="50" t="s">
        <v>7000</v>
      </c>
      <c r="BK581" s="50" t="s">
        <v>7001</v>
      </c>
      <c r="BL581" s="56" t="s">
        <v>7002</v>
      </c>
      <c r="BM581" s="52" t="s">
        <v>90</v>
      </c>
      <c r="BN581" s="57"/>
      <c r="BO581" s="57"/>
      <c r="BP581" s="57"/>
      <c r="BQ581" s="58"/>
    </row>
    <row r="582" spans="1:69" ht="15.75" x14ac:dyDescent="0.25">
      <c r="A582" s="38" t="s">
        <v>5353</v>
      </c>
      <c r="B582" s="39" t="s">
        <v>6976</v>
      </c>
      <c r="C582" s="39" t="s">
        <v>117</v>
      </c>
      <c r="D582" s="39" t="s">
        <v>118</v>
      </c>
      <c r="E582" s="39" t="s">
        <v>7003</v>
      </c>
      <c r="F582" s="66" t="str">
        <f t="shared" si="30"/>
        <v>http://twiplomacy.com/info/europe/Lithuania</v>
      </c>
      <c r="G582" s="41" t="s">
        <v>7004</v>
      </c>
      <c r="H582" s="48" t="s">
        <v>7005</v>
      </c>
      <c r="I582" s="41" t="s">
        <v>7006</v>
      </c>
      <c r="J582" s="43">
        <v>80770</v>
      </c>
      <c r="K582" s="43">
        <v>527</v>
      </c>
      <c r="L582" s="41" t="s">
        <v>7007</v>
      </c>
      <c r="M582" s="41" t="s">
        <v>7008</v>
      </c>
      <c r="N582" s="41" t="s">
        <v>6976</v>
      </c>
      <c r="O582" s="43">
        <v>2101</v>
      </c>
      <c r="P582" s="43">
        <v>5782</v>
      </c>
      <c r="Q582" s="41" t="s">
        <v>164</v>
      </c>
      <c r="R582" s="41" t="s">
        <v>124</v>
      </c>
      <c r="S582" s="43">
        <v>590</v>
      </c>
      <c r="T582" s="44" t="s">
        <v>97</v>
      </c>
      <c r="U582" s="43">
        <v>2.6485596707818928</v>
      </c>
      <c r="V582" s="43">
        <v>25.16586306653809</v>
      </c>
      <c r="W582" s="43">
        <v>32.663452266152362</v>
      </c>
      <c r="X582" s="45">
        <v>32</v>
      </c>
      <c r="Y582" s="45">
        <v>3218</v>
      </c>
      <c r="Z582" s="46">
        <v>9.9440646364201395E-3</v>
      </c>
      <c r="AA582" s="41" t="s">
        <v>7004</v>
      </c>
      <c r="AB582" s="41" t="s">
        <v>7006</v>
      </c>
      <c r="AC582" s="41" t="s">
        <v>7009</v>
      </c>
      <c r="AD582" s="41" t="s">
        <v>7005</v>
      </c>
      <c r="AE582" s="43">
        <v>53085</v>
      </c>
      <c r="AF582" s="43">
        <v>27.3</v>
      </c>
      <c r="AG582" s="43">
        <v>17199</v>
      </c>
      <c r="AH582" s="43">
        <v>35886</v>
      </c>
      <c r="AI582" s="47">
        <v>1.1199999999999999E-3</v>
      </c>
      <c r="AJ582" s="47">
        <v>1.24E-3</v>
      </c>
      <c r="AK582" s="47">
        <v>1.0399999999999999E-3</v>
      </c>
      <c r="AL582" s="47">
        <v>1.7799999999999999E-3</v>
      </c>
      <c r="AM582" s="47">
        <v>9.1E-4</v>
      </c>
      <c r="AN582" s="43">
        <v>630</v>
      </c>
      <c r="AO582" s="43">
        <v>348</v>
      </c>
      <c r="AP582" s="43">
        <v>11</v>
      </c>
      <c r="AQ582" s="43">
        <v>72</v>
      </c>
      <c r="AR582" s="43">
        <v>199</v>
      </c>
      <c r="AS582" s="41">
        <v>1.73</v>
      </c>
      <c r="AT582" s="43">
        <v>80862</v>
      </c>
      <c r="AU582" s="43">
        <v>12138</v>
      </c>
      <c r="AV582" s="47">
        <v>0.17660000000000001</v>
      </c>
      <c r="AW582" s="48" t="s">
        <v>7010</v>
      </c>
      <c r="AX582" s="39">
        <v>0</v>
      </c>
      <c r="AY582" s="39">
        <v>0</v>
      </c>
      <c r="AZ582" s="39" t="s">
        <v>85</v>
      </c>
      <c r="BA582" s="39"/>
      <c r="BB582" s="48" t="s">
        <v>7011</v>
      </c>
      <c r="BC582" s="39">
        <v>0</v>
      </c>
      <c r="BD582" s="41" t="s">
        <v>7004</v>
      </c>
      <c r="BE582" s="50">
        <v>37</v>
      </c>
      <c r="BF582" s="50">
        <v>44</v>
      </c>
      <c r="BG582" s="50">
        <v>50</v>
      </c>
      <c r="BH582" s="50">
        <v>131</v>
      </c>
      <c r="BI582" s="50" t="s">
        <v>7012</v>
      </c>
      <c r="BJ582" s="50" t="s">
        <v>7013</v>
      </c>
      <c r="BK582" s="50" t="s">
        <v>7014</v>
      </c>
      <c r="BL582" s="51" t="s">
        <v>7015</v>
      </c>
      <c r="BM582" s="52" t="s">
        <v>276</v>
      </c>
      <c r="BN582" s="57"/>
      <c r="BO582" s="57"/>
      <c r="BP582" s="57"/>
      <c r="BQ582" s="58"/>
    </row>
    <row r="583" spans="1:69" ht="15.75" x14ac:dyDescent="0.25">
      <c r="A583" s="38" t="s">
        <v>5353</v>
      </c>
      <c r="B583" s="39" t="s">
        <v>6976</v>
      </c>
      <c r="C583" s="39" t="s">
        <v>132</v>
      </c>
      <c r="D583" s="39" t="s">
        <v>71</v>
      </c>
      <c r="E583" s="39" t="s">
        <v>132</v>
      </c>
      <c r="F583" s="66" t="str">
        <f t="shared" si="30"/>
        <v>http://twiplomacy.com/info/europe/Lithuania</v>
      </c>
      <c r="G583" s="41" t="s">
        <v>7016</v>
      </c>
      <c r="H583" s="48" t="s">
        <v>7017</v>
      </c>
      <c r="I583" s="41" t="s">
        <v>7018</v>
      </c>
      <c r="J583" s="43">
        <v>72175</v>
      </c>
      <c r="K583" s="43">
        <v>1365</v>
      </c>
      <c r="L583" s="41" t="s">
        <v>7019</v>
      </c>
      <c r="M583" s="41" t="s">
        <v>7020</v>
      </c>
      <c r="N583" s="41" t="s">
        <v>7021</v>
      </c>
      <c r="O583" s="43">
        <v>11283</v>
      </c>
      <c r="P583" s="43">
        <v>9634</v>
      </c>
      <c r="Q583" s="41" t="s">
        <v>164</v>
      </c>
      <c r="R583" s="41" t="s">
        <v>124</v>
      </c>
      <c r="S583" s="43">
        <v>555</v>
      </c>
      <c r="T583" s="44" t="s">
        <v>97</v>
      </c>
      <c r="U583" s="43">
        <v>3.7444831591173049</v>
      </c>
      <c r="V583" s="43">
        <v>13.49956483899043</v>
      </c>
      <c r="W583" s="43">
        <v>21.008703220191471</v>
      </c>
      <c r="X583" s="45">
        <v>56</v>
      </c>
      <c r="Y583" s="45">
        <v>3224</v>
      </c>
      <c r="Z583" s="46">
        <v>1.7369727047146399E-2</v>
      </c>
      <c r="AA583" s="41" t="s">
        <v>7016</v>
      </c>
      <c r="AB583" s="41" t="s">
        <v>7018</v>
      </c>
      <c r="AC583" s="41" t="s">
        <v>7022</v>
      </c>
      <c r="AD583" s="41" t="s">
        <v>7017</v>
      </c>
      <c r="AE583" s="43">
        <v>21349</v>
      </c>
      <c r="AF583" s="43">
        <v>15.682017543859649</v>
      </c>
      <c r="AG583" s="43">
        <v>7151</v>
      </c>
      <c r="AH583" s="43">
        <v>14198</v>
      </c>
      <c r="AI583" s="47">
        <v>6.8999999999999997E-4</v>
      </c>
      <c r="AJ583" s="47">
        <v>7.6000000000000004E-4</v>
      </c>
      <c r="AK583" s="47">
        <v>4.2999999999999999E-4</v>
      </c>
      <c r="AL583" s="47">
        <v>2.0899999999999998E-3</v>
      </c>
      <c r="AM583" s="47">
        <v>2.2000000000000001E-4</v>
      </c>
      <c r="AN583" s="43">
        <v>456</v>
      </c>
      <c r="AO583" s="43">
        <v>214</v>
      </c>
      <c r="AP583" s="43">
        <v>32</v>
      </c>
      <c r="AQ583" s="43">
        <v>177</v>
      </c>
      <c r="AR583" s="43">
        <v>30</v>
      </c>
      <c r="AS583" s="41">
        <v>1.25</v>
      </c>
      <c r="AT583" s="43">
        <v>72222</v>
      </c>
      <c r="AU583" s="43">
        <v>10785</v>
      </c>
      <c r="AV583" s="47">
        <v>0.17549999999999999</v>
      </c>
      <c r="AW583" s="66" t="str">
        <f>HYPERLINK("https://twitter.com/LithuaniaMFA/lists","https://twitter.com/LithuaniaMFA/lists")</f>
        <v>https://twitter.com/LithuaniaMFA/lists</v>
      </c>
      <c r="AX583" s="39">
        <v>12</v>
      </c>
      <c r="AY583" s="39">
        <v>2</v>
      </c>
      <c r="AZ583" s="72" t="s">
        <v>7023</v>
      </c>
      <c r="BA583" s="39">
        <v>48</v>
      </c>
      <c r="BB583" s="48" t="s">
        <v>7024</v>
      </c>
      <c r="BC583" s="39">
        <v>0</v>
      </c>
      <c r="BD583" s="41" t="s">
        <v>7016</v>
      </c>
      <c r="BE583" s="50">
        <v>109</v>
      </c>
      <c r="BF583" s="50">
        <v>21</v>
      </c>
      <c r="BG583" s="50">
        <v>110</v>
      </c>
      <c r="BH583" s="50">
        <v>240</v>
      </c>
      <c r="BI583" s="50" t="s">
        <v>7025</v>
      </c>
      <c r="BJ583" s="50" t="s">
        <v>7026</v>
      </c>
      <c r="BK583" s="50" t="s">
        <v>7027</v>
      </c>
      <c r="BL583" s="56" t="s">
        <v>7028</v>
      </c>
      <c r="BM583" s="52">
        <v>156</v>
      </c>
      <c r="BN583" s="57">
        <v>0</v>
      </c>
      <c r="BO583" s="57">
        <v>520</v>
      </c>
      <c r="BP583" s="57">
        <v>68</v>
      </c>
      <c r="BQ583" s="58" t="e">
        <f>SUM(BM583)/BN583/BO583</f>
        <v>#DIV/0!</v>
      </c>
    </row>
    <row r="584" spans="1:69" ht="15.75" x14ac:dyDescent="0.25">
      <c r="A584" s="38" t="s">
        <v>5353</v>
      </c>
      <c r="B584" s="39" t="s">
        <v>6976</v>
      </c>
      <c r="C584" s="39" t="s">
        <v>132</v>
      </c>
      <c r="D584" s="39" t="s">
        <v>71</v>
      </c>
      <c r="E584" s="39" t="s">
        <v>132</v>
      </c>
      <c r="F584" s="66" t="str">
        <f t="shared" si="30"/>
        <v>http://twiplomacy.com/info/europe/Lithuania</v>
      </c>
      <c r="G584" s="41" t="s">
        <v>6976</v>
      </c>
      <c r="H584" s="48" t="s">
        <v>7029</v>
      </c>
      <c r="I584" s="41" t="s">
        <v>7030</v>
      </c>
      <c r="J584" s="43">
        <v>19604</v>
      </c>
      <c r="K584" s="43">
        <v>1238</v>
      </c>
      <c r="L584" s="41" t="s">
        <v>7031</v>
      </c>
      <c r="M584" s="41" t="s">
        <v>7032</v>
      </c>
      <c r="N584" s="41" t="s">
        <v>7021</v>
      </c>
      <c r="O584" s="43">
        <v>3760</v>
      </c>
      <c r="P584" s="43">
        <v>1889</v>
      </c>
      <c r="Q584" s="41" t="s">
        <v>164</v>
      </c>
      <c r="R584" s="41" t="s">
        <v>124</v>
      </c>
      <c r="S584" s="43">
        <v>127</v>
      </c>
      <c r="T584" s="44" t="s">
        <v>97</v>
      </c>
      <c r="U584" s="43">
        <v>1.595708154506438</v>
      </c>
      <c r="V584" s="43">
        <v>10.71666666666667</v>
      </c>
      <c r="W584" s="43">
        <v>29.49074074074074</v>
      </c>
      <c r="X584" s="45">
        <v>175</v>
      </c>
      <c r="Y584" s="45">
        <v>1859</v>
      </c>
      <c r="Z584" s="46">
        <v>9.4136632598171094E-2</v>
      </c>
      <c r="AA584" s="41" t="s">
        <v>6976</v>
      </c>
      <c r="AB584" s="41" t="s">
        <v>7030</v>
      </c>
      <c r="AC584" s="41" t="s">
        <v>7033</v>
      </c>
      <c r="AD584" s="41" t="s">
        <v>7029</v>
      </c>
      <c r="AE584" s="43">
        <v>33380</v>
      </c>
      <c r="AF584" s="43">
        <v>19.876237623762375</v>
      </c>
      <c r="AG584" s="43">
        <v>8030</v>
      </c>
      <c r="AH584" s="43">
        <v>25350</v>
      </c>
      <c r="AI584" s="47">
        <v>6.8700000000000002E-3</v>
      </c>
      <c r="AJ584" s="47">
        <v>8.0000000000000002E-3</v>
      </c>
      <c r="AK584" s="47">
        <v>4.96E-3</v>
      </c>
      <c r="AL584" s="47">
        <v>1.072E-2</v>
      </c>
      <c r="AM584" s="47">
        <v>3.6000000000000002E-4</v>
      </c>
      <c r="AN584" s="43">
        <v>404</v>
      </c>
      <c r="AO584" s="43">
        <v>142</v>
      </c>
      <c r="AP584" s="43">
        <v>53</v>
      </c>
      <c r="AQ584" s="43">
        <v>204</v>
      </c>
      <c r="AR584" s="43">
        <v>1</v>
      </c>
      <c r="AS584" s="41">
        <v>1.1100000000000001</v>
      </c>
      <c r="AT584" s="43">
        <v>19664</v>
      </c>
      <c r="AU584" s="43">
        <v>14894</v>
      </c>
      <c r="AV584" s="47">
        <v>3.1223999999999998</v>
      </c>
      <c r="AW584" s="72" t="s">
        <v>7034</v>
      </c>
      <c r="AX584" s="39">
        <v>0</v>
      </c>
      <c r="AY584" s="39">
        <v>0</v>
      </c>
      <c r="AZ584" s="39" t="s">
        <v>85</v>
      </c>
      <c r="BA584" s="39"/>
      <c r="BB584" s="48" t="s">
        <v>7035</v>
      </c>
      <c r="BC584" s="39">
        <v>3</v>
      </c>
      <c r="BD584" s="41" t="s">
        <v>6976</v>
      </c>
      <c r="BE584" s="50">
        <v>19</v>
      </c>
      <c r="BF584" s="50">
        <v>6</v>
      </c>
      <c r="BG584" s="50">
        <v>12</v>
      </c>
      <c r="BH584" s="50">
        <v>37</v>
      </c>
      <c r="BI584" s="50" t="s">
        <v>7036</v>
      </c>
      <c r="BJ584" s="50" t="s">
        <v>7037</v>
      </c>
      <c r="BK584" s="50" t="s">
        <v>7038</v>
      </c>
      <c r="BL584" s="56" t="s">
        <v>7039</v>
      </c>
      <c r="BM584" s="52" t="s">
        <v>90</v>
      </c>
      <c r="BN584" s="57"/>
      <c r="BO584" s="57"/>
      <c r="BP584" s="57"/>
      <c r="BQ584" s="58"/>
    </row>
    <row r="585" spans="1:69" ht="15.75" x14ac:dyDescent="0.25">
      <c r="A585" s="38" t="s">
        <v>5353</v>
      </c>
      <c r="B585" s="39" t="s">
        <v>6976</v>
      </c>
      <c r="C585" s="39" t="s">
        <v>132</v>
      </c>
      <c r="D585" s="39" t="s">
        <v>71</v>
      </c>
      <c r="E585" s="39" t="s">
        <v>132</v>
      </c>
      <c r="F585" s="66" t="str">
        <f t="shared" si="30"/>
        <v>http://twiplomacy.com/info/europe/Lithuania</v>
      </c>
      <c r="G585" s="41" t="s">
        <v>7040</v>
      </c>
      <c r="H585" s="48" t="s">
        <v>7041</v>
      </c>
      <c r="I585" s="41" t="s">
        <v>7042</v>
      </c>
      <c r="J585" s="43">
        <v>3950</v>
      </c>
      <c r="K585" s="43">
        <v>805</v>
      </c>
      <c r="L585" s="41" t="s">
        <v>7043</v>
      </c>
      <c r="M585" s="41" t="s">
        <v>7044</v>
      </c>
      <c r="N585" s="41"/>
      <c r="O585" s="43">
        <v>2905</v>
      </c>
      <c r="P585" s="43">
        <v>2772</v>
      </c>
      <c r="Q585" s="41" t="s">
        <v>164</v>
      </c>
      <c r="R585" s="41" t="s">
        <v>124</v>
      </c>
      <c r="S585" s="43">
        <v>132</v>
      </c>
      <c r="T585" s="39" t="s">
        <v>97</v>
      </c>
      <c r="U585" s="43">
        <v>2.1910471622701841</v>
      </c>
      <c r="V585" s="43">
        <v>21.120356612184249</v>
      </c>
      <c r="W585" s="43">
        <v>13.41158989598811</v>
      </c>
      <c r="X585" s="45">
        <v>24</v>
      </c>
      <c r="Y585" s="45">
        <v>2741</v>
      </c>
      <c r="Z585" s="46">
        <v>8.7559284932506396E-3</v>
      </c>
      <c r="AA585" s="41" t="s">
        <v>7040</v>
      </c>
      <c r="AB585" s="41" t="s">
        <v>7042</v>
      </c>
      <c r="AC585" s="41" t="s">
        <v>7045</v>
      </c>
      <c r="AD585" s="41" t="s">
        <v>7041</v>
      </c>
      <c r="AE585" s="43">
        <v>6515</v>
      </c>
      <c r="AF585" s="43">
        <v>26.830357142857142</v>
      </c>
      <c r="AG585" s="43">
        <v>3005</v>
      </c>
      <c r="AH585" s="43">
        <v>3510</v>
      </c>
      <c r="AI585" s="47">
        <v>1.779E-2</v>
      </c>
      <c r="AJ585" s="47">
        <v>2.2530000000000001E-2</v>
      </c>
      <c r="AK585" s="47">
        <v>1.341E-2</v>
      </c>
      <c r="AL585" s="41" t="s">
        <v>82</v>
      </c>
      <c r="AM585" s="47">
        <v>4.0299999999999997E-3</v>
      </c>
      <c r="AN585" s="43">
        <v>112</v>
      </c>
      <c r="AO585" s="43">
        <v>54</v>
      </c>
      <c r="AP585" s="43">
        <v>0</v>
      </c>
      <c r="AQ585" s="43">
        <v>52</v>
      </c>
      <c r="AR585" s="43">
        <v>3</v>
      </c>
      <c r="AS585" s="41">
        <v>0.31</v>
      </c>
      <c r="AT585" s="43">
        <v>3942</v>
      </c>
      <c r="AU585" s="43">
        <v>1189</v>
      </c>
      <c r="AV585" s="47">
        <v>0.43190000000000001</v>
      </c>
      <c r="AW585" s="48" t="str">
        <f>HYPERLINK("https://twitter.com/LT_MFA_Stratcom/lists","https://twitter.com/LT_MFA_Stratcom/lists")</f>
        <v>https://twitter.com/LT_MFA_Stratcom/lists</v>
      </c>
      <c r="AX585" s="39">
        <v>0</v>
      </c>
      <c r="AY585" s="39">
        <v>0</v>
      </c>
      <c r="AZ585" s="39" t="s">
        <v>85</v>
      </c>
      <c r="BA585" s="39"/>
      <c r="BB585" s="48" t="s">
        <v>7046</v>
      </c>
      <c r="BC585" s="39">
        <v>0</v>
      </c>
      <c r="BD585" s="41" t="s">
        <v>7040</v>
      </c>
      <c r="BE585" s="50">
        <v>52</v>
      </c>
      <c r="BF585" s="50">
        <v>8</v>
      </c>
      <c r="BG585" s="50">
        <v>13</v>
      </c>
      <c r="BH585" s="50">
        <v>73</v>
      </c>
      <c r="BI585" s="50" t="s">
        <v>7047</v>
      </c>
      <c r="BJ585" s="50" t="s">
        <v>7048</v>
      </c>
      <c r="BK585" s="50" t="s">
        <v>7049</v>
      </c>
      <c r="BL585" s="56" t="s">
        <v>7050</v>
      </c>
      <c r="BM585" s="52">
        <v>1</v>
      </c>
      <c r="BN585" s="57">
        <v>0</v>
      </c>
      <c r="BO585" s="57">
        <v>10</v>
      </c>
      <c r="BP585" s="57">
        <v>0</v>
      </c>
      <c r="BQ585" s="58" t="e">
        <f>SUM(BM585)/BN585/BO585</f>
        <v>#DIV/0!</v>
      </c>
    </row>
    <row r="586" spans="1:69" ht="15.75" x14ac:dyDescent="0.25">
      <c r="A586" s="38" t="s">
        <v>5353</v>
      </c>
      <c r="B586" s="39" t="s">
        <v>7051</v>
      </c>
      <c r="C586" s="39" t="s">
        <v>7052</v>
      </c>
      <c r="D586" s="39" t="s">
        <v>71</v>
      </c>
      <c r="E586" s="39" t="s">
        <v>2842</v>
      </c>
      <c r="F586" s="66" t="str">
        <f>HYPERLINK("http://twiplomacy.com/info/europe/Luxembourg","http://twiplomacy.com/info/europe/Luxembourg")</f>
        <v>http://twiplomacy.com/info/europe/Luxembourg</v>
      </c>
      <c r="G586" s="41" t="s">
        <v>7053</v>
      </c>
      <c r="H586" s="48" t="s">
        <v>7054</v>
      </c>
      <c r="I586" s="41" t="s">
        <v>7055</v>
      </c>
      <c r="J586" s="43">
        <v>14447</v>
      </c>
      <c r="K586" s="43">
        <v>75</v>
      </c>
      <c r="L586" s="41" t="s">
        <v>7056</v>
      </c>
      <c r="M586" s="41" t="s">
        <v>7057</v>
      </c>
      <c r="N586" s="41" t="s">
        <v>7051</v>
      </c>
      <c r="O586" s="43">
        <v>39</v>
      </c>
      <c r="P586" s="43">
        <v>785</v>
      </c>
      <c r="Q586" s="41" t="s">
        <v>164</v>
      </c>
      <c r="R586" s="41" t="s">
        <v>124</v>
      </c>
      <c r="S586" s="43">
        <v>207</v>
      </c>
      <c r="T586" s="44" t="s">
        <v>97</v>
      </c>
      <c r="U586" s="43">
        <v>0.20536635706914341</v>
      </c>
      <c r="V586" s="43">
        <v>11.710691823899371</v>
      </c>
      <c r="W586" s="43">
        <v>27.761006289308181</v>
      </c>
      <c r="X586" s="45">
        <v>13</v>
      </c>
      <c r="Y586" s="45">
        <v>199</v>
      </c>
      <c r="Z586" s="46">
        <v>6.5326633165829207E-2</v>
      </c>
      <c r="AA586" s="41" t="s">
        <v>7053</v>
      </c>
      <c r="AB586" s="41" t="s">
        <v>7055</v>
      </c>
      <c r="AC586" s="41" t="s">
        <v>7058</v>
      </c>
      <c r="AD586" s="41" t="s">
        <v>7054</v>
      </c>
      <c r="AE586" s="43">
        <v>5198</v>
      </c>
      <c r="AF586" s="43">
        <v>14.979166666666666</v>
      </c>
      <c r="AG586" s="43">
        <v>1438</v>
      </c>
      <c r="AH586" s="43">
        <v>3760</v>
      </c>
      <c r="AI586" s="47">
        <v>4.1999999999999997E-3</v>
      </c>
      <c r="AJ586" s="47">
        <v>4.3600000000000002E-3</v>
      </c>
      <c r="AK586" s="47">
        <v>4.3099999999999996E-3</v>
      </c>
      <c r="AL586" s="41" t="s">
        <v>82</v>
      </c>
      <c r="AM586" s="47">
        <v>1.42E-3</v>
      </c>
      <c r="AN586" s="43">
        <v>96</v>
      </c>
      <c r="AO586" s="43">
        <v>70</v>
      </c>
      <c r="AP586" s="43">
        <v>0</v>
      </c>
      <c r="AQ586" s="43">
        <v>19</v>
      </c>
      <c r="AR586" s="43">
        <v>7</v>
      </c>
      <c r="AS586" s="41">
        <v>0.26</v>
      </c>
      <c r="AT586" s="43">
        <v>14435</v>
      </c>
      <c r="AU586" s="43">
        <v>3187</v>
      </c>
      <c r="AV586" s="47">
        <v>0.2833</v>
      </c>
      <c r="AW586" s="48" t="s">
        <v>7059</v>
      </c>
      <c r="AX586" s="39">
        <v>0</v>
      </c>
      <c r="AY586" s="39">
        <v>0</v>
      </c>
      <c r="AZ586" s="39" t="s">
        <v>85</v>
      </c>
      <c r="BA586" s="39"/>
      <c r="BB586" s="48" t="s">
        <v>7060</v>
      </c>
      <c r="BC586" s="39">
        <v>0</v>
      </c>
      <c r="BD586" s="41" t="s">
        <v>7053</v>
      </c>
      <c r="BE586" s="50">
        <v>7</v>
      </c>
      <c r="BF586" s="50">
        <v>10</v>
      </c>
      <c r="BG586" s="50">
        <v>4</v>
      </c>
      <c r="BH586" s="50">
        <v>21</v>
      </c>
      <c r="BI586" s="50" t="s">
        <v>7061</v>
      </c>
      <c r="BJ586" s="50" t="s">
        <v>7062</v>
      </c>
      <c r="BK586" s="50" t="s">
        <v>7063</v>
      </c>
      <c r="BL586" s="51" t="s">
        <v>7064</v>
      </c>
      <c r="BM586" s="52" t="s">
        <v>90</v>
      </c>
      <c r="BN586" s="57"/>
      <c r="BO586" s="57"/>
      <c r="BP586" s="57"/>
      <c r="BQ586" s="58"/>
    </row>
    <row r="587" spans="1:69" ht="15.75" x14ac:dyDescent="0.25">
      <c r="A587" s="38" t="s">
        <v>5353</v>
      </c>
      <c r="B587" s="39" t="s">
        <v>7051</v>
      </c>
      <c r="C587" s="39" t="s">
        <v>104</v>
      </c>
      <c r="D587" s="39" t="s">
        <v>118</v>
      </c>
      <c r="E587" s="39" t="s">
        <v>7065</v>
      </c>
      <c r="F587" s="66" t="str">
        <f>HYPERLINK("http://twiplomacy.com/info/europe/Luxembourg","http://twiplomacy.com/info/europe/Luxembourg")</f>
        <v>http://twiplomacy.com/info/europe/Luxembourg</v>
      </c>
      <c r="G587" s="41" t="s">
        <v>7066</v>
      </c>
      <c r="H587" s="48" t="s">
        <v>7067</v>
      </c>
      <c r="I587" s="41" t="s">
        <v>7068</v>
      </c>
      <c r="J587" s="43">
        <v>69343</v>
      </c>
      <c r="K587" s="43">
        <v>78</v>
      </c>
      <c r="L587" s="41" t="s">
        <v>7069</v>
      </c>
      <c r="M587" s="41" t="s">
        <v>7070</v>
      </c>
      <c r="N587" s="41" t="s">
        <v>7051</v>
      </c>
      <c r="O587" s="43">
        <v>403</v>
      </c>
      <c r="P587" s="43">
        <v>2624</v>
      </c>
      <c r="Q587" s="41" t="s">
        <v>164</v>
      </c>
      <c r="R587" s="41" t="s">
        <v>124</v>
      </c>
      <c r="S587" s="43">
        <v>511</v>
      </c>
      <c r="T587" s="44" t="s">
        <v>97</v>
      </c>
      <c r="U587" s="43">
        <v>1.2922077922077919</v>
      </c>
      <c r="V587" s="43">
        <v>15.345911949685529</v>
      </c>
      <c r="W587" s="43">
        <v>61.339622641509443</v>
      </c>
      <c r="X587" s="45">
        <v>7</v>
      </c>
      <c r="Y587" s="45">
        <v>199</v>
      </c>
      <c r="Z587" s="46">
        <v>3.5175879396984903E-2</v>
      </c>
      <c r="AA587" s="41" t="s">
        <v>7066</v>
      </c>
      <c r="AB587" s="41" t="s">
        <v>7068</v>
      </c>
      <c r="AC587" s="41" t="s">
        <v>7071</v>
      </c>
      <c r="AD587" s="41" t="s">
        <v>7067</v>
      </c>
      <c r="AE587" s="43">
        <v>44004</v>
      </c>
      <c r="AF587" s="43">
        <v>22.856502242152466</v>
      </c>
      <c r="AG587" s="43">
        <v>10194</v>
      </c>
      <c r="AH587" s="43">
        <v>33810</v>
      </c>
      <c r="AI587" s="47">
        <v>1.5499999999999999E-3</v>
      </c>
      <c r="AJ587" s="47">
        <v>1.7700000000000001E-3</v>
      </c>
      <c r="AK587" s="47">
        <v>7.6000000000000004E-4</v>
      </c>
      <c r="AL587" s="47">
        <v>1.7700000000000001E-3</v>
      </c>
      <c r="AM587" s="47">
        <v>1.4400000000000001E-3</v>
      </c>
      <c r="AN587" s="43">
        <v>446</v>
      </c>
      <c r="AO587" s="43">
        <v>313</v>
      </c>
      <c r="AP587" s="43">
        <v>9</v>
      </c>
      <c r="AQ587" s="43">
        <v>61</v>
      </c>
      <c r="AR587" s="43">
        <v>62</v>
      </c>
      <c r="AS587" s="41">
        <v>1.22</v>
      </c>
      <c r="AT587" s="43">
        <v>69292</v>
      </c>
      <c r="AU587" s="43">
        <v>13551</v>
      </c>
      <c r="AV587" s="47">
        <v>0.24310000000000001</v>
      </c>
      <c r="AW587" s="48" t="s">
        <v>7072</v>
      </c>
      <c r="AX587" s="39">
        <v>0</v>
      </c>
      <c r="AY587" s="39">
        <v>0</v>
      </c>
      <c r="AZ587" s="39" t="s">
        <v>85</v>
      </c>
      <c r="BA587" s="39"/>
      <c r="BB587" s="48" t="s">
        <v>7073</v>
      </c>
      <c r="BC587" s="39">
        <v>0</v>
      </c>
      <c r="BD587" s="41" t="s">
        <v>7066</v>
      </c>
      <c r="BE587" s="50">
        <v>2</v>
      </c>
      <c r="BF587" s="50">
        <v>44</v>
      </c>
      <c r="BG587" s="50">
        <v>5</v>
      </c>
      <c r="BH587" s="50">
        <v>51</v>
      </c>
      <c r="BI587" s="50" t="s">
        <v>7074</v>
      </c>
      <c r="BJ587" s="50" t="s">
        <v>7075</v>
      </c>
      <c r="BK587" s="50" t="s">
        <v>7076</v>
      </c>
      <c r="BL587" s="56" t="s">
        <v>7077</v>
      </c>
      <c r="BM587" s="52" t="s">
        <v>276</v>
      </c>
      <c r="BN587" s="57"/>
      <c r="BO587" s="57"/>
      <c r="BP587" s="57"/>
      <c r="BQ587" s="58"/>
    </row>
    <row r="588" spans="1:69" ht="15.75" x14ac:dyDescent="0.25">
      <c r="A588" s="38" t="s">
        <v>5353</v>
      </c>
      <c r="B588" s="39" t="s">
        <v>7051</v>
      </c>
      <c r="C588" s="39" t="s">
        <v>211</v>
      </c>
      <c r="D588" s="39" t="s">
        <v>71</v>
      </c>
      <c r="E588" s="39" t="s">
        <v>211</v>
      </c>
      <c r="F588" s="66" t="str">
        <f>HYPERLINK("http://twiplomacy.com/info/europe/Luxembourg","http://twiplomacy.com/info/europe/Luxembourg")</f>
        <v>http://twiplomacy.com/info/europe/Luxembourg</v>
      </c>
      <c r="G588" s="41" t="s">
        <v>7078</v>
      </c>
      <c r="H588" s="48" t="s">
        <v>7079</v>
      </c>
      <c r="I588" s="41" t="s">
        <v>7080</v>
      </c>
      <c r="J588" s="43">
        <v>17561</v>
      </c>
      <c r="K588" s="43">
        <v>183</v>
      </c>
      <c r="L588" s="41" t="s">
        <v>7081</v>
      </c>
      <c r="M588" s="41" t="s">
        <v>7082</v>
      </c>
      <c r="N588" s="41" t="s">
        <v>7051</v>
      </c>
      <c r="O588" s="43">
        <v>204</v>
      </c>
      <c r="P588" s="43">
        <v>1784</v>
      </c>
      <c r="Q588" s="41" t="s">
        <v>5442</v>
      </c>
      <c r="R588" s="41" t="s">
        <v>124</v>
      </c>
      <c r="S588" s="43">
        <v>117</v>
      </c>
      <c r="T588" s="44" t="s">
        <v>97</v>
      </c>
      <c r="U588" s="43">
        <v>1.24982206405694</v>
      </c>
      <c r="V588" s="43">
        <v>2.415094339622641</v>
      </c>
      <c r="W588" s="43">
        <v>2.3842195540308748</v>
      </c>
      <c r="X588" s="45">
        <v>15</v>
      </c>
      <c r="Y588" s="45">
        <v>1756</v>
      </c>
      <c r="Z588" s="46">
        <v>8.5421412300683407E-3</v>
      </c>
      <c r="AA588" s="41" t="s">
        <v>7078</v>
      </c>
      <c r="AB588" s="41" t="s">
        <v>7080</v>
      </c>
      <c r="AC588" s="41" t="s">
        <v>7083</v>
      </c>
      <c r="AD588" s="41" t="s">
        <v>7079</v>
      </c>
      <c r="AE588" s="43">
        <v>732</v>
      </c>
      <c r="AF588" s="43">
        <v>4.5789473684210522</v>
      </c>
      <c r="AG588" s="43">
        <v>261</v>
      </c>
      <c r="AH588" s="43">
        <v>471</v>
      </c>
      <c r="AI588" s="47">
        <v>8.0000000000000004E-4</v>
      </c>
      <c r="AJ588" s="47">
        <v>1.08E-3</v>
      </c>
      <c r="AK588" s="47">
        <v>7.3999999999999999E-4</v>
      </c>
      <c r="AL588" s="41" t="s">
        <v>82</v>
      </c>
      <c r="AM588" s="47">
        <v>1.07E-3</v>
      </c>
      <c r="AN588" s="43">
        <v>57</v>
      </c>
      <c r="AO588" s="43">
        <v>11</v>
      </c>
      <c r="AP588" s="43">
        <v>0</v>
      </c>
      <c r="AQ588" s="43">
        <v>45</v>
      </c>
      <c r="AR588" s="43">
        <v>1</v>
      </c>
      <c r="AS588" s="41">
        <v>0.16</v>
      </c>
      <c r="AT588" s="43">
        <v>17560</v>
      </c>
      <c r="AU588" s="43">
        <v>5224</v>
      </c>
      <c r="AV588" s="47">
        <v>0.42349999999999999</v>
      </c>
      <c r="AW588" s="48" t="str">
        <f>HYPERLINK("https://twitter.com/gouv_lu/lists","https://twitter.com/gouv_lu/lists")</f>
        <v>https://twitter.com/gouv_lu/lists</v>
      </c>
      <c r="AX588" s="39">
        <v>0</v>
      </c>
      <c r="AY588" s="39">
        <v>0</v>
      </c>
      <c r="AZ588" s="39" t="s">
        <v>85</v>
      </c>
      <c r="BA588" s="39"/>
      <c r="BB588" s="48" t="s">
        <v>7084</v>
      </c>
      <c r="BC588" s="39">
        <v>0</v>
      </c>
      <c r="BD588" s="41" t="s">
        <v>7078</v>
      </c>
      <c r="BE588" s="50">
        <v>12</v>
      </c>
      <c r="BF588" s="50">
        <v>18</v>
      </c>
      <c r="BG588" s="50">
        <v>5</v>
      </c>
      <c r="BH588" s="50">
        <v>35</v>
      </c>
      <c r="BI588" s="50" t="s">
        <v>7085</v>
      </c>
      <c r="BJ588" s="50" t="s">
        <v>7086</v>
      </c>
      <c r="BK588" s="50" t="s">
        <v>7087</v>
      </c>
      <c r="BL588" s="51" t="s">
        <v>7088</v>
      </c>
      <c r="BM588" s="52" t="s">
        <v>90</v>
      </c>
      <c r="BN588" s="57"/>
      <c r="BO588" s="57"/>
      <c r="BP588" s="57"/>
      <c r="BQ588" s="58"/>
    </row>
    <row r="589" spans="1:69" ht="15.75" x14ac:dyDescent="0.25">
      <c r="A589" s="38" t="s">
        <v>5353</v>
      </c>
      <c r="B589" s="39" t="s">
        <v>7051</v>
      </c>
      <c r="C589" s="39" t="s">
        <v>132</v>
      </c>
      <c r="D589" s="39" t="s">
        <v>71</v>
      </c>
      <c r="E589" s="39" t="s">
        <v>132</v>
      </c>
      <c r="F589" s="66" t="str">
        <f>HYPERLINK("http://twiplomacy.com/info/europe/Luxembourg","http://twiplomacy.com/info/europe/Luxembourg")</f>
        <v>http://twiplomacy.com/info/europe/Luxembourg</v>
      </c>
      <c r="G589" s="41" t="s">
        <v>7089</v>
      </c>
      <c r="H589" s="48" t="s">
        <v>7090</v>
      </c>
      <c r="I589" s="41" t="s">
        <v>7091</v>
      </c>
      <c r="J589" s="43">
        <v>2643</v>
      </c>
      <c r="K589" s="43">
        <v>199</v>
      </c>
      <c r="L589" s="41" t="s">
        <v>7092</v>
      </c>
      <c r="M589" s="41" t="s">
        <v>7093</v>
      </c>
      <c r="N589" s="41" t="s">
        <v>7051</v>
      </c>
      <c r="O589" s="43">
        <v>623</v>
      </c>
      <c r="P589" s="43">
        <v>1434</v>
      </c>
      <c r="Q589" s="41" t="s">
        <v>164</v>
      </c>
      <c r="R589" s="41" t="s">
        <v>124</v>
      </c>
      <c r="S589" s="43">
        <v>76</v>
      </c>
      <c r="T589" s="44" t="s">
        <v>97</v>
      </c>
      <c r="U589" s="43">
        <v>1.9537166900420759</v>
      </c>
      <c r="V589" s="43">
        <v>4.0036585365853661</v>
      </c>
      <c r="W589" s="43">
        <v>5.9719512195121949</v>
      </c>
      <c r="X589" s="45">
        <v>13</v>
      </c>
      <c r="Y589" s="45">
        <v>1393</v>
      </c>
      <c r="Z589" s="46">
        <v>9.3323761665470208E-3</v>
      </c>
      <c r="AA589" s="41" t="s">
        <v>7089</v>
      </c>
      <c r="AB589" s="41" t="s">
        <v>7091</v>
      </c>
      <c r="AC589" s="41" t="s">
        <v>7094</v>
      </c>
      <c r="AD589" s="41" t="s">
        <v>7090</v>
      </c>
      <c r="AE589" s="43">
        <v>5540</v>
      </c>
      <c r="AF589" s="43">
        <v>4.0815899581589958</v>
      </c>
      <c r="AG589" s="43">
        <v>1951</v>
      </c>
      <c r="AH589" s="43">
        <v>3589</v>
      </c>
      <c r="AI589" s="47">
        <v>5.8700000000000002E-3</v>
      </c>
      <c r="AJ589" s="47">
        <v>6.6800000000000002E-3</v>
      </c>
      <c r="AK589" s="47">
        <v>4.1200000000000004E-3</v>
      </c>
      <c r="AL589" s="47">
        <v>4.7999999999999996E-3</v>
      </c>
      <c r="AM589" s="47">
        <v>2.48E-3</v>
      </c>
      <c r="AN589" s="43">
        <v>478</v>
      </c>
      <c r="AO589" s="43">
        <v>303</v>
      </c>
      <c r="AP589" s="43">
        <v>2</v>
      </c>
      <c r="AQ589" s="43">
        <v>153</v>
      </c>
      <c r="AR589" s="43">
        <v>19</v>
      </c>
      <c r="AS589" s="41">
        <v>1.31</v>
      </c>
      <c r="AT589" s="43">
        <v>2634</v>
      </c>
      <c r="AU589" s="43">
        <v>1384</v>
      </c>
      <c r="AV589" s="47">
        <v>1.1072</v>
      </c>
      <c r="AW589" s="48" t="s">
        <v>7095</v>
      </c>
      <c r="AX589" s="39">
        <v>0</v>
      </c>
      <c r="AY589" s="39">
        <v>0</v>
      </c>
      <c r="AZ589" s="39" t="s">
        <v>85</v>
      </c>
      <c r="BA589" s="39"/>
      <c r="BB589" s="48" t="s">
        <v>7096</v>
      </c>
      <c r="BC589" s="39">
        <v>0</v>
      </c>
      <c r="BD589" s="41" t="s">
        <v>7089</v>
      </c>
      <c r="BE589" s="50">
        <v>41</v>
      </c>
      <c r="BF589" s="50">
        <v>33</v>
      </c>
      <c r="BG589" s="50">
        <v>30</v>
      </c>
      <c r="BH589" s="50">
        <v>104</v>
      </c>
      <c r="BI589" s="50" t="s">
        <v>7097</v>
      </c>
      <c r="BJ589" s="50" t="s">
        <v>7098</v>
      </c>
      <c r="BK589" s="50" t="s">
        <v>7099</v>
      </c>
      <c r="BL589" s="51" t="s">
        <v>7100</v>
      </c>
      <c r="BM589" s="52" t="s">
        <v>276</v>
      </c>
      <c r="BN589" s="57"/>
      <c r="BO589" s="57"/>
      <c r="BP589" s="57"/>
      <c r="BQ589" s="58"/>
    </row>
    <row r="590" spans="1:69" ht="15.75" x14ac:dyDescent="0.25">
      <c r="A590" s="38" t="s">
        <v>5353</v>
      </c>
      <c r="B590" s="39" t="s">
        <v>7101</v>
      </c>
      <c r="C590" s="39" t="s">
        <v>146</v>
      </c>
      <c r="D590" s="39" t="s">
        <v>118</v>
      </c>
      <c r="E590" s="39" t="s">
        <v>7102</v>
      </c>
      <c r="F590" s="66" t="str">
        <f t="shared" ref="F590:F595" si="31">HYPERLINK("http://twiplomacy.com/info/europe/f-y-r-o-m/","http://twiplomacy.com/info/europe/f-y-r-o-m/")</f>
        <v>http://twiplomacy.com/info/europe/f-y-r-o-m/</v>
      </c>
      <c r="G590" s="41" t="s">
        <v>7103</v>
      </c>
      <c r="H590" s="48" t="s">
        <v>7104</v>
      </c>
      <c r="I590" s="41" t="s">
        <v>7103</v>
      </c>
      <c r="J590" s="43">
        <v>1048</v>
      </c>
      <c r="K590" s="43">
        <v>0</v>
      </c>
      <c r="L590" s="41"/>
      <c r="M590" s="41" t="s">
        <v>7105</v>
      </c>
      <c r="N590" s="41" t="s">
        <v>7106</v>
      </c>
      <c r="O590" s="43">
        <v>0</v>
      </c>
      <c r="P590" s="43">
        <v>3</v>
      </c>
      <c r="Q590" s="41" t="s">
        <v>164</v>
      </c>
      <c r="R590" s="41" t="s">
        <v>79</v>
      </c>
      <c r="S590" s="43">
        <v>60</v>
      </c>
      <c r="T590" s="44" t="s">
        <v>7107</v>
      </c>
      <c r="U590" s="43">
        <v>0.15</v>
      </c>
      <c r="V590" s="43">
        <v>5</v>
      </c>
      <c r="W590" s="43">
        <v>6.333333333333333</v>
      </c>
      <c r="X590" s="45">
        <v>0</v>
      </c>
      <c r="Y590" s="45">
        <v>3</v>
      </c>
      <c r="Z590" s="46">
        <v>0</v>
      </c>
      <c r="AA590" s="41" t="s">
        <v>7103</v>
      </c>
      <c r="AB590" s="41" t="s">
        <v>7103</v>
      </c>
      <c r="AC590" s="41" t="s">
        <v>7108</v>
      </c>
      <c r="AD590" s="41" t="s">
        <v>7104</v>
      </c>
      <c r="AE590" s="43">
        <v>0</v>
      </c>
      <c r="AF590" s="43" t="e">
        <v>#VALUE!</v>
      </c>
      <c r="AG590" s="43">
        <v>0</v>
      </c>
      <c r="AH590" s="43">
        <v>0</v>
      </c>
      <c r="AI590" s="41" t="s">
        <v>82</v>
      </c>
      <c r="AJ590" s="41" t="s">
        <v>82</v>
      </c>
      <c r="AK590" s="41" t="s">
        <v>82</v>
      </c>
      <c r="AL590" s="41" t="s">
        <v>82</v>
      </c>
      <c r="AM590" s="41" t="s">
        <v>82</v>
      </c>
      <c r="AN590" s="43" t="s">
        <v>83</v>
      </c>
      <c r="AO590" s="43">
        <v>0</v>
      </c>
      <c r="AP590" s="43">
        <v>0</v>
      </c>
      <c r="AQ590" s="43">
        <v>0</v>
      </c>
      <c r="AR590" s="43">
        <v>0</v>
      </c>
      <c r="AS590" s="41">
        <v>0</v>
      </c>
      <c r="AT590" s="43">
        <v>1046</v>
      </c>
      <c r="AU590" s="43">
        <v>47</v>
      </c>
      <c r="AV590" s="47">
        <v>4.7E-2</v>
      </c>
      <c r="AW590" s="48" t="str">
        <f>HYPERLINK("https://twitter.com/GjorgeIvanov/lists","https://twitter.com/GjorgeIvanov/lists")</f>
        <v>https://twitter.com/GjorgeIvanov/lists</v>
      </c>
      <c r="AX590" s="39">
        <v>0</v>
      </c>
      <c r="AY590" s="39">
        <v>0</v>
      </c>
      <c r="AZ590" s="39" t="s">
        <v>85</v>
      </c>
      <c r="BA590" s="39"/>
      <c r="BB590" s="48" t="s">
        <v>7109</v>
      </c>
      <c r="BC590" s="39">
        <v>0</v>
      </c>
      <c r="BD590" s="41" t="s">
        <v>7103</v>
      </c>
      <c r="BE590" s="50">
        <v>0</v>
      </c>
      <c r="BF590" s="50">
        <v>5</v>
      </c>
      <c r="BG590" s="50">
        <v>0</v>
      </c>
      <c r="BH590" s="50">
        <v>5</v>
      </c>
      <c r="BI590" s="50"/>
      <c r="BJ590" s="50" t="s">
        <v>7110</v>
      </c>
      <c r="BK590" s="50"/>
      <c r="BL590" s="51" t="s">
        <v>7111</v>
      </c>
      <c r="BM590" s="52" t="s">
        <v>90</v>
      </c>
      <c r="BN590" s="57"/>
      <c r="BO590" s="57"/>
      <c r="BP590" s="57"/>
      <c r="BQ590" s="58"/>
    </row>
    <row r="591" spans="1:69" ht="15.75" x14ac:dyDescent="0.25">
      <c r="A591" s="38" t="s">
        <v>5353</v>
      </c>
      <c r="B591" s="39" t="s">
        <v>7101</v>
      </c>
      <c r="C591" s="39" t="s">
        <v>104</v>
      </c>
      <c r="D591" s="39" t="s">
        <v>118</v>
      </c>
      <c r="E591" s="39" t="s">
        <v>7112</v>
      </c>
      <c r="F591" s="66" t="str">
        <f t="shared" si="31"/>
        <v>http://twiplomacy.com/info/europe/f-y-r-o-m/</v>
      </c>
      <c r="G591" s="41" t="s">
        <v>7113</v>
      </c>
      <c r="H591" s="48" t="s">
        <v>7114</v>
      </c>
      <c r="I591" s="41" t="s">
        <v>7115</v>
      </c>
      <c r="J591" s="43">
        <v>9609</v>
      </c>
      <c r="K591" s="43">
        <v>744</v>
      </c>
      <c r="L591" s="41" t="s">
        <v>7116</v>
      </c>
      <c r="M591" s="41" t="s">
        <v>7117</v>
      </c>
      <c r="N591" s="41" t="s">
        <v>7118</v>
      </c>
      <c r="O591" s="43">
        <v>154</v>
      </c>
      <c r="P591" s="43">
        <v>3317</v>
      </c>
      <c r="Q591" s="41" t="s">
        <v>164</v>
      </c>
      <c r="R591" s="41" t="s">
        <v>79</v>
      </c>
      <c r="S591" s="43">
        <v>51</v>
      </c>
      <c r="T591" s="44" t="s">
        <v>97</v>
      </c>
      <c r="U591" s="43">
        <v>1.848991354466859</v>
      </c>
      <c r="V591" s="43">
        <v>5.858206309819213</v>
      </c>
      <c r="W591" s="43">
        <v>24.640907479617159</v>
      </c>
      <c r="X591" s="45">
        <v>80</v>
      </c>
      <c r="Y591" s="45">
        <v>3208</v>
      </c>
      <c r="Z591" s="46">
        <v>2.4937655860349101E-2</v>
      </c>
      <c r="AA591" s="41" t="s">
        <v>7113</v>
      </c>
      <c r="AB591" s="41" t="s">
        <v>7115</v>
      </c>
      <c r="AC591" s="41" t="s">
        <v>7119</v>
      </c>
      <c r="AD591" s="41" t="s">
        <v>7114</v>
      </c>
      <c r="AE591" s="43">
        <v>63240</v>
      </c>
      <c r="AF591" s="43">
        <v>5.7388059701492535</v>
      </c>
      <c r="AG591" s="43">
        <v>9228</v>
      </c>
      <c r="AH591" s="43">
        <v>54012</v>
      </c>
      <c r="AI591" s="47">
        <v>4.7999999999999996E-3</v>
      </c>
      <c r="AJ591" s="47">
        <v>6.6499999999999997E-3</v>
      </c>
      <c r="AK591" s="47">
        <v>4.0600000000000002E-3</v>
      </c>
      <c r="AL591" s="47">
        <v>7.26E-3</v>
      </c>
      <c r="AM591" s="47">
        <v>3.32E-3</v>
      </c>
      <c r="AN591" s="43">
        <v>1608</v>
      </c>
      <c r="AO591" s="43">
        <v>566</v>
      </c>
      <c r="AP591" s="43">
        <v>42</v>
      </c>
      <c r="AQ591" s="43">
        <v>377</v>
      </c>
      <c r="AR591" s="43">
        <v>380</v>
      </c>
      <c r="AS591" s="41">
        <v>4.41</v>
      </c>
      <c r="AT591" s="43">
        <v>9556</v>
      </c>
      <c r="AU591" s="43">
        <v>0</v>
      </c>
      <c r="AV591" s="55">
        <v>0</v>
      </c>
      <c r="AW591" s="48" t="s">
        <v>7120</v>
      </c>
      <c r="AX591" s="83">
        <v>0</v>
      </c>
      <c r="AY591" s="83">
        <v>1</v>
      </c>
      <c r="AZ591" s="39" t="s">
        <v>85</v>
      </c>
      <c r="BA591" s="39"/>
      <c r="BB591" s="48" t="s">
        <v>7121</v>
      </c>
      <c r="BC591" s="39">
        <v>0</v>
      </c>
      <c r="BD591" s="41" t="s">
        <v>7113</v>
      </c>
      <c r="BE591" s="50">
        <v>39</v>
      </c>
      <c r="BF591" s="50">
        <v>2</v>
      </c>
      <c r="BG591" s="50">
        <v>14</v>
      </c>
      <c r="BH591" s="50">
        <v>55</v>
      </c>
      <c r="BI591" s="50" t="s">
        <v>7122</v>
      </c>
      <c r="BJ591" s="50" t="s">
        <v>7123</v>
      </c>
      <c r="BK591" s="50" t="s">
        <v>7124</v>
      </c>
      <c r="BL591" s="56" t="s">
        <v>7125</v>
      </c>
      <c r="BM591" s="52">
        <v>39</v>
      </c>
      <c r="BN591" s="57">
        <v>1</v>
      </c>
      <c r="BO591" s="57">
        <v>2</v>
      </c>
      <c r="BP591" s="57">
        <v>0</v>
      </c>
      <c r="BQ591" s="58"/>
    </row>
    <row r="592" spans="1:69" ht="15.75" x14ac:dyDescent="0.25">
      <c r="A592" s="38" t="s">
        <v>5353</v>
      </c>
      <c r="B592" s="39" t="s">
        <v>7101</v>
      </c>
      <c r="C592" s="39" t="s">
        <v>211</v>
      </c>
      <c r="D592" s="39" t="s">
        <v>71</v>
      </c>
      <c r="E592" s="39" t="s">
        <v>211</v>
      </c>
      <c r="F592" s="66" t="str">
        <f t="shared" si="31"/>
        <v>http://twiplomacy.com/info/europe/f-y-r-o-m/</v>
      </c>
      <c r="G592" s="41" t="s">
        <v>7126</v>
      </c>
      <c r="H592" s="48" t="s">
        <v>7127</v>
      </c>
      <c r="I592" s="41" t="s">
        <v>7128</v>
      </c>
      <c r="J592" s="43">
        <v>7038</v>
      </c>
      <c r="K592" s="43">
        <v>205</v>
      </c>
      <c r="L592" s="41" t="s">
        <v>7129</v>
      </c>
      <c r="M592" s="41" t="s">
        <v>7130</v>
      </c>
      <c r="N592" s="41" t="s">
        <v>7118</v>
      </c>
      <c r="O592" s="43">
        <v>544</v>
      </c>
      <c r="P592" s="43">
        <v>11204</v>
      </c>
      <c r="Q592" s="41" t="s">
        <v>164</v>
      </c>
      <c r="R592" s="41" t="s">
        <v>79</v>
      </c>
      <c r="S592" s="43">
        <v>76</v>
      </c>
      <c r="T592" s="44" t="s">
        <v>97</v>
      </c>
      <c r="U592" s="43">
        <v>2.52251552795031</v>
      </c>
      <c r="V592" s="43">
        <v>1.179222839016653</v>
      </c>
      <c r="W592" s="43">
        <v>4.8306899286280727</v>
      </c>
      <c r="X592" s="45">
        <v>81</v>
      </c>
      <c r="Y592" s="45">
        <v>3249</v>
      </c>
      <c r="Z592" s="46">
        <v>2.4930747922437699E-2</v>
      </c>
      <c r="AA592" s="41" t="s">
        <v>7126</v>
      </c>
      <c r="AB592" s="41" t="s">
        <v>7128</v>
      </c>
      <c r="AC592" s="41" t="s">
        <v>7131</v>
      </c>
      <c r="AD592" s="41" t="s">
        <v>7127</v>
      </c>
      <c r="AE592" s="43">
        <v>14182</v>
      </c>
      <c r="AF592" s="43">
        <v>1.7773677736777367</v>
      </c>
      <c r="AG592" s="43">
        <v>2890</v>
      </c>
      <c r="AH592" s="43">
        <v>11292</v>
      </c>
      <c r="AI592" s="47">
        <v>1.3600000000000001E-3</v>
      </c>
      <c r="AJ592" s="47">
        <v>2.2399999999999998E-3</v>
      </c>
      <c r="AK592" s="47">
        <v>1.3799999999999999E-3</v>
      </c>
      <c r="AL592" s="47">
        <v>3.8999999999999998E-3</v>
      </c>
      <c r="AM592" s="47">
        <v>8.5999999999999998E-4</v>
      </c>
      <c r="AN592" s="43">
        <v>1626</v>
      </c>
      <c r="AO592" s="43">
        <v>177</v>
      </c>
      <c r="AP592" s="43">
        <v>8</v>
      </c>
      <c r="AQ592" s="43">
        <v>1052</v>
      </c>
      <c r="AR592" s="43">
        <v>120</v>
      </c>
      <c r="AS592" s="41">
        <v>4.45</v>
      </c>
      <c r="AT592" s="43">
        <v>7033</v>
      </c>
      <c r="AU592" s="43">
        <v>2477</v>
      </c>
      <c r="AV592" s="47">
        <v>0.54369999999999996</v>
      </c>
      <c r="AW592" s="48" t="s">
        <v>7132</v>
      </c>
      <c r="AX592" s="39">
        <v>1</v>
      </c>
      <c r="AY592" s="39">
        <v>0</v>
      </c>
      <c r="AZ592" s="39" t="s">
        <v>85</v>
      </c>
      <c r="BA592" s="39"/>
      <c r="BB592" s="48" t="s">
        <v>7133</v>
      </c>
      <c r="BC592" s="39">
        <v>2</v>
      </c>
      <c r="BD592" s="41" t="s">
        <v>7126</v>
      </c>
      <c r="BE592" s="50">
        <v>59</v>
      </c>
      <c r="BF592" s="50">
        <v>2</v>
      </c>
      <c r="BG592" s="50">
        <v>16</v>
      </c>
      <c r="BH592" s="50">
        <v>77</v>
      </c>
      <c r="BI592" s="50" t="s">
        <v>7134</v>
      </c>
      <c r="BJ592" s="50" t="s">
        <v>7135</v>
      </c>
      <c r="BK592" s="50" t="s">
        <v>7136</v>
      </c>
      <c r="BL592" s="56" t="s">
        <v>7137</v>
      </c>
      <c r="BM592" s="52" t="s">
        <v>90</v>
      </c>
      <c r="BN592" s="57"/>
      <c r="BO592" s="57"/>
      <c r="BP592" s="57"/>
      <c r="BQ592" s="58"/>
    </row>
    <row r="593" spans="1:69" ht="15.75" x14ac:dyDescent="0.25">
      <c r="A593" s="38" t="s">
        <v>5353</v>
      </c>
      <c r="B593" s="39" t="s">
        <v>7101</v>
      </c>
      <c r="C593" s="39" t="s">
        <v>117</v>
      </c>
      <c r="D593" s="39" t="s">
        <v>118</v>
      </c>
      <c r="E593" s="39" t="s">
        <v>7138</v>
      </c>
      <c r="F593" s="66" t="str">
        <f t="shared" si="31"/>
        <v>http://twiplomacy.com/info/europe/f-y-r-o-m/</v>
      </c>
      <c r="G593" s="41" t="s">
        <v>7139</v>
      </c>
      <c r="H593" s="48" t="s">
        <v>7140</v>
      </c>
      <c r="I593" s="41" t="s">
        <v>7141</v>
      </c>
      <c r="J593" s="43">
        <v>6412</v>
      </c>
      <c r="K593" s="43">
        <v>922</v>
      </c>
      <c r="L593" s="41" t="s">
        <v>7142</v>
      </c>
      <c r="M593" s="41" t="s">
        <v>7143</v>
      </c>
      <c r="N593" s="41" t="s">
        <v>7144</v>
      </c>
      <c r="O593" s="43">
        <v>3502</v>
      </c>
      <c r="P593" s="43">
        <v>4018</v>
      </c>
      <c r="Q593" s="41" t="s">
        <v>164</v>
      </c>
      <c r="R593" s="41" t="s">
        <v>79</v>
      </c>
      <c r="S593" s="43">
        <v>82</v>
      </c>
      <c r="T593" s="44" t="s">
        <v>97</v>
      </c>
      <c r="U593" s="43">
        <v>2.511354737666406</v>
      </c>
      <c r="V593" s="43">
        <v>6.835685483870968</v>
      </c>
      <c r="W593" s="43">
        <v>20.70564516129032</v>
      </c>
      <c r="X593" s="45">
        <v>194</v>
      </c>
      <c r="Y593" s="45">
        <v>3207</v>
      </c>
      <c r="Z593" s="46">
        <v>6.0492672279388794E-2</v>
      </c>
      <c r="AA593" s="41" t="s">
        <v>7139</v>
      </c>
      <c r="AB593" s="41" t="s">
        <v>7141</v>
      </c>
      <c r="AC593" s="41" t="s">
        <v>7145</v>
      </c>
      <c r="AD593" s="41" t="s">
        <v>7140</v>
      </c>
      <c r="AE593" s="43">
        <v>22306</v>
      </c>
      <c r="AF593" s="43">
        <v>14.25077399380805</v>
      </c>
      <c r="AG593" s="43">
        <v>4603</v>
      </c>
      <c r="AH593" s="43">
        <v>17703</v>
      </c>
      <c r="AI593" s="47">
        <v>1.346E-2</v>
      </c>
      <c r="AJ593" s="47">
        <v>1.37E-2</v>
      </c>
      <c r="AK593" s="47">
        <v>1.1180000000000001E-2</v>
      </c>
      <c r="AL593" s="41" t="s">
        <v>82</v>
      </c>
      <c r="AM593" s="47">
        <v>1.6250000000000001E-2</v>
      </c>
      <c r="AN593" s="43">
        <v>323</v>
      </c>
      <c r="AO593" s="43">
        <v>165</v>
      </c>
      <c r="AP593" s="43">
        <v>0</v>
      </c>
      <c r="AQ593" s="43">
        <v>98</v>
      </c>
      <c r="AR593" s="43">
        <v>59</v>
      </c>
      <c r="AS593" s="41">
        <v>0.88</v>
      </c>
      <c r="AT593" s="43">
        <v>6391</v>
      </c>
      <c r="AU593" s="43">
        <v>0</v>
      </c>
      <c r="AV593" s="55">
        <v>0</v>
      </c>
      <c r="AW593" s="48" t="s">
        <v>7146</v>
      </c>
      <c r="AX593" s="39">
        <v>0</v>
      </c>
      <c r="AY593" s="39">
        <v>0</v>
      </c>
      <c r="AZ593" s="39" t="s">
        <v>85</v>
      </c>
      <c r="BA593" s="39"/>
      <c r="BB593" s="48" t="s">
        <v>7147</v>
      </c>
      <c r="BC593" s="39">
        <v>0</v>
      </c>
      <c r="BD593" s="41" t="s">
        <v>7139</v>
      </c>
      <c r="BE593" s="50">
        <v>39</v>
      </c>
      <c r="BF593" s="50">
        <v>12</v>
      </c>
      <c r="BG593" s="50">
        <v>17</v>
      </c>
      <c r="BH593" s="50">
        <v>68</v>
      </c>
      <c r="BI593" s="50" t="s">
        <v>7148</v>
      </c>
      <c r="BJ593" s="50" t="s">
        <v>7149</v>
      </c>
      <c r="BK593" s="50" t="s">
        <v>7150</v>
      </c>
      <c r="BL593" s="97" t="s">
        <v>7151</v>
      </c>
      <c r="BM593" s="52" t="s">
        <v>276</v>
      </c>
      <c r="BN593" s="57"/>
      <c r="BO593" s="57"/>
      <c r="BP593" s="57"/>
      <c r="BQ593" s="58"/>
    </row>
    <row r="594" spans="1:69" ht="15.75" x14ac:dyDescent="0.25">
      <c r="A594" s="38" t="s">
        <v>5353</v>
      </c>
      <c r="B594" s="39" t="s">
        <v>7101</v>
      </c>
      <c r="C594" s="39" t="s">
        <v>117</v>
      </c>
      <c r="D594" s="39" t="s">
        <v>118</v>
      </c>
      <c r="E594" s="39" t="s">
        <v>7138</v>
      </c>
      <c r="F594" s="66" t="str">
        <f t="shared" si="31"/>
        <v>http://twiplomacy.com/info/europe/f-y-r-o-m/</v>
      </c>
      <c r="G594" s="41" t="s">
        <v>7152</v>
      </c>
      <c r="H594" s="48" t="s">
        <v>7153</v>
      </c>
      <c r="I594" s="41" t="s">
        <v>7154</v>
      </c>
      <c r="J594" s="43">
        <v>4851</v>
      </c>
      <c r="K594" s="43">
        <v>548</v>
      </c>
      <c r="L594" s="41" t="s">
        <v>7155</v>
      </c>
      <c r="M594" s="41" t="s">
        <v>7156</v>
      </c>
      <c r="N594" s="41"/>
      <c r="O594" s="43">
        <v>2924</v>
      </c>
      <c r="P594" s="43">
        <v>1783</v>
      </c>
      <c r="Q594" s="41" t="s">
        <v>164</v>
      </c>
      <c r="R594" s="41" t="s">
        <v>79</v>
      </c>
      <c r="S594" s="43">
        <v>16</v>
      </c>
      <c r="T594" s="44" t="s">
        <v>97</v>
      </c>
      <c r="U594" s="43">
        <v>0.71739130434782605</v>
      </c>
      <c r="V594" s="43">
        <v>17.388888888888889</v>
      </c>
      <c r="W594" s="43">
        <v>94.407407407407405</v>
      </c>
      <c r="X594" s="45">
        <v>10</v>
      </c>
      <c r="Y594" s="45">
        <v>198</v>
      </c>
      <c r="Z594" s="46">
        <v>5.0505050505050504E-2</v>
      </c>
      <c r="AA594" s="41" t="s">
        <v>7152</v>
      </c>
      <c r="AB594" s="41" t="s">
        <v>7154</v>
      </c>
      <c r="AC594" s="41" t="s">
        <v>7157</v>
      </c>
      <c r="AD594" s="41" t="s">
        <v>7153</v>
      </c>
      <c r="AE594" s="43">
        <v>7910</v>
      </c>
      <c r="AF594" s="43">
        <v>17.768115942028984</v>
      </c>
      <c r="AG594" s="43">
        <v>1226</v>
      </c>
      <c r="AH594" s="43">
        <v>6684</v>
      </c>
      <c r="AI594" s="47">
        <v>2.6589999999999999E-2</v>
      </c>
      <c r="AJ594" s="47">
        <v>3.739E-2</v>
      </c>
      <c r="AK594" s="47">
        <v>1.111E-2</v>
      </c>
      <c r="AL594" s="47">
        <v>2.333E-2</v>
      </c>
      <c r="AM594" s="47">
        <v>3.4209999999999997E-2</v>
      </c>
      <c r="AN594" s="43">
        <v>69</v>
      </c>
      <c r="AO594" s="43">
        <v>16</v>
      </c>
      <c r="AP594" s="43">
        <v>2</v>
      </c>
      <c r="AQ594" s="43">
        <v>24</v>
      </c>
      <c r="AR594" s="43">
        <v>27</v>
      </c>
      <c r="AS594" s="41">
        <v>0.19</v>
      </c>
      <c r="AT594" s="43">
        <v>4847</v>
      </c>
      <c r="AU594" s="43">
        <v>0</v>
      </c>
      <c r="AV594" s="55">
        <v>0</v>
      </c>
      <c r="AW594" s="48" t="s">
        <v>7158</v>
      </c>
      <c r="AX594" s="39">
        <v>0</v>
      </c>
      <c r="AY594" s="39">
        <v>0</v>
      </c>
      <c r="AZ594" s="39" t="s">
        <v>85</v>
      </c>
      <c r="BA594" s="39"/>
      <c r="BB594" s="48" t="s">
        <v>7159</v>
      </c>
      <c r="BC594" s="39">
        <v>0</v>
      </c>
      <c r="BD594" s="41" t="s">
        <v>7152</v>
      </c>
      <c r="BE594" s="50">
        <v>1</v>
      </c>
      <c r="BF594" s="50">
        <v>2</v>
      </c>
      <c r="BG594" s="50">
        <v>4</v>
      </c>
      <c r="BH594" s="50">
        <v>7</v>
      </c>
      <c r="BI594" s="50" t="s">
        <v>7160</v>
      </c>
      <c r="BJ594" s="50" t="s">
        <v>4433</v>
      </c>
      <c r="BK594" s="50" t="s">
        <v>7161</v>
      </c>
      <c r="BL594" s="97" t="s">
        <v>7162</v>
      </c>
      <c r="BM594" s="52">
        <v>1</v>
      </c>
      <c r="BN594" s="57">
        <v>0</v>
      </c>
      <c r="BO594" s="57">
        <v>13</v>
      </c>
      <c r="BP594" s="57">
        <v>19</v>
      </c>
      <c r="BQ594" s="58" t="e">
        <f>SUM(BM594)/BN594/BO594</f>
        <v>#DIV/0!</v>
      </c>
    </row>
    <row r="595" spans="1:69" ht="15.75" x14ac:dyDescent="0.25">
      <c r="A595" s="38" t="s">
        <v>5353</v>
      </c>
      <c r="B595" s="39" t="s">
        <v>7101</v>
      </c>
      <c r="C595" s="39" t="s">
        <v>132</v>
      </c>
      <c r="D595" s="39" t="s">
        <v>71</v>
      </c>
      <c r="E595" s="39" t="s">
        <v>132</v>
      </c>
      <c r="F595" s="66" t="str">
        <f t="shared" si="31"/>
        <v>http://twiplomacy.com/info/europe/f-y-r-o-m/</v>
      </c>
      <c r="G595" s="41" t="s">
        <v>7163</v>
      </c>
      <c r="H595" s="48" t="s">
        <v>7164</v>
      </c>
      <c r="I595" s="41" t="s">
        <v>7165</v>
      </c>
      <c r="J595" s="43">
        <v>1840</v>
      </c>
      <c r="K595" s="43">
        <v>292</v>
      </c>
      <c r="L595" s="41" t="s">
        <v>7166</v>
      </c>
      <c r="M595" s="41" t="s">
        <v>7167</v>
      </c>
      <c r="N595" s="41" t="s">
        <v>7101</v>
      </c>
      <c r="O595" s="43">
        <v>642</v>
      </c>
      <c r="P595" s="43">
        <v>836</v>
      </c>
      <c r="Q595" s="41" t="s">
        <v>164</v>
      </c>
      <c r="R595" s="41" t="s">
        <v>79</v>
      </c>
      <c r="S595" s="43">
        <v>34</v>
      </c>
      <c r="T595" s="44" t="s">
        <v>97</v>
      </c>
      <c r="U595" s="43">
        <v>2.3993993993994001</v>
      </c>
      <c r="V595" s="43">
        <v>6.6160919540229894</v>
      </c>
      <c r="W595" s="43">
        <v>19.783908045977011</v>
      </c>
      <c r="X595" s="45">
        <v>15</v>
      </c>
      <c r="Y595" s="45">
        <v>799</v>
      </c>
      <c r="Z595" s="46">
        <v>1.8773466833541901E-2</v>
      </c>
      <c r="AA595" s="41" t="s">
        <v>7163</v>
      </c>
      <c r="AB595" s="41" t="s">
        <v>7165</v>
      </c>
      <c r="AC595" s="41" t="s">
        <v>7168</v>
      </c>
      <c r="AD595" s="41" t="s">
        <v>7164</v>
      </c>
      <c r="AE595" s="43">
        <v>11780</v>
      </c>
      <c r="AF595" s="43">
        <v>6.5857461024498889</v>
      </c>
      <c r="AG595" s="43">
        <v>2957</v>
      </c>
      <c r="AH595" s="43">
        <v>8823</v>
      </c>
      <c r="AI595" s="47">
        <v>2.2460000000000001E-2</v>
      </c>
      <c r="AJ595" s="47">
        <v>2.5749999999999999E-2</v>
      </c>
      <c r="AK595" s="47">
        <v>1.711E-2</v>
      </c>
      <c r="AL595" s="47">
        <v>2.7650000000000001E-2</v>
      </c>
      <c r="AM595" s="47">
        <v>2.163E-2</v>
      </c>
      <c r="AN595" s="43">
        <v>449</v>
      </c>
      <c r="AO595" s="43">
        <v>248</v>
      </c>
      <c r="AP595" s="43">
        <v>23</v>
      </c>
      <c r="AQ595" s="43">
        <v>152</v>
      </c>
      <c r="AR595" s="43">
        <v>15</v>
      </c>
      <c r="AS595" s="41">
        <v>1.23</v>
      </c>
      <c r="AT595" s="43">
        <v>1832</v>
      </c>
      <c r="AU595" s="43">
        <v>0</v>
      </c>
      <c r="AV595" s="55">
        <v>0</v>
      </c>
      <c r="AW595" s="48" t="s">
        <v>7169</v>
      </c>
      <c r="AX595" s="39">
        <v>0</v>
      </c>
      <c r="AY595" s="39">
        <v>0</v>
      </c>
      <c r="AZ595" s="39" t="s">
        <v>85</v>
      </c>
      <c r="BA595" s="39"/>
      <c r="BB595" s="48" t="s">
        <v>7170</v>
      </c>
      <c r="BC595" s="39">
        <v>3</v>
      </c>
      <c r="BD595" s="41" t="s">
        <v>7163</v>
      </c>
      <c r="BE595" s="50">
        <v>69</v>
      </c>
      <c r="BF595" s="50">
        <v>2</v>
      </c>
      <c r="BG595" s="50">
        <v>29</v>
      </c>
      <c r="BH595" s="50">
        <v>100</v>
      </c>
      <c r="BI595" s="50" t="s">
        <v>7171</v>
      </c>
      <c r="BJ595" s="50" t="s">
        <v>7172</v>
      </c>
      <c r="BK595" s="50" t="s">
        <v>7173</v>
      </c>
      <c r="BL595" s="56" t="s">
        <v>7174</v>
      </c>
      <c r="BM595" s="52" t="s">
        <v>90</v>
      </c>
      <c r="BN595" s="57"/>
      <c r="BO595" s="57"/>
      <c r="BP595" s="57"/>
      <c r="BQ595" s="58"/>
    </row>
    <row r="596" spans="1:69" ht="15.75" x14ac:dyDescent="0.25">
      <c r="A596" s="38" t="s">
        <v>5353</v>
      </c>
      <c r="B596" s="39" t="s">
        <v>7175</v>
      </c>
      <c r="C596" s="39" t="s">
        <v>146</v>
      </c>
      <c r="D596" s="39" t="s">
        <v>118</v>
      </c>
      <c r="E596" s="39" t="s">
        <v>7176</v>
      </c>
      <c r="F596" s="66" t="str">
        <f>HYPERLINK("http://twiplomacy.com/info/europe/Malta","http://twiplomacy.com/info/europe/Malta")</f>
        <v>http://twiplomacy.com/info/europe/Malta</v>
      </c>
      <c r="G596" s="41" t="s">
        <v>7177</v>
      </c>
      <c r="H596" s="48" t="s">
        <v>7178</v>
      </c>
      <c r="I596" s="41" t="s">
        <v>7179</v>
      </c>
      <c r="J596" s="43">
        <v>14659</v>
      </c>
      <c r="K596" s="43">
        <v>624</v>
      </c>
      <c r="L596" s="41" t="s">
        <v>7180</v>
      </c>
      <c r="M596" s="41" t="s">
        <v>7181</v>
      </c>
      <c r="N596" s="41" t="s">
        <v>7175</v>
      </c>
      <c r="O596" s="43">
        <v>1041</v>
      </c>
      <c r="P596" s="43">
        <v>1715</v>
      </c>
      <c r="Q596" s="41" t="s">
        <v>164</v>
      </c>
      <c r="R596" s="41" t="s">
        <v>124</v>
      </c>
      <c r="S596" s="43">
        <v>165</v>
      </c>
      <c r="T596" s="39" t="s">
        <v>97</v>
      </c>
      <c r="U596" s="43">
        <v>1.1376959781867759</v>
      </c>
      <c r="V596" s="43">
        <v>3.014492753623188</v>
      </c>
      <c r="W596" s="43">
        <v>6.9333333333333336</v>
      </c>
      <c r="X596" s="45">
        <v>48</v>
      </c>
      <c r="Y596" s="45">
        <v>1669</v>
      </c>
      <c r="Z596" s="46">
        <v>2.8759736369083296E-2</v>
      </c>
      <c r="AA596" s="41" t="s">
        <v>7177</v>
      </c>
      <c r="AB596" s="41" t="s">
        <v>7179</v>
      </c>
      <c r="AC596" s="41" t="s">
        <v>7182</v>
      </c>
      <c r="AD596" s="41" t="s">
        <v>7178</v>
      </c>
      <c r="AE596" s="43">
        <v>7350</v>
      </c>
      <c r="AF596" s="43">
        <v>3.1957295373665482</v>
      </c>
      <c r="AG596" s="43">
        <v>1796</v>
      </c>
      <c r="AH596" s="43">
        <v>5554</v>
      </c>
      <c r="AI596" s="47">
        <v>1.17E-3</v>
      </c>
      <c r="AJ596" s="47">
        <v>1.82E-3</v>
      </c>
      <c r="AK596" s="47">
        <v>8.3000000000000001E-4</v>
      </c>
      <c r="AL596" s="41" t="s">
        <v>82</v>
      </c>
      <c r="AM596" s="47">
        <v>1.3799999999999999E-3</v>
      </c>
      <c r="AN596" s="43">
        <v>562</v>
      </c>
      <c r="AO596" s="43">
        <v>126</v>
      </c>
      <c r="AP596" s="43">
        <v>0</v>
      </c>
      <c r="AQ596" s="43">
        <v>324</v>
      </c>
      <c r="AR596" s="43">
        <v>110</v>
      </c>
      <c r="AS596" s="41">
        <v>1.54</v>
      </c>
      <c r="AT596" s="43">
        <v>14628</v>
      </c>
      <c r="AU596" s="43">
        <v>7566</v>
      </c>
      <c r="AV596" s="47">
        <v>1.0713999999999999</v>
      </c>
      <c r="AW596" s="48" t="str">
        <f>HYPERLINK("https://twitter.com/presidentMT/lists","https://twitter.com/presidentMT/lists")</f>
        <v>https://twitter.com/presidentMT/lists</v>
      </c>
      <c r="AX596" s="39">
        <v>0</v>
      </c>
      <c r="AY596" s="39">
        <v>0</v>
      </c>
      <c r="AZ596" s="39" t="s">
        <v>85</v>
      </c>
      <c r="BA596" s="39"/>
      <c r="BB596" s="48" t="s">
        <v>7183</v>
      </c>
      <c r="BC596" s="39">
        <v>0</v>
      </c>
      <c r="BD596" s="41" t="s">
        <v>7177</v>
      </c>
      <c r="BE596" s="50">
        <v>40</v>
      </c>
      <c r="BF596" s="50">
        <v>14</v>
      </c>
      <c r="BG596" s="50">
        <v>17</v>
      </c>
      <c r="BH596" s="50">
        <v>71</v>
      </c>
      <c r="BI596" s="50" t="s">
        <v>7184</v>
      </c>
      <c r="BJ596" s="50" t="s">
        <v>7185</v>
      </c>
      <c r="BK596" s="50" t="s">
        <v>7186</v>
      </c>
      <c r="BL596" s="51" t="s">
        <v>7187</v>
      </c>
      <c r="BM596" s="52" t="s">
        <v>90</v>
      </c>
      <c r="BN596" s="57"/>
      <c r="BO596" s="57"/>
      <c r="BP596" s="57"/>
      <c r="BQ596" s="58"/>
    </row>
    <row r="597" spans="1:69" ht="15.75" x14ac:dyDescent="0.25">
      <c r="A597" s="38" t="s">
        <v>5353</v>
      </c>
      <c r="B597" s="39" t="s">
        <v>7175</v>
      </c>
      <c r="C597" s="39" t="s">
        <v>104</v>
      </c>
      <c r="D597" s="39" t="s">
        <v>118</v>
      </c>
      <c r="E597" s="39" t="s">
        <v>7188</v>
      </c>
      <c r="F597" s="66" t="s">
        <v>7189</v>
      </c>
      <c r="G597" s="41" t="s">
        <v>7190</v>
      </c>
      <c r="H597" s="48" t="s">
        <v>7191</v>
      </c>
      <c r="I597" s="41" t="s">
        <v>7192</v>
      </c>
      <c r="J597" s="43">
        <v>60740</v>
      </c>
      <c r="K597" s="43">
        <v>195</v>
      </c>
      <c r="L597" s="41" t="s">
        <v>7193</v>
      </c>
      <c r="M597" s="41" t="s">
        <v>7194</v>
      </c>
      <c r="N597" s="41" t="s">
        <v>7175</v>
      </c>
      <c r="O597" s="43">
        <v>13</v>
      </c>
      <c r="P597" s="43">
        <v>35933</v>
      </c>
      <c r="Q597" s="41" t="s">
        <v>164</v>
      </c>
      <c r="R597" s="41" t="s">
        <v>124</v>
      </c>
      <c r="S597" s="43">
        <v>635</v>
      </c>
      <c r="T597" s="44" t="s">
        <v>97</v>
      </c>
      <c r="U597" s="43">
        <v>20.72258064516129</v>
      </c>
      <c r="V597" s="43">
        <v>47.093333333333327</v>
      </c>
      <c r="W597" s="43">
        <v>117.9666666666667</v>
      </c>
      <c r="X597" s="45">
        <v>8</v>
      </c>
      <c r="Y597" s="45">
        <v>3212</v>
      </c>
      <c r="Z597" s="46">
        <v>2.4906600249065998E-3</v>
      </c>
      <c r="AA597" s="41" t="s">
        <v>7190</v>
      </c>
      <c r="AB597" s="41" t="s">
        <v>7192</v>
      </c>
      <c r="AC597" s="41" t="s">
        <v>7195</v>
      </c>
      <c r="AD597" s="41" t="s">
        <v>7191</v>
      </c>
      <c r="AE597" s="43">
        <v>57177</v>
      </c>
      <c r="AF597" s="43">
        <v>39.226327944572745</v>
      </c>
      <c r="AG597" s="43">
        <v>16985</v>
      </c>
      <c r="AH597" s="43">
        <v>40192</v>
      </c>
      <c r="AI597" s="47">
        <v>2.49E-3</v>
      </c>
      <c r="AJ597" s="47">
        <v>2.2699999999999999E-3</v>
      </c>
      <c r="AK597" s="47">
        <v>8.0000000000000002E-3</v>
      </c>
      <c r="AL597" s="47">
        <v>2.5600000000000002E-3</v>
      </c>
      <c r="AM597" s="47">
        <v>2.16E-3</v>
      </c>
      <c r="AN597" s="43">
        <v>433</v>
      </c>
      <c r="AO597" s="43">
        <v>116</v>
      </c>
      <c r="AP597" s="43">
        <v>1</v>
      </c>
      <c r="AQ597" s="43">
        <v>18</v>
      </c>
      <c r="AR597" s="43">
        <v>295</v>
      </c>
      <c r="AS597" s="41">
        <v>1.19</v>
      </c>
      <c r="AT597" s="43">
        <v>60764</v>
      </c>
      <c r="AU597" s="43">
        <v>13212</v>
      </c>
      <c r="AV597" s="47">
        <v>0.27779999999999999</v>
      </c>
      <c r="AW597" s="48" t="s">
        <v>7196</v>
      </c>
      <c r="AX597" s="39">
        <v>0</v>
      </c>
      <c r="AY597" s="39">
        <v>0</v>
      </c>
      <c r="AZ597" s="39" t="s">
        <v>85</v>
      </c>
      <c r="BA597" s="39"/>
      <c r="BB597" s="48" t="s">
        <v>7197</v>
      </c>
      <c r="BC597" s="39">
        <v>0</v>
      </c>
      <c r="BD597" s="41" t="s">
        <v>7190</v>
      </c>
      <c r="BE597" s="50">
        <v>4</v>
      </c>
      <c r="BF597" s="50">
        <v>37</v>
      </c>
      <c r="BG597" s="50">
        <v>7</v>
      </c>
      <c r="BH597" s="50">
        <v>48</v>
      </c>
      <c r="BI597" s="50" t="s">
        <v>7198</v>
      </c>
      <c r="BJ597" s="50" t="s">
        <v>7199</v>
      </c>
      <c r="BK597" s="50" t="s">
        <v>7200</v>
      </c>
      <c r="BL597" s="51" t="s">
        <v>7201</v>
      </c>
      <c r="BM597" s="52" t="s">
        <v>276</v>
      </c>
      <c r="BN597" s="57"/>
      <c r="BO597" s="57"/>
      <c r="BP597" s="57"/>
      <c r="BQ597" s="58"/>
    </row>
    <row r="598" spans="1:69" ht="15.75" x14ac:dyDescent="0.25">
      <c r="A598" s="65" t="s">
        <v>5353</v>
      </c>
      <c r="B598" s="39" t="s">
        <v>7175</v>
      </c>
      <c r="C598" s="39" t="s">
        <v>211</v>
      </c>
      <c r="D598" s="39" t="s">
        <v>71</v>
      </c>
      <c r="E598" s="39" t="s">
        <v>211</v>
      </c>
      <c r="F598" s="66" t="s">
        <v>7189</v>
      </c>
      <c r="G598" s="41" t="s">
        <v>7202</v>
      </c>
      <c r="H598" s="48" t="s">
        <v>7203</v>
      </c>
      <c r="I598" s="41" t="s">
        <v>7204</v>
      </c>
      <c r="J598" s="43">
        <v>9771</v>
      </c>
      <c r="K598" s="43">
        <v>619</v>
      </c>
      <c r="L598" s="41" t="s">
        <v>7205</v>
      </c>
      <c r="M598" s="41" t="s">
        <v>7206</v>
      </c>
      <c r="N598" s="41" t="s">
        <v>7207</v>
      </c>
      <c r="O598" s="43">
        <v>600</v>
      </c>
      <c r="P598" s="43">
        <v>10456</v>
      </c>
      <c r="Q598" s="41" t="s">
        <v>164</v>
      </c>
      <c r="R598" s="41" t="s">
        <v>124</v>
      </c>
      <c r="S598" s="43">
        <v>156</v>
      </c>
      <c r="T598" s="44" t="s">
        <v>97</v>
      </c>
      <c r="U598" s="43">
        <v>13.24180327868852</v>
      </c>
      <c r="V598" s="43">
        <v>8.7412280701754383</v>
      </c>
      <c r="W598" s="43">
        <v>13.782894736842101</v>
      </c>
      <c r="X598" s="45">
        <v>0</v>
      </c>
      <c r="Y598" s="45">
        <v>3231</v>
      </c>
      <c r="Z598" s="46">
        <v>0</v>
      </c>
      <c r="AA598" s="41" t="s">
        <v>7202</v>
      </c>
      <c r="AB598" s="41" t="s">
        <v>7204</v>
      </c>
      <c r="AC598" s="41" t="s">
        <v>7208</v>
      </c>
      <c r="AD598" s="41" t="s">
        <v>7203</v>
      </c>
      <c r="AE598" s="43">
        <v>14881</v>
      </c>
      <c r="AF598" s="43">
        <v>8.0538573508005822</v>
      </c>
      <c r="AG598" s="43">
        <v>5533</v>
      </c>
      <c r="AH598" s="43">
        <v>9348</v>
      </c>
      <c r="AI598" s="47">
        <v>3.1099999999999999E-3</v>
      </c>
      <c r="AJ598" s="47">
        <v>2.7599999999999999E-3</v>
      </c>
      <c r="AK598" s="47">
        <v>2.6099999999999999E-3</v>
      </c>
      <c r="AL598" s="47">
        <v>6.9699999999999996E-3</v>
      </c>
      <c r="AM598" s="47">
        <v>1.6199999999999999E-3</v>
      </c>
      <c r="AN598" s="43">
        <v>687</v>
      </c>
      <c r="AO598" s="43">
        <v>404</v>
      </c>
      <c r="AP598" s="43">
        <v>76</v>
      </c>
      <c r="AQ598" s="43">
        <v>58</v>
      </c>
      <c r="AR598" s="43">
        <v>147</v>
      </c>
      <c r="AS598" s="41">
        <v>1.88</v>
      </c>
      <c r="AT598" s="43">
        <v>9760</v>
      </c>
      <c r="AU598" s="43">
        <v>4681</v>
      </c>
      <c r="AV598" s="47">
        <v>0.92159999999999997</v>
      </c>
      <c r="AW598" s="72" t="s">
        <v>7209</v>
      </c>
      <c r="AX598" s="39">
        <v>1</v>
      </c>
      <c r="AY598" s="39">
        <v>0</v>
      </c>
      <c r="AZ598" s="39" t="s">
        <v>85</v>
      </c>
      <c r="BA598" s="61"/>
      <c r="BB598" s="48" t="s">
        <v>7210</v>
      </c>
      <c r="BC598" s="39">
        <v>3</v>
      </c>
      <c r="BD598" s="41" t="s">
        <v>7202</v>
      </c>
      <c r="BE598" s="50">
        <v>69</v>
      </c>
      <c r="BF598" s="50">
        <v>11</v>
      </c>
      <c r="BG598" s="50">
        <v>19</v>
      </c>
      <c r="BH598" s="50">
        <v>99</v>
      </c>
      <c r="BI598" s="50" t="s">
        <v>7211</v>
      </c>
      <c r="BJ598" s="50" t="s">
        <v>7212</v>
      </c>
      <c r="BK598" s="50" t="s">
        <v>7213</v>
      </c>
      <c r="BL598" s="51" t="s">
        <v>7214</v>
      </c>
      <c r="BM598" s="52" t="s">
        <v>90</v>
      </c>
      <c r="BN598" s="57"/>
      <c r="BO598" s="57"/>
      <c r="BP598" s="57"/>
      <c r="BQ598" s="58"/>
    </row>
    <row r="599" spans="1:69" ht="15.75" x14ac:dyDescent="0.25">
      <c r="A599" s="65" t="s">
        <v>5353</v>
      </c>
      <c r="B599" s="39" t="s">
        <v>7175</v>
      </c>
      <c r="C599" s="39" t="s">
        <v>211</v>
      </c>
      <c r="D599" s="39" t="s">
        <v>71</v>
      </c>
      <c r="E599" s="39" t="s">
        <v>211</v>
      </c>
      <c r="F599" s="66" t="s">
        <v>7189</v>
      </c>
      <c r="G599" s="41" t="s">
        <v>7215</v>
      </c>
      <c r="H599" s="48" t="s">
        <v>7216</v>
      </c>
      <c r="I599" s="41" t="s">
        <v>7217</v>
      </c>
      <c r="J599" s="43">
        <v>7483</v>
      </c>
      <c r="K599" s="43">
        <v>91</v>
      </c>
      <c r="L599" s="41" t="s">
        <v>7218</v>
      </c>
      <c r="M599" s="41" t="s">
        <v>7219</v>
      </c>
      <c r="N599" s="41" t="s">
        <v>7207</v>
      </c>
      <c r="O599" s="43">
        <v>4</v>
      </c>
      <c r="P599" s="43">
        <v>7024</v>
      </c>
      <c r="Q599" s="41" t="s">
        <v>164</v>
      </c>
      <c r="R599" s="41" t="s">
        <v>79</v>
      </c>
      <c r="S599" s="43">
        <v>91</v>
      </c>
      <c r="T599" s="39" t="s">
        <v>97</v>
      </c>
      <c r="U599" s="43">
        <v>2.952073732718894</v>
      </c>
      <c r="V599" s="43">
        <v>0.26768332251784549</v>
      </c>
      <c r="W599" s="43">
        <v>0.47761194029850751</v>
      </c>
      <c r="X599" s="45">
        <v>10</v>
      </c>
      <c r="Y599" s="45">
        <v>3203</v>
      </c>
      <c r="Z599" s="46">
        <v>3.1220730565095201E-3</v>
      </c>
      <c r="AA599" s="41" t="s">
        <v>7215</v>
      </c>
      <c r="AB599" s="41" t="s">
        <v>7217</v>
      </c>
      <c r="AC599" s="41" t="s">
        <v>7220</v>
      </c>
      <c r="AD599" s="41" t="s">
        <v>7216</v>
      </c>
      <c r="AE599" s="43">
        <v>1128</v>
      </c>
      <c r="AF599" s="43">
        <v>0.20145310435931307</v>
      </c>
      <c r="AG599" s="43">
        <v>305</v>
      </c>
      <c r="AH599" s="43">
        <v>823</v>
      </c>
      <c r="AI599" s="47">
        <v>0</v>
      </c>
      <c r="AJ599" s="47">
        <v>1.3999999999999999E-4</v>
      </c>
      <c r="AK599" s="47">
        <v>0</v>
      </c>
      <c r="AL599" s="47">
        <v>1.01E-3</v>
      </c>
      <c r="AM599" s="47">
        <v>0</v>
      </c>
      <c r="AN599" s="43">
        <v>1514</v>
      </c>
      <c r="AO599" s="43">
        <v>18</v>
      </c>
      <c r="AP599" s="43">
        <v>1</v>
      </c>
      <c r="AQ599" s="43">
        <v>1398</v>
      </c>
      <c r="AR599" s="43">
        <v>82</v>
      </c>
      <c r="AS599" s="41">
        <v>4.1500000000000004</v>
      </c>
      <c r="AT599" s="43">
        <v>7481</v>
      </c>
      <c r="AU599" s="43">
        <v>1064</v>
      </c>
      <c r="AV599" s="47">
        <v>0.1658</v>
      </c>
      <c r="AW599" s="48" t="str">
        <f>HYPERLINK("https://twitter.com/DOImalta/lists","https://twitter.com/DOImalta/lists")</f>
        <v>https://twitter.com/DOImalta/lists</v>
      </c>
      <c r="AX599" s="39">
        <v>0</v>
      </c>
      <c r="AY599" s="39">
        <v>0</v>
      </c>
      <c r="AZ599" s="39" t="s">
        <v>85</v>
      </c>
      <c r="BA599" s="39"/>
      <c r="BB599" s="48" t="s">
        <v>7221</v>
      </c>
      <c r="BC599" s="39">
        <v>0</v>
      </c>
      <c r="BD599" s="41" t="s">
        <v>7215</v>
      </c>
      <c r="BE599" s="50">
        <v>4</v>
      </c>
      <c r="BF599" s="50">
        <v>6</v>
      </c>
      <c r="BG599" s="50">
        <v>3</v>
      </c>
      <c r="BH599" s="50">
        <v>13</v>
      </c>
      <c r="BI599" s="50" t="s">
        <v>7222</v>
      </c>
      <c r="BJ599" s="50" t="s">
        <v>7223</v>
      </c>
      <c r="BK599" s="50" t="s">
        <v>7224</v>
      </c>
      <c r="BL599" s="51" t="s">
        <v>7225</v>
      </c>
      <c r="BM599" s="52" t="s">
        <v>90</v>
      </c>
      <c r="BN599" s="57"/>
      <c r="BO599" s="57"/>
      <c r="BP599" s="57"/>
      <c r="BQ599" s="58"/>
    </row>
    <row r="600" spans="1:69" ht="15.75" x14ac:dyDescent="0.25">
      <c r="A600" s="70" t="s">
        <v>5353</v>
      </c>
      <c r="B600" s="83" t="s">
        <v>7175</v>
      </c>
      <c r="C600" s="83" t="s">
        <v>211</v>
      </c>
      <c r="D600" s="83" t="s">
        <v>71</v>
      </c>
      <c r="E600" s="83" t="s">
        <v>211</v>
      </c>
      <c r="F600" s="66" t="s">
        <v>7189</v>
      </c>
      <c r="G600" s="41" t="s">
        <v>7226</v>
      </c>
      <c r="H600" s="48" t="s">
        <v>7227</v>
      </c>
      <c r="I600" s="41" t="s">
        <v>7228</v>
      </c>
      <c r="J600" s="43">
        <v>389</v>
      </c>
      <c r="K600" s="43">
        <v>44</v>
      </c>
      <c r="L600" s="41" t="s">
        <v>7229</v>
      </c>
      <c r="M600" s="41" t="s">
        <v>7230</v>
      </c>
      <c r="N600" s="41" t="s">
        <v>7231</v>
      </c>
      <c r="O600" s="43">
        <v>0</v>
      </c>
      <c r="P600" s="43">
        <v>1799</v>
      </c>
      <c r="Q600" s="41" t="s">
        <v>164</v>
      </c>
      <c r="R600" s="41" t="s">
        <v>79</v>
      </c>
      <c r="S600" s="43">
        <v>29</v>
      </c>
      <c r="T600" s="83" t="s">
        <v>7232</v>
      </c>
      <c r="U600" s="43">
        <v>2.887640449438202</v>
      </c>
      <c r="V600" s="43">
        <v>9.4496942745969977E-3</v>
      </c>
      <c r="W600" s="43">
        <v>2.2234574763757638E-3</v>
      </c>
      <c r="X600" s="45">
        <v>0</v>
      </c>
      <c r="Y600" s="45">
        <v>1799</v>
      </c>
      <c r="Z600" s="46">
        <v>0</v>
      </c>
      <c r="AA600" s="41" t="s">
        <v>7226</v>
      </c>
      <c r="AB600" s="41" t="s">
        <v>7228</v>
      </c>
      <c r="AC600" s="41" t="s">
        <v>7233</v>
      </c>
      <c r="AD600" s="41" t="s">
        <v>7227</v>
      </c>
      <c r="AE600" s="43">
        <v>0</v>
      </c>
      <c r="AF600" s="43" t="e">
        <v>#VALUE!</v>
      </c>
      <c r="AG600" s="43">
        <v>0</v>
      </c>
      <c r="AH600" s="43">
        <v>0</v>
      </c>
      <c r="AI600" s="41" t="s">
        <v>82</v>
      </c>
      <c r="AJ600" s="41" t="s">
        <v>82</v>
      </c>
      <c r="AK600" s="41" t="s">
        <v>82</v>
      </c>
      <c r="AL600" s="41" t="s">
        <v>82</v>
      </c>
      <c r="AM600" s="41" t="s">
        <v>82</v>
      </c>
      <c r="AN600" s="43" t="s">
        <v>83</v>
      </c>
      <c r="AO600" s="43">
        <v>0</v>
      </c>
      <c r="AP600" s="43">
        <v>0</v>
      </c>
      <c r="AQ600" s="43">
        <v>0</v>
      </c>
      <c r="AR600" s="43">
        <v>0</v>
      </c>
      <c r="AS600" s="41">
        <v>0</v>
      </c>
      <c r="AT600" s="43">
        <v>390</v>
      </c>
      <c r="AU600" s="43">
        <v>9</v>
      </c>
      <c r="AV600" s="47">
        <v>2.3599999999999999E-2</v>
      </c>
      <c r="AW600" s="66" t="str">
        <f>HYPERLINK("https://twitter.com/eGovMalta/lists","https://twitter.com/eGovMalta/lists")</f>
        <v>https://twitter.com/eGovMalta/lists</v>
      </c>
      <c r="AX600" s="39">
        <v>5</v>
      </c>
      <c r="AY600" s="39">
        <v>0</v>
      </c>
      <c r="AZ600" s="39" t="s">
        <v>85</v>
      </c>
      <c r="BA600" s="39"/>
      <c r="BB600" s="48" t="s">
        <v>7234</v>
      </c>
      <c r="BC600" s="39">
        <v>0</v>
      </c>
      <c r="BD600" s="41" t="s">
        <v>7226</v>
      </c>
      <c r="BE600" s="50">
        <v>1</v>
      </c>
      <c r="BF600" s="50">
        <v>2</v>
      </c>
      <c r="BG600" s="50">
        <v>0</v>
      </c>
      <c r="BH600" s="50">
        <v>3</v>
      </c>
      <c r="BI600" s="50" t="s">
        <v>6131</v>
      </c>
      <c r="BJ600" s="50" t="s">
        <v>7235</v>
      </c>
      <c r="BK600" s="50"/>
      <c r="BL600" s="51" t="s">
        <v>7236</v>
      </c>
      <c r="BM600" s="52" t="s">
        <v>90</v>
      </c>
      <c r="BN600" s="57"/>
      <c r="BO600" s="57"/>
      <c r="BP600" s="57"/>
      <c r="BQ600" s="58"/>
    </row>
    <row r="601" spans="1:69" ht="15.75" x14ac:dyDescent="0.25">
      <c r="A601" s="60" t="s">
        <v>5353</v>
      </c>
      <c r="B601" s="61" t="s">
        <v>7175</v>
      </c>
      <c r="C601" s="39" t="s">
        <v>117</v>
      </c>
      <c r="D601" s="39" t="s">
        <v>118</v>
      </c>
      <c r="E601" s="39" t="s">
        <v>7237</v>
      </c>
      <c r="F601" s="66" t="s">
        <v>7189</v>
      </c>
      <c r="G601" s="41" t="s">
        <v>7238</v>
      </c>
      <c r="H601" s="48" t="s">
        <v>7239</v>
      </c>
      <c r="I601" s="41" t="s">
        <v>7240</v>
      </c>
      <c r="J601" s="43">
        <v>2975</v>
      </c>
      <c r="K601" s="43">
        <v>171</v>
      </c>
      <c r="L601" s="41" t="s">
        <v>7241</v>
      </c>
      <c r="M601" s="41" t="s">
        <v>7242</v>
      </c>
      <c r="N601" s="41"/>
      <c r="O601" s="43">
        <v>661</v>
      </c>
      <c r="P601" s="43">
        <v>1329</v>
      </c>
      <c r="Q601" s="41" t="s">
        <v>164</v>
      </c>
      <c r="R601" s="41" t="s">
        <v>79</v>
      </c>
      <c r="S601" s="43">
        <v>40</v>
      </c>
      <c r="T601" s="44" t="s">
        <v>97</v>
      </c>
      <c r="U601" s="43">
        <v>0.80172413793103448</v>
      </c>
      <c r="V601" s="43">
        <v>6.4243243243243242</v>
      </c>
      <c r="W601" s="43">
        <v>10.99594594594595</v>
      </c>
      <c r="X601" s="45">
        <v>63</v>
      </c>
      <c r="Y601" s="45">
        <v>1302</v>
      </c>
      <c r="Z601" s="46">
        <v>4.8387096774193498E-2</v>
      </c>
      <c r="AA601" s="41" t="s">
        <v>7238</v>
      </c>
      <c r="AB601" s="41" t="s">
        <v>7240</v>
      </c>
      <c r="AC601" s="41" t="s">
        <v>7243</v>
      </c>
      <c r="AD601" s="41" t="s">
        <v>7239</v>
      </c>
      <c r="AE601" s="43">
        <v>9931</v>
      </c>
      <c r="AF601" s="43">
        <v>7.7543859649122808</v>
      </c>
      <c r="AG601" s="43">
        <v>3536</v>
      </c>
      <c r="AH601" s="43">
        <v>6395</v>
      </c>
      <c r="AI601" s="47">
        <v>8.2000000000000007E-3</v>
      </c>
      <c r="AJ601" s="47">
        <v>8.1300000000000001E-3</v>
      </c>
      <c r="AK601" s="47">
        <v>7.7200000000000003E-3</v>
      </c>
      <c r="AL601" s="41" t="s">
        <v>82</v>
      </c>
      <c r="AM601" s="47">
        <v>9.9799999999999993E-3</v>
      </c>
      <c r="AN601" s="43">
        <v>456</v>
      </c>
      <c r="AO601" s="43">
        <v>384</v>
      </c>
      <c r="AP601" s="43">
        <v>0</v>
      </c>
      <c r="AQ601" s="43">
        <v>29</v>
      </c>
      <c r="AR601" s="43">
        <v>43</v>
      </c>
      <c r="AS601" s="41">
        <v>1.25</v>
      </c>
      <c r="AT601" s="43">
        <v>2972</v>
      </c>
      <c r="AU601" s="43">
        <v>0</v>
      </c>
      <c r="AV601" s="55">
        <v>0</v>
      </c>
      <c r="AW601" s="48" t="s">
        <v>7244</v>
      </c>
      <c r="AX601" s="39">
        <v>0</v>
      </c>
      <c r="AY601" s="39">
        <v>0</v>
      </c>
      <c r="AZ601" s="39" t="s">
        <v>85</v>
      </c>
      <c r="BA601" s="61"/>
      <c r="BB601" s="48" t="s">
        <v>7245</v>
      </c>
      <c r="BC601" s="39">
        <v>0</v>
      </c>
      <c r="BD601" s="41" t="s">
        <v>7238</v>
      </c>
      <c r="BE601" s="50">
        <v>15</v>
      </c>
      <c r="BF601" s="50">
        <v>9</v>
      </c>
      <c r="BG601" s="50">
        <v>8</v>
      </c>
      <c r="BH601" s="50">
        <v>32</v>
      </c>
      <c r="BI601" s="50" t="s">
        <v>7246</v>
      </c>
      <c r="BJ601" s="50" t="s">
        <v>7247</v>
      </c>
      <c r="BK601" s="50" t="s">
        <v>7248</v>
      </c>
      <c r="BL601" s="56" t="s">
        <v>7249</v>
      </c>
      <c r="BM601" s="52" t="s">
        <v>90</v>
      </c>
      <c r="BN601" s="57"/>
      <c r="BO601" s="57"/>
      <c r="BP601" s="57"/>
      <c r="BQ601" s="58"/>
    </row>
    <row r="602" spans="1:69" ht="15.75" x14ac:dyDescent="0.25">
      <c r="A602" s="38" t="s">
        <v>5353</v>
      </c>
      <c r="B602" s="39" t="s">
        <v>7250</v>
      </c>
      <c r="C602" s="39" t="s">
        <v>146</v>
      </c>
      <c r="D602" s="39" t="s">
        <v>118</v>
      </c>
      <c r="E602" s="39" t="s">
        <v>7251</v>
      </c>
      <c r="F602" s="66" t="str">
        <f t="shared" ref="F602:F607" si="32">HYPERLINK("http://twiplomacy.com/info/europe/Moldova","http://twiplomacy.com/info/europe/Moldova")</f>
        <v>http://twiplomacy.com/info/europe/Moldova</v>
      </c>
      <c r="G602" s="41" t="s">
        <v>7252</v>
      </c>
      <c r="H602" s="48" t="s">
        <v>7253</v>
      </c>
      <c r="I602" s="41" t="s">
        <v>7254</v>
      </c>
      <c r="J602" s="43">
        <v>10087</v>
      </c>
      <c r="K602" s="43">
        <v>92</v>
      </c>
      <c r="L602" s="41" t="s">
        <v>7255</v>
      </c>
      <c r="M602" s="41" t="s">
        <v>7256</v>
      </c>
      <c r="N602" s="41" t="s">
        <v>7250</v>
      </c>
      <c r="O602" s="43">
        <v>189</v>
      </c>
      <c r="P602" s="43">
        <v>1125</v>
      </c>
      <c r="Q602" s="41" t="s">
        <v>3897</v>
      </c>
      <c r="R602" s="41" t="s">
        <v>79</v>
      </c>
      <c r="S602" s="43">
        <v>49</v>
      </c>
      <c r="T602" s="44" t="s">
        <v>97</v>
      </c>
      <c r="U602" s="43">
        <v>2.2873563218390811</v>
      </c>
      <c r="V602" s="43">
        <v>7.2562814070351758</v>
      </c>
      <c r="W602" s="43">
        <v>22.477386934673369</v>
      </c>
      <c r="X602" s="45">
        <v>0</v>
      </c>
      <c r="Y602" s="45">
        <v>199</v>
      </c>
      <c r="Z602" s="46">
        <v>0</v>
      </c>
      <c r="AA602" s="41" t="s">
        <v>7252</v>
      </c>
      <c r="AB602" s="41" t="s">
        <v>7254</v>
      </c>
      <c r="AC602" s="41" t="s">
        <v>7257</v>
      </c>
      <c r="AD602" s="41" t="s">
        <v>7253</v>
      </c>
      <c r="AE602" s="43">
        <v>27712</v>
      </c>
      <c r="AF602" s="43">
        <v>10.780487804878049</v>
      </c>
      <c r="AG602" s="43">
        <v>7956</v>
      </c>
      <c r="AH602" s="43">
        <v>19756</v>
      </c>
      <c r="AI602" s="47">
        <v>6.3699999999999998E-3</v>
      </c>
      <c r="AJ602" s="47">
        <v>6.6499999999999997E-3</v>
      </c>
      <c r="AK602" s="47">
        <v>5.0499999999999998E-3</v>
      </c>
      <c r="AL602" s="47">
        <v>9.8200000000000006E-3</v>
      </c>
      <c r="AM602" s="47">
        <v>5.1700000000000001E-3</v>
      </c>
      <c r="AN602" s="43">
        <v>738</v>
      </c>
      <c r="AO602" s="43">
        <v>546</v>
      </c>
      <c r="AP602" s="43">
        <v>14</v>
      </c>
      <c r="AQ602" s="43">
        <v>124</v>
      </c>
      <c r="AR602" s="43">
        <v>23</v>
      </c>
      <c r="AS602" s="41">
        <v>2.02</v>
      </c>
      <c r="AT602" s="43">
        <v>10090</v>
      </c>
      <c r="AU602" s="43">
        <v>8430</v>
      </c>
      <c r="AV602" s="47">
        <v>5.0782999999999996</v>
      </c>
      <c r="AW602" s="48" t="s">
        <v>7258</v>
      </c>
      <c r="AX602" s="39">
        <v>0</v>
      </c>
      <c r="AY602" s="39">
        <v>0</v>
      </c>
      <c r="AZ602" s="39" t="s">
        <v>85</v>
      </c>
      <c r="BA602" s="39"/>
      <c r="BB602" s="48" t="s">
        <v>7259</v>
      </c>
      <c r="BC602" s="39">
        <v>0</v>
      </c>
      <c r="BD602" s="41" t="s">
        <v>7252</v>
      </c>
      <c r="BE602" s="50">
        <v>8</v>
      </c>
      <c r="BF602" s="50">
        <v>4</v>
      </c>
      <c r="BG602" s="50">
        <v>4</v>
      </c>
      <c r="BH602" s="50">
        <v>16</v>
      </c>
      <c r="BI602" s="50" t="s">
        <v>7260</v>
      </c>
      <c r="BJ602" s="50" t="s">
        <v>7261</v>
      </c>
      <c r="BK602" s="50" t="s">
        <v>7262</v>
      </c>
      <c r="BL602" s="51" t="s">
        <v>7263</v>
      </c>
      <c r="BM602" s="52" t="s">
        <v>276</v>
      </c>
      <c r="BN602" s="57"/>
      <c r="BO602" s="57"/>
      <c r="BP602" s="57"/>
      <c r="BQ602" s="58"/>
    </row>
    <row r="603" spans="1:69" ht="15.75" x14ac:dyDescent="0.25">
      <c r="A603" s="38" t="s">
        <v>5353</v>
      </c>
      <c r="B603" s="39" t="s">
        <v>7250</v>
      </c>
      <c r="C603" s="39" t="s">
        <v>104</v>
      </c>
      <c r="D603" s="39" t="s">
        <v>118</v>
      </c>
      <c r="E603" s="39" t="s">
        <v>7264</v>
      </c>
      <c r="F603" s="66" t="str">
        <f t="shared" si="32"/>
        <v>http://twiplomacy.com/info/europe/Moldova</v>
      </c>
      <c r="G603" s="41" t="s">
        <v>7265</v>
      </c>
      <c r="H603" s="48" t="s">
        <v>7266</v>
      </c>
      <c r="I603" s="41" t="s">
        <v>7267</v>
      </c>
      <c r="J603" s="43">
        <v>1210</v>
      </c>
      <c r="K603" s="43">
        <v>166</v>
      </c>
      <c r="L603" s="41" t="s">
        <v>7268</v>
      </c>
      <c r="M603" s="41" t="s">
        <v>7269</v>
      </c>
      <c r="N603" s="41" t="s">
        <v>7270</v>
      </c>
      <c r="O603" s="43">
        <v>32</v>
      </c>
      <c r="P603" s="43">
        <v>305</v>
      </c>
      <c r="Q603" s="41" t="s">
        <v>164</v>
      </c>
      <c r="R603" s="41" t="s">
        <v>79</v>
      </c>
      <c r="S603" s="43">
        <v>37</v>
      </c>
      <c r="T603" s="39" t="s">
        <v>97</v>
      </c>
      <c r="U603" s="43">
        <v>0.1328230526789734</v>
      </c>
      <c r="V603" s="43">
        <v>4.0988142292490117</v>
      </c>
      <c r="W603" s="43">
        <v>12.039525691699611</v>
      </c>
      <c r="X603" s="45">
        <v>6</v>
      </c>
      <c r="Y603" s="45">
        <v>295</v>
      </c>
      <c r="Z603" s="46">
        <v>2.0338983050847501E-2</v>
      </c>
      <c r="AA603" s="41" t="s">
        <v>7265</v>
      </c>
      <c r="AB603" s="41" t="s">
        <v>7267</v>
      </c>
      <c r="AC603" s="41" t="s">
        <v>7271</v>
      </c>
      <c r="AD603" s="41" t="s">
        <v>7266</v>
      </c>
      <c r="AE603" s="43">
        <v>3931</v>
      </c>
      <c r="AF603" s="43">
        <v>5.0319148936170217</v>
      </c>
      <c r="AG603" s="43">
        <v>946</v>
      </c>
      <c r="AH603" s="43">
        <v>2985</v>
      </c>
      <c r="AI603" s="47">
        <v>2.547E-2</v>
      </c>
      <c r="AJ603" s="47">
        <v>2.2509999999999999E-2</v>
      </c>
      <c r="AK603" s="47">
        <v>2.104E-2</v>
      </c>
      <c r="AL603" s="41" t="s">
        <v>82</v>
      </c>
      <c r="AM603" s="47">
        <v>2.6519999999999998E-2</v>
      </c>
      <c r="AN603" s="43">
        <v>188</v>
      </c>
      <c r="AO603" s="43">
        <v>168</v>
      </c>
      <c r="AP603" s="43">
        <v>0</v>
      </c>
      <c r="AQ603" s="43">
        <v>11</v>
      </c>
      <c r="AR603" s="43">
        <v>9</v>
      </c>
      <c r="AS603" s="41">
        <v>0.52</v>
      </c>
      <c r="AT603" s="43">
        <v>1211</v>
      </c>
      <c r="AU603" s="43">
        <v>679</v>
      </c>
      <c r="AV603" s="47">
        <v>1.2763</v>
      </c>
      <c r="AW603" s="48" t="s">
        <v>7272</v>
      </c>
      <c r="AX603" s="39">
        <v>0</v>
      </c>
      <c r="AY603" s="39">
        <v>0</v>
      </c>
      <c r="AZ603" s="39" t="s">
        <v>85</v>
      </c>
      <c r="BA603" s="39"/>
      <c r="BB603" s="48" t="s">
        <v>7273</v>
      </c>
      <c r="BC603" s="39">
        <v>0</v>
      </c>
      <c r="BD603" s="41" t="s">
        <v>7265</v>
      </c>
      <c r="BE603" s="50">
        <v>38</v>
      </c>
      <c r="BF603" s="50">
        <v>8</v>
      </c>
      <c r="BG603" s="50">
        <v>5</v>
      </c>
      <c r="BH603" s="50">
        <v>51</v>
      </c>
      <c r="BI603" s="50" t="s">
        <v>7274</v>
      </c>
      <c r="BJ603" s="50" t="s">
        <v>7275</v>
      </c>
      <c r="BK603" s="50" t="s">
        <v>7276</v>
      </c>
      <c r="BL603" s="56" t="s">
        <v>7277</v>
      </c>
      <c r="BM603" s="52" t="s">
        <v>276</v>
      </c>
      <c r="BN603" s="57"/>
      <c r="BO603" s="57"/>
      <c r="BP603" s="57"/>
      <c r="BQ603" s="58"/>
    </row>
    <row r="604" spans="1:69" ht="15.75" x14ac:dyDescent="0.25">
      <c r="A604" s="38" t="s">
        <v>5353</v>
      </c>
      <c r="B604" s="39" t="s">
        <v>7250</v>
      </c>
      <c r="C604" s="39" t="s">
        <v>211</v>
      </c>
      <c r="D604" s="39" t="s">
        <v>71</v>
      </c>
      <c r="E604" s="39" t="s">
        <v>211</v>
      </c>
      <c r="F604" s="66" t="str">
        <f t="shared" si="32"/>
        <v>http://twiplomacy.com/info/europe/Moldova</v>
      </c>
      <c r="G604" s="41" t="s">
        <v>7278</v>
      </c>
      <c r="H604" s="48" t="s">
        <v>7279</v>
      </c>
      <c r="I604" s="41" t="s">
        <v>7280</v>
      </c>
      <c r="J604" s="43">
        <v>725</v>
      </c>
      <c r="K604" s="43">
        <v>107</v>
      </c>
      <c r="L604" s="41"/>
      <c r="M604" s="41" t="s">
        <v>7281</v>
      </c>
      <c r="N604" s="41" t="s">
        <v>7282</v>
      </c>
      <c r="O604" s="43">
        <v>61</v>
      </c>
      <c r="P604" s="43">
        <v>1206</v>
      </c>
      <c r="Q604" s="41" t="s">
        <v>2003</v>
      </c>
      <c r="R604" s="41" t="s">
        <v>79</v>
      </c>
      <c r="S604" s="43">
        <v>20</v>
      </c>
      <c r="T604" s="39" t="s">
        <v>97</v>
      </c>
      <c r="U604" s="43">
        <v>0.88243938280675971</v>
      </c>
      <c r="V604" s="43">
        <v>0.16806020066889629</v>
      </c>
      <c r="W604" s="43">
        <v>0.49581939799331098</v>
      </c>
      <c r="X604" s="45">
        <v>10</v>
      </c>
      <c r="Y604" s="45">
        <v>1201</v>
      </c>
      <c r="Z604" s="46">
        <v>8.3263946711074101E-3</v>
      </c>
      <c r="AA604" s="41" t="s">
        <v>7278</v>
      </c>
      <c r="AB604" s="41" t="s">
        <v>7280</v>
      </c>
      <c r="AC604" s="41" t="s">
        <v>7283</v>
      </c>
      <c r="AD604" s="41" t="s">
        <v>7279</v>
      </c>
      <c r="AE604" s="43">
        <v>662</v>
      </c>
      <c r="AF604" s="43">
        <v>0.48239436619718312</v>
      </c>
      <c r="AG604" s="43">
        <v>137</v>
      </c>
      <c r="AH604" s="43">
        <v>525</v>
      </c>
      <c r="AI604" s="47">
        <v>4.0699999999999998E-3</v>
      </c>
      <c r="AJ604" s="47">
        <v>3.4299999999999999E-3</v>
      </c>
      <c r="AK604" s="47">
        <v>3.81E-3</v>
      </c>
      <c r="AL604" s="41" t="s">
        <v>82</v>
      </c>
      <c r="AM604" s="41" t="s">
        <v>82</v>
      </c>
      <c r="AN604" s="43">
        <v>284</v>
      </c>
      <c r="AO604" s="43">
        <v>5</v>
      </c>
      <c r="AP604" s="43">
        <v>0</v>
      </c>
      <c r="AQ604" s="43">
        <v>279</v>
      </c>
      <c r="AR604" s="43">
        <v>0</v>
      </c>
      <c r="AS604" s="41">
        <v>0.78</v>
      </c>
      <c r="AT604" s="43">
        <v>727</v>
      </c>
      <c r="AU604" s="43">
        <v>404</v>
      </c>
      <c r="AV604" s="47">
        <v>1.2507999999999999</v>
      </c>
      <c r="AW604" s="48" t="str">
        <f>HYPERLINK("https://twitter.com/GuvernulRMD/lists","https://twitter.com/GuvernulRMD/lists")</f>
        <v>https://twitter.com/GuvernulRMD/lists</v>
      </c>
      <c r="AX604" s="39">
        <v>0</v>
      </c>
      <c r="AY604" s="39">
        <v>0</v>
      </c>
      <c r="AZ604" s="39" t="s">
        <v>85</v>
      </c>
      <c r="BA604" s="39"/>
      <c r="BB604" s="48" t="s">
        <v>7284</v>
      </c>
      <c r="BC604" s="39">
        <v>0</v>
      </c>
      <c r="BD604" s="41" t="s">
        <v>7278</v>
      </c>
      <c r="BE604" s="50">
        <v>25</v>
      </c>
      <c r="BF604" s="50">
        <v>3</v>
      </c>
      <c r="BG604" s="50">
        <v>1</v>
      </c>
      <c r="BH604" s="50">
        <v>29</v>
      </c>
      <c r="BI604" s="50" t="s">
        <v>7285</v>
      </c>
      <c r="BJ604" s="50" t="s">
        <v>7286</v>
      </c>
      <c r="BK604" s="50" t="s">
        <v>7287</v>
      </c>
      <c r="BL604" s="51" t="s">
        <v>7288</v>
      </c>
      <c r="BM604" s="52" t="s">
        <v>90</v>
      </c>
      <c r="BN604" s="57"/>
      <c r="BO604" s="57"/>
      <c r="BP604" s="57"/>
      <c r="BQ604" s="58"/>
    </row>
    <row r="605" spans="1:69" ht="15.75" x14ac:dyDescent="0.25">
      <c r="A605" s="38" t="s">
        <v>5353</v>
      </c>
      <c r="B605" s="39" t="s">
        <v>7250</v>
      </c>
      <c r="C605" s="39" t="s">
        <v>211</v>
      </c>
      <c r="D605" s="39" t="s">
        <v>71</v>
      </c>
      <c r="E605" s="39" t="s">
        <v>211</v>
      </c>
      <c r="F605" s="66" t="str">
        <f t="shared" si="32"/>
        <v>http://twiplomacy.com/info/europe/Moldova</v>
      </c>
      <c r="G605" s="41" t="s">
        <v>7289</v>
      </c>
      <c r="H605" s="48" t="s">
        <v>7290</v>
      </c>
      <c r="I605" s="41" t="s">
        <v>7291</v>
      </c>
      <c r="J605" s="43">
        <v>283</v>
      </c>
      <c r="K605" s="43">
        <v>47</v>
      </c>
      <c r="L605" s="41"/>
      <c r="M605" s="41" t="s">
        <v>7292</v>
      </c>
      <c r="N605" s="41"/>
      <c r="O605" s="43">
        <v>0</v>
      </c>
      <c r="P605" s="43">
        <v>147</v>
      </c>
      <c r="Q605" s="41" t="s">
        <v>164</v>
      </c>
      <c r="R605" s="41" t="s">
        <v>79</v>
      </c>
      <c r="S605" s="43">
        <v>36</v>
      </c>
      <c r="T605" s="39" t="s">
        <v>7293</v>
      </c>
      <c r="U605" s="43">
        <v>0.29696969696969699</v>
      </c>
      <c r="V605" s="43">
        <v>2.7210884353741499E-2</v>
      </c>
      <c r="W605" s="43">
        <v>6.8027210884353739E-3</v>
      </c>
      <c r="X605" s="45">
        <v>1</v>
      </c>
      <c r="Y605" s="45">
        <v>147</v>
      </c>
      <c r="Z605" s="46">
        <v>6.8027210884353704E-3</v>
      </c>
      <c r="AA605" s="41" t="s">
        <v>7289</v>
      </c>
      <c r="AB605" s="41" t="s">
        <v>7291</v>
      </c>
      <c r="AC605" s="41" t="s">
        <v>7294</v>
      </c>
      <c r="AD605" s="41" t="s">
        <v>7290</v>
      </c>
      <c r="AE605" s="43">
        <v>0</v>
      </c>
      <c r="AF605" s="43" t="e">
        <v>#VALUE!</v>
      </c>
      <c r="AG605" s="43">
        <v>0</v>
      </c>
      <c r="AH605" s="43">
        <v>0</v>
      </c>
      <c r="AI605" s="41" t="s">
        <v>82</v>
      </c>
      <c r="AJ605" s="41" t="s">
        <v>82</v>
      </c>
      <c r="AK605" s="41" t="s">
        <v>82</v>
      </c>
      <c r="AL605" s="41" t="s">
        <v>82</v>
      </c>
      <c r="AM605" s="41" t="s">
        <v>82</v>
      </c>
      <c r="AN605" s="43" t="s">
        <v>83</v>
      </c>
      <c r="AO605" s="43">
        <v>0</v>
      </c>
      <c r="AP605" s="43">
        <v>0</v>
      </c>
      <c r="AQ605" s="43">
        <v>0</v>
      </c>
      <c r="AR605" s="43">
        <v>0</v>
      </c>
      <c r="AS605" s="41">
        <v>0</v>
      </c>
      <c r="AT605" s="43">
        <v>283</v>
      </c>
      <c r="AU605" s="43">
        <v>1</v>
      </c>
      <c r="AV605" s="47">
        <v>3.5000000000000001E-3</v>
      </c>
      <c r="AW605" s="48" t="s">
        <v>7295</v>
      </c>
      <c r="AX605" s="39">
        <v>0</v>
      </c>
      <c r="AY605" s="39">
        <v>0</v>
      </c>
      <c r="AZ605" s="39" t="s">
        <v>85</v>
      </c>
      <c r="BA605" s="39"/>
      <c r="BB605" s="48" t="s">
        <v>7296</v>
      </c>
      <c r="BC605" s="39">
        <v>0</v>
      </c>
      <c r="BD605" s="41" t="s">
        <v>7289</v>
      </c>
      <c r="BE605" s="50">
        <v>0</v>
      </c>
      <c r="BF605" s="50">
        <v>2</v>
      </c>
      <c r="BG605" s="50">
        <v>0</v>
      </c>
      <c r="BH605" s="50">
        <v>2</v>
      </c>
      <c r="BI605" s="50"/>
      <c r="BJ605" s="50" t="s">
        <v>7297</v>
      </c>
      <c r="BK605" s="50"/>
      <c r="BL605" s="51" t="s">
        <v>7298</v>
      </c>
      <c r="BM605" s="52" t="s">
        <v>90</v>
      </c>
      <c r="BN605" s="73"/>
      <c r="BO605" s="73"/>
      <c r="BP605" s="73"/>
      <c r="BQ605" s="74"/>
    </row>
    <row r="606" spans="1:69" ht="15.75" x14ac:dyDescent="0.25">
      <c r="A606" s="38" t="s">
        <v>5353</v>
      </c>
      <c r="B606" s="39" t="s">
        <v>7250</v>
      </c>
      <c r="C606" s="39" t="s">
        <v>117</v>
      </c>
      <c r="D606" s="39" t="s">
        <v>118</v>
      </c>
      <c r="E606" s="39" t="s">
        <v>7299</v>
      </c>
      <c r="F606" s="66" t="str">
        <f t="shared" si="32"/>
        <v>http://twiplomacy.com/info/europe/Moldova</v>
      </c>
      <c r="G606" s="41" t="s">
        <v>7300</v>
      </c>
      <c r="H606" s="48" t="s">
        <v>7301</v>
      </c>
      <c r="I606" s="41" t="s">
        <v>7302</v>
      </c>
      <c r="J606" s="43">
        <v>331</v>
      </c>
      <c r="K606" s="43">
        <v>107</v>
      </c>
      <c r="L606" s="41" t="s">
        <v>7303</v>
      </c>
      <c r="M606" s="41" t="s">
        <v>7304</v>
      </c>
      <c r="N606" s="41" t="s">
        <v>7250</v>
      </c>
      <c r="O606" s="43">
        <v>630</v>
      </c>
      <c r="P606" s="43">
        <v>237</v>
      </c>
      <c r="Q606" s="41" t="s">
        <v>164</v>
      </c>
      <c r="R606" s="41" t="s">
        <v>79</v>
      </c>
      <c r="S606" s="43">
        <v>11</v>
      </c>
      <c r="T606" s="44" t="s">
        <v>97</v>
      </c>
      <c r="U606" s="43">
        <v>0.5526932084309133</v>
      </c>
      <c r="V606" s="43">
        <v>0.97674418604651159</v>
      </c>
      <c r="W606" s="43">
        <v>2.9069767441860459</v>
      </c>
      <c r="X606" s="45">
        <v>6</v>
      </c>
      <c r="Y606" s="45">
        <v>236</v>
      </c>
      <c r="Z606" s="46">
        <v>2.5423728813559299E-2</v>
      </c>
      <c r="AA606" s="41" t="s">
        <v>7300</v>
      </c>
      <c r="AB606" s="41" t="s">
        <v>7302</v>
      </c>
      <c r="AC606" s="41" t="s">
        <v>7305</v>
      </c>
      <c r="AD606" s="41" t="s">
        <v>7301</v>
      </c>
      <c r="AE606" s="43">
        <v>135</v>
      </c>
      <c r="AF606" s="43">
        <v>1.7894736842105263</v>
      </c>
      <c r="AG606" s="43">
        <v>34</v>
      </c>
      <c r="AH606" s="43">
        <v>101</v>
      </c>
      <c r="AI606" s="47">
        <v>2.4559999999999998E-2</v>
      </c>
      <c r="AJ606" s="47">
        <v>1.8870000000000001E-2</v>
      </c>
      <c r="AK606" s="47">
        <v>1.099E-2</v>
      </c>
      <c r="AL606" s="41" t="s">
        <v>82</v>
      </c>
      <c r="AM606" s="47">
        <v>3.5839999999999997E-2</v>
      </c>
      <c r="AN606" s="43">
        <v>19</v>
      </c>
      <c r="AO606" s="43">
        <v>6</v>
      </c>
      <c r="AP606" s="43">
        <v>0</v>
      </c>
      <c r="AQ606" s="43">
        <v>5</v>
      </c>
      <c r="AR606" s="43">
        <v>8</v>
      </c>
      <c r="AS606" s="41">
        <v>0.05</v>
      </c>
      <c r="AT606" s="43">
        <v>332</v>
      </c>
      <c r="AU606" s="43">
        <v>0</v>
      </c>
      <c r="AV606" s="55">
        <v>0</v>
      </c>
      <c r="AW606" s="48" t="s">
        <v>7306</v>
      </c>
      <c r="AX606" s="39">
        <v>0</v>
      </c>
      <c r="AY606" s="39">
        <v>0</v>
      </c>
      <c r="AZ606" s="39" t="s">
        <v>85</v>
      </c>
      <c r="BA606" s="39"/>
      <c r="BB606" s="48" t="s">
        <v>7307</v>
      </c>
      <c r="BC606" s="39">
        <v>0</v>
      </c>
      <c r="BD606" s="41" t="s">
        <v>7300</v>
      </c>
      <c r="BE606" s="50">
        <v>8</v>
      </c>
      <c r="BF606" s="50">
        <v>5</v>
      </c>
      <c r="BG606" s="50">
        <v>2</v>
      </c>
      <c r="BH606" s="50">
        <v>15</v>
      </c>
      <c r="BI606" s="50" t="s">
        <v>7308</v>
      </c>
      <c r="BJ606" s="50" t="s">
        <v>7309</v>
      </c>
      <c r="BK606" s="50" t="s">
        <v>7310</v>
      </c>
      <c r="BL606" s="51" t="s">
        <v>7311</v>
      </c>
      <c r="BM606" s="52" t="s">
        <v>90</v>
      </c>
      <c r="BN606" s="73"/>
      <c r="BO606" s="73"/>
      <c r="BP606" s="73"/>
      <c r="BQ606" s="74"/>
    </row>
    <row r="607" spans="1:69" ht="15.75" x14ac:dyDescent="0.25">
      <c r="A607" s="38" t="s">
        <v>5353</v>
      </c>
      <c r="B607" s="39" t="s">
        <v>7250</v>
      </c>
      <c r="C607" s="39" t="s">
        <v>132</v>
      </c>
      <c r="D607" s="39" t="s">
        <v>71</v>
      </c>
      <c r="E607" s="39" t="s">
        <v>132</v>
      </c>
      <c r="F607" s="66" t="str">
        <f t="shared" si="32"/>
        <v>http://twiplomacy.com/info/europe/Moldova</v>
      </c>
      <c r="G607" s="41" t="s">
        <v>7287</v>
      </c>
      <c r="H607" s="48" t="s">
        <v>7312</v>
      </c>
      <c r="I607" s="41" t="s">
        <v>7313</v>
      </c>
      <c r="J607" s="43">
        <v>14706</v>
      </c>
      <c r="K607" s="43">
        <v>731</v>
      </c>
      <c r="L607" s="41" t="s">
        <v>7314</v>
      </c>
      <c r="M607" s="41" t="s">
        <v>7315</v>
      </c>
      <c r="N607" s="41" t="s">
        <v>7316</v>
      </c>
      <c r="O607" s="43">
        <v>229</v>
      </c>
      <c r="P607" s="43">
        <v>1468</v>
      </c>
      <c r="Q607" s="41" t="s">
        <v>3897</v>
      </c>
      <c r="R607" s="41" t="s">
        <v>124</v>
      </c>
      <c r="S607" s="43">
        <v>218</v>
      </c>
      <c r="T607" s="44" t="s">
        <v>97</v>
      </c>
      <c r="U607" s="43">
        <v>0.71828908554572268</v>
      </c>
      <c r="V607" s="43">
        <v>3.2235939643347051</v>
      </c>
      <c r="W607" s="43">
        <v>3.8861454046639232</v>
      </c>
      <c r="X607" s="45">
        <v>46</v>
      </c>
      <c r="Y607" s="45">
        <v>1461</v>
      </c>
      <c r="Z607" s="46">
        <v>3.1485284052019197E-2</v>
      </c>
      <c r="AA607" s="41" t="s">
        <v>7287</v>
      </c>
      <c r="AB607" s="41" t="s">
        <v>7313</v>
      </c>
      <c r="AC607" s="41" t="s">
        <v>7317</v>
      </c>
      <c r="AD607" s="41" t="s">
        <v>7312</v>
      </c>
      <c r="AE607" s="43">
        <v>2448</v>
      </c>
      <c r="AF607" s="43">
        <v>5.0064102564102564</v>
      </c>
      <c r="AG607" s="43">
        <v>781</v>
      </c>
      <c r="AH607" s="43">
        <v>1667</v>
      </c>
      <c r="AI607" s="47">
        <v>1.07E-3</v>
      </c>
      <c r="AJ607" s="47">
        <v>1.09E-3</v>
      </c>
      <c r="AK607" s="47">
        <v>1.08E-3</v>
      </c>
      <c r="AL607" s="47">
        <v>1.4300000000000001E-3</v>
      </c>
      <c r="AM607" s="47">
        <v>8.4000000000000003E-4</v>
      </c>
      <c r="AN607" s="43">
        <v>156</v>
      </c>
      <c r="AO607" s="43">
        <v>125</v>
      </c>
      <c r="AP607" s="43">
        <v>4</v>
      </c>
      <c r="AQ607" s="43">
        <v>22</v>
      </c>
      <c r="AR607" s="43">
        <v>5</v>
      </c>
      <c r="AS607" s="41">
        <v>0.43</v>
      </c>
      <c r="AT607" s="43">
        <v>14715</v>
      </c>
      <c r="AU607" s="43">
        <v>1768</v>
      </c>
      <c r="AV607" s="47">
        <v>0.1366</v>
      </c>
      <c r="AW607" s="48" t="s">
        <v>7318</v>
      </c>
      <c r="AX607" s="39">
        <v>3</v>
      </c>
      <c r="AY607" s="39">
        <v>2</v>
      </c>
      <c r="AZ607" s="39" t="s">
        <v>7319</v>
      </c>
      <c r="BA607" s="39">
        <v>26</v>
      </c>
      <c r="BB607" s="72" t="s">
        <v>7320</v>
      </c>
      <c r="BC607" s="39">
        <v>6</v>
      </c>
      <c r="BD607" s="41" t="s">
        <v>7287</v>
      </c>
      <c r="BE607" s="50">
        <v>85</v>
      </c>
      <c r="BF607" s="50">
        <v>15</v>
      </c>
      <c r="BG607" s="50">
        <v>85</v>
      </c>
      <c r="BH607" s="50">
        <v>185</v>
      </c>
      <c r="BI607" s="50" t="s">
        <v>7321</v>
      </c>
      <c r="BJ607" s="50" t="s">
        <v>7322</v>
      </c>
      <c r="BK607" s="50" t="s">
        <v>7323</v>
      </c>
      <c r="BL607" s="51" t="s">
        <v>7324</v>
      </c>
      <c r="BM607" s="52" t="s">
        <v>276</v>
      </c>
      <c r="BN607" s="57"/>
      <c r="BO607" s="57"/>
      <c r="BP607" s="57"/>
      <c r="BQ607" s="58"/>
    </row>
    <row r="608" spans="1:69" ht="15.75" x14ac:dyDescent="0.25">
      <c r="A608" s="38" t="s">
        <v>5353</v>
      </c>
      <c r="B608" s="39" t="s">
        <v>7325</v>
      </c>
      <c r="C608" s="39" t="s">
        <v>7052</v>
      </c>
      <c r="D608" s="39" t="s">
        <v>71</v>
      </c>
      <c r="E608" s="39" t="s">
        <v>7326</v>
      </c>
      <c r="F608" s="66" t="str">
        <f>HYPERLINK("http://twiplomacy.com/info/europe/Monaco","http://twiplomacy.com/info/europe/Monaco")</f>
        <v>http://twiplomacy.com/info/europe/Monaco</v>
      </c>
      <c r="G608" s="41" t="s">
        <v>7327</v>
      </c>
      <c r="H608" s="48" t="s">
        <v>7328</v>
      </c>
      <c r="I608" s="41" t="s">
        <v>7329</v>
      </c>
      <c r="J608" s="43">
        <v>11340</v>
      </c>
      <c r="K608" s="43">
        <v>16</v>
      </c>
      <c r="L608" s="41" t="s">
        <v>7330</v>
      </c>
      <c r="M608" s="41" t="s">
        <v>7331</v>
      </c>
      <c r="N608" s="41" t="s">
        <v>7325</v>
      </c>
      <c r="O608" s="43">
        <v>1</v>
      </c>
      <c r="P608" s="43">
        <v>120</v>
      </c>
      <c r="Q608" s="41" t="s">
        <v>78</v>
      </c>
      <c r="R608" s="41" t="s">
        <v>124</v>
      </c>
      <c r="S608" s="43">
        <v>228</v>
      </c>
      <c r="T608" s="44" t="s">
        <v>7332</v>
      </c>
      <c r="U608" s="43">
        <v>7.0796460176991149E-2</v>
      </c>
      <c r="V608" s="43">
        <v>14.983333333333331</v>
      </c>
      <c r="W608" s="43">
        <v>11.65</v>
      </c>
      <c r="X608" s="45">
        <v>1</v>
      </c>
      <c r="Y608" s="45">
        <v>120</v>
      </c>
      <c r="Z608" s="46">
        <v>8.3333333333333297E-3</v>
      </c>
      <c r="AA608" s="41" t="s">
        <v>7327</v>
      </c>
      <c r="AB608" s="41" t="s">
        <v>7329</v>
      </c>
      <c r="AC608" s="41" t="s">
        <v>7333</v>
      </c>
      <c r="AD608" s="41" t="s">
        <v>7328</v>
      </c>
      <c r="AE608" s="43">
        <v>0</v>
      </c>
      <c r="AF608" s="43" t="e">
        <v>#VALUE!</v>
      </c>
      <c r="AG608" s="43">
        <v>0</v>
      </c>
      <c r="AH608" s="43">
        <v>0</v>
      </c>
      <c r="AI608" s="41" t="s">
        <v>82</v>
      </c>
      <c r="AJ608" s="41" t="s">
        <v>82</v>
      </c>
      <c r="AK608" s="41" t="s">
        <v>82</v>
      </c>
      <c r="AL608" s="41" t="s">
        <v>82</v>
      </c>
      <c r="AM608" s="41" t="s">
        <v>82</v>
      </c>
      <c r="AN608" s="43" t="s">
        <v>83</v>
      </c>
      <c r="AO608" s="43">
        <v>0</v>
      </c>
      <c r="AP608" s="43">
        <v>0</v>
      </c>
      <c r="AQ608" s="43">
        <v>0</v>
      </c>
      <c r="AR608" s="43">
        <v>0</v>
      </c>
      <c r="AS608" s="41">
        <v>0</v>
      </c>
      <c r="AT608" s="43">
        <v>11343</v>
      </c>
      <c r="AU608" s="43">
        <v>223</v>
      </c>
      <c r="AV608" s="47">
        <v>2.01E-2</v>
      </c>
      <c r="AW608" s="48" t="s">
        <v>7334</v>
      </c>
      <c r="AX608" s="39">
        <v>0</v>
      </c>
      <c r="AY608" s="39">
        <v>0</v>
      </c>
      <c r="AZ608" s="39" t="s">
        <v>85</v>
      </c>
      <c r="BA608" s="39"/>
      <c r="BB608" s="48" t="s">
        <v>7335</v>
      </c>
      <c r="BC608" s="39">
        <v>0</v>
      </c>
      <c r="BD608" s="41" t="s">
        <v>7327</v>
      </c>
      <c r="BE608" s="50">
        <v>5</v>
      </c>
      <c r="BF608" s="50">
        <v>9</v>
      </c>
      <c r="BG608" s="50">
        <v>1</v>
      </c>
      <c r="BH608" s="50">
        <v>15</v>
      </c>
      <c r="BI608" s="50" t="s">
        <v>7336</v>
      </c>
      <c r="BJ608" s="50" t="s">
        <v>7337</v>
      </c>
      <c r="BK608" s="50" t="s">
        <v>7338</v>
      </c>
      <c r="BL608" s="51" t="s">
        <v>7339</v>
      </c>
      <c r="BM608" s="52" t="s">
        <v>90</v>
      </c>
      <c r="BN608" s="57"/>
      <c r="BO608" s="57"/>
      <c r="BP608" s="57"/>
      <c r="BQ608" s="58"/>
    </row>
    <row r="609" spans="1:69" ht="15.75" x14ac:dyDescent="0.25">
      <c r="A609" s="38" t="s">
        <v>5353</v>
      </c>
      <c r="B609" s="39" t="s">
        <v>7325</v>
      </c>
      <c r="C609" s="39" t="s">
        <v>104</v>
      </c>
      <c r="D609" s="39" t="s">
        <v>118</v>
      </c>
      <c r="E609" s="39" t="s">
        <v>7340</v>
      </c>
      <c r="F609" s="66" t="str">
        <f>HYPERLINK("http://twiplomacy.com/info/europe/Monaco","http://twiplomacy.com/info/europe/Monaco")</f>
        <v>http://twiplomacy.com/info/europe/Monaco</v>
      </c>
      <c r="G609" s="41" t="s">
        <v>7341</v>
      </c>
      <c r="H609" s="48" t="s">
        <v>7342</v>
      </c>
      <c r="I609" s="41" t="s">
        <v>7343</v>
      </c>
      <c r="J609" s="43">
        <v>86</v>
      </c>
      <c r="K609" s="43">
        <v>124</v>
      </c>
      <c r="L609" s="41"/>
      <c r="M609" s="41" t="s">
        <v>7344</v>
      </c>
      <c r="N609" s="41"/>
      <c r="O609" s="43">
        <v>0</v>
      </c>
      <c r="P609" s="43">
        <v>0</v>
      </c>
      <c r="Q609" s="41" t="s">
        <v>164</v>
      </c>
      <c r="R609" s="41" t="s">
        <v>79</v>
      </c>
      <c r="S609" s="43">
        <v>8</v>
      </c>
      <c r="T609" s="44" t="s">
        <v>564</v>
      </c>
      <c r="U609" s="43"/>
      <c r="V609" s="43"/>
      <c r="W609" s="43"/>
      <c r="X609" s="45"/>
      <c r="Y609" s="45"/>
      <c r="Z609" s="46"/>
      <c r="AA609" s="41" t="s">
        <v>7341</v>
      </c>
      <c r="AB609" s="41" t="s">
        <v>7343</v>
      </c>
      <c r="AC609" s="41" t="s">
        <v>7345</v>
      </c>
      <c r="AD609" s="41" t="s">
        <v>7342</v>
      </c>
      <c r="AE609" s="43">
        <v>0</v>
      </c>
      <c r="AF609" s="43" t="e">
        <v>#VALUE!</v>
      </c>
      <c r="AG609" s="43">
        <v>0</v>
      </c>
      <c r="AH609" s="43">
        <v>0</v>
      </c>
      <c r="AI609" s="41" t="s">
        <v>82</v>
      </c>
      <c r="AJ609" s="41" t="s">
        <v>82</v>
      </c>
      <c r="AK609" s="41" t="s">
        <v>82</v>
      </c>
      <c r="AL609" s="41" t="s">
        <v>82</v>
      </c>
      <c r="AM609" s="41" t="s">
        <v>82</v>
      </c>
      <c r="AN609" s="43" t="s">
        <v>83</v>
      </c>
      <c r="AO609" s="43">
        <v>0</v>
      </c>
      <c r="AP609" s="43">
        <v>0</v>
      </c>
      <c r="AQ609" s="43">
        <v>0</v>
      </c>
      <c r="AR609" s="43">
        <v>0</v>
      </c>
      <c r="AS609" s="41">
        <v>0</v>
      </c>
      <c r="AT609" s="43">
        <v>86</v>
      </c>
      <c r="AU609" s="43">
        <v>19</v>
      </c>
      <c r="AV609" s="47">
        <v>0.28360000000000002</v>
      </c>
      <c r="AW609" s="48" t="s">
        <v>7346</v>
      </c>
      <c r="AX609" s="39">
        <v>0</v>
      </c>
      <c r="AY609" s="39">
        <v>0</v>
      </c>
      <c r="AZ609" s="39" t="s">
        <v>85</v>
      </c>
      <c r="BA609" s="39"/>
      <c r="BB609" s="48" t="s">
        <v>7347</v>
      </c>
      <c r="BC609" s="64">
        <v>0</v>
      </c>
      <c r="BD609" s="41" t="s">
        <v>7341</v>
      </c>
      <c r="BE609" s="50">
        <v>5</v>
      </c>
      <c r="BF609" s="50">
        <v>2</v>
      </c>
      <c r="BG609" s="50">
        <v>1</v>
      </c>
      <c r="BH609" s="50">
        <v>8</v>
      </c>
      <c r="BI609" s="50" t="s">
        <v>7348</v>
      </c>
      <c r="BJ609" s="50" t="s">
        <v>7349</v>
      </c>
      <c r="BK609" s="50" t="s">
        <v>7338</v>
      </c>
      <c r="BL609" s="51" t="s">
        <v>7350</v>
      </c>
      <c r="BM609" s="52" t="s">
        <v>90</v>
      </c>
      <c r="BN609" s="57"/>
      <c r="BO609" s="57"/>
      <c r="BP609" s="57"/>
      <c r="BQ609" s="58"/>
    </row>
    <row r="610" spans="1:69" ht="15.75" x14ac:dyDescent="0.25">
      <c r="A610" s="38" t="s">
        <v>5353</v>
      </c>
      <c r="B610" s="39" t="s">
        <v>7325</v>
      </c>
      <c r="C610" s="39" t="s">
        <v>211</v>
      </c>
      <c r="D610" s="39" t="s">
        <v>71</v>
      </c>
      <c r="E610" s="39" t="s">
        <v>211</v>
      </c>
      <c r="F610" s="66" t="str">
        <f>HYPERLINK("http://twiplomacy.com/info/europe/Monaco","http://twiplomacy.com/info/europe/Monaco")</f>
        <v>http://twiplomacy.com/info/europe/Monaco</v>
      </c>
      <c r="G610" s="41" t="s">
        <v>7338</v>
      </c>
      <c r="H610" s="48" t="s">
        <v>7351</v>
      </c>
      <c r="I610" s="41" t="s">
        <v>7352</v>
      </c>
      <c r="J610" s="43">
        <v>27464</v>
      </c>
      <c r="K610" s="43">
        <v>253</v>
      </c>
      <c r="L610" s="41" t="s">
        <v>7353</v>
      </c>
      <c r="M610" s="41" t="s">
        <v>7354</v>
      </c>
      <c r="N610" s="41" t="s">
        <v>7325</v>
      </c>
      <c r="O610" s="43">
        <v>139</v>
      </c>
      <c r="P610" s="43">
        <v>9057</v>
      </c>
      <c r="Q610" s="41" t="s">
        <v>78</v>
      </c>
      <c r="R610" s="41" t="s">
        <v>124</v>
      </c>
      <c r="S610" s="43">
        <v>379</v>
      </c>
      <c r="T610" s="44" t="s">
        <v>97</v>
      </c>
      <c r="U610" s="43">
        <v>3.4934782608695651</v>
      </c>
      <c r="V610" s="43">
        <v>5.5906666666666656</v>
      </c>
      <c r="W610" s="43">
        <v>9.809333333333333</v>
      </c>
      <c r="X610" s="45">
        <v>58</v>
      </c>
      <c r="Y610" s="45">
        <v>3214</v>
      </c>
      <c r="Z610" s="46">
        <v>1.80460485376478E-2</v>
      </c>
      <c r="AA610" s="41" t="s">
        <v>7338</v>
      </c>
      <c r="AB610" s="41" t="s">
        <v>7352</v>
      </c>
      <c r="AC610" s="41" t="s">
        <v>7355</v>
      </c>
      <c r="AD610" s="41" t="s">
        <v>7351</v>
      </c>
      <c r="AE610" s="43">
        <v>14296</v>
      </c>
      <c r="AF610" s="43">
        <v>3.9147788565264294</v>
      </c>
      <c r="AG610" s="43">
        <v>3629</v>
      </c>
      <c r="AH610" s="43">
        <v>10667</v>
      </c>
      <c r="AI610" s="47">
        <v>5.6999999999999998E-4</v>
      </c>
      <c r="AJ610" s="47">
        <v>5.6999999999999998E-4</v>
      </c>
      <c r="AK610" s="47">
        <v>4.2000000000000002E-4</v>
      </c>
      <c r="AL610" s="47">
        <v>6.8999999999999997E-4</v>
      </c>
      <c r="AM610" s="47">
        <v>6.8999999999999997E-4</v>
      </c>
      <c r="AN610" s="43">
        <v>927</v>
      </c>
      <c r="AO610" s="43">
        <v>565</v>
      </c>
      <c r="AP610" s="43">
        <v>1</v>
      </c>
      <c r="AQ610" s="43">
        <v>168</v>
      </c>
      <c r="AR610" s="43">
        <v>192</v>
      </c>
      <c r="AS610" s="41">
        <v>2.54</v>
      </c>
      <c r="AT610" s="43">
        <v>27460</v>
      </c>
      <c r="AU610" s="43">
        <v>2745</v>
      </c>
      <c r="AV610" s="47">
        <v>0.1111</v>
      </c>
      <c r="AW610" s="48" t="s">
        <v>7356</v>
      </c>
      <c r="AX610" s="39">
        <v>0</v>
      </c>
      <c r="AY610" s="39">
        <v>0</v>
      </c>
      <c r="AZ610" s="39" t="s">
        <v>85</v>
      </c>
      <c r="BA610" s="39"/>
      <c r="BB610" s="48" t="s">
        <v>7357</v>
      </c>
      <c r="BC610" s="39">
        <v>0</v>
      </c>
      <c r="BD610" s="41" t="s">
        <v>7338</v>
      </c>
      <c r="BE610" s="50">
        <v>10</v>
      </c>
      <c r="BF610" s="50">
        <v>21</v>
      </c>
      <c r="BG610" s="50">
        <v>5</v>
      </c>
      <c r="BH610" s="50">
        <v>36</v>
      </c>
      <c r="BI610" s="50" t="s">
        <v>7358</v>
      </c>
      <c r="BJ610" s="50" t="s">
        <v>7359</v>
      </c>
      <c r="BK610" s="50" t="s">
        <v>7360</v>
      </c>
      <c r="BL610" s="51" t="s">
        <v>7361</v>
      </c>
      <c r="BM610" s="52" t="s">
        <v>90</v>
      </c>
      <c r="BN610" s="57"/>
      <c r="BO610" s="57"/>
      <c r="BP610" s="57"/>
      <c r="BQ610" s="58"/>
    </row>
    <row r="611" spans="1:69" ht="15.75" x14ac:dyDescent="0.25">
      <c r="A611" s="38" t="s">
        <v>5353</v>
      </c>
      <c r="B611" s="39" t="s">
        <v>7325</v>
      </c>
      <c r="C611" s="39" t="s">
        <v>211</v>
      </c>
      <c r="D611" s="39" t="s">
        <v>71</v>
      </c>
      <c r="E611" s="39" t="s">
        <v>211</v>
      </c>
      <c r="F611" s="66" t="str">
        <f>HYPERLINK("http://twiplomacy.com/info/europe/Monaco","http://twiplomacy.com/info/europe/Monaco")</f>
        <v>http://twiplomacy.com/info/europe/Monaco</v>
      </c>
      <c r="G611" s="41" t="s">
        <v>7362</v>
      </c>
      <c r="H611" s="48" t="s">
        <v>7363</v>
      </c>
      <c r="I611" s="41" t="s">
        <v>7364</v>
      </c>
      <c r="J611" s="43">
        <v>9025</v>
      </c>
      <c r="K611" s="43">
        <v>116</v>
      </c>
      <c r="L611" s="41" t="s">
        <v>7365</v>
      </c>
      <c r="M611" s="41" t="s">
        <v>7366</v>
      </c>
      <c r="N611" s="41" t="s">
        <v>7325</v>
      </c>
      <c r="O611" s="43">
        <v>2</v>
      </c>
      <c r="P611" s="43">
        <v>3186</v>
      </c>
      <c r="Q611" s="41" t="s">
        <v>78</v>
      </c>
      <c r="R611" s="41" t="s">
        <v>79</v>
      </c>
      <c r="S611" s="43">
        <v>117</v>
      </c>
      <c r="T611" s="39" t="s">
        <v>97</v>
      </c>
      <c r="U611" s="43">
        <v>2.0589760207388199</v>
      </c>
      <c r="V611" s="43">
        <v>1.455192494338402</v>
      </c>
      <c r="W611" s="43">
        <v>2.311549660304109</v>
      </c>
      <c r="X611" s="45">
        <v>29</v>
      </c>
      <c r="Y611" s="45">
        <v>3177</v>
      </c>
      <c r="Z611" s="46">
        <v>9.1281082782499207E-3</v>
      </c>
      <c r="AA611" s="41" t="s">
        <v>7362</v>
      </c>
      <c r="AB611" s="41" t="s">
        <v>7364</v>
      </c>
      <c r="AC611" s="41" t="s">
        <v>7367</v>
      </c>
      <c r="AD611" s="41" t="s">
        <v>7363</v>
      </c>
      <c r="AE611" s="43">
        <v>1061</v>
      </c>
      <c r="AF611" s="43">
        <v>0.91818181818181821</v>
      </c>
      <c r="AG611" s="43">
        <v>303</v>
      </c>
      <c r="AH611" s="43">
        <v>758</v>
      </c>
      <c r="AI611" s="47">
        <v>3.3E-4</v>
      </c>
      <c r="AJ611" s="47">
        <v>3.3E-4</v>
      </c>
      <c r="AK611" s="47">
        <v>2.2000000000000001E-4</v>
      </c>
      <c r="AL611" s="41" t="s">
        <v>82</v>
      </c>
      <c r="AM611" s="47">
        <v>2.2000000000000001E-4</v>
      </c>
      <c r="AN611" s="43">
        <v>330</v>
      </c>
      <c r="AO611" s="43">
        <v>192</v>
      </c>
      <c r="AP611" s="43">
        <v>0</v>
      </c>
      <c r="AQ611" s="43">
        <v>52</v>
      </c>
      <c r="AR611" s="43">
        <v>86</v>
      </c>
      <c r="AS611" s="41">
        <v>0.9</v>
      </c>
      <c r="AT611" s="43">
        <v>9024</v>
      </c>
      <c r="AU611" s="43">
        <v>12</v>
      </c>
      <c r="AV611" s="47">
        <v>1.2999999999999999E-3</v>
      </c>
      <c r="AW611" s="48" t="str">
        <f>HYPERLINK("https://twitter.com/GovMonaco/lists","https://twitter.com/GovMonaco/lists")</f>
        <v>https://twitter.com/GovMonaco/lists</v>
      </c>
      <c r="AX611" s="39">
        <v>0</v>
      </c>
      <c r="AY611" s="39">
        <v>0</v>
      </c>
      <c r="AZ611" s="39" t="s">
        <v>85</v>
      </c>
      <c r="BA611" s="39"/>
      <c r="BB611" s="48" t="s">
        <v>7368</v>
      </c>
      <c r="BC611" s="39">
        <v>0</v>
      </c>
      <c r="BD611" s="41" t="s">
        <v>7362</v>
      </c>
      <c r="BE611" s="50">
        <v>15</v>
      </c>
      <c r="BF611" s="50">
        <v>13</v>
      </c>
      <c r="BG611" s="50">
        <v>2</v>
      </c>
      <c r="BH611" s="50">
        <v>30</v>
      </c>
      <c r="BI611" s="50" t="s">
        <v>7369</v>
      </c>
      <c r="BJ611" s="50" t="s">
        <v>7370</v>
      </c>
      <c r="BK611" s="50" t="s">
        <v>7371</v>
      </c>
      <c r="BL611" s="51" t="s">
        <v>7372</v>
      </c>
      <c r="BM611" s="52" t="s">
        <v>90</v>
      </c>
      <c r="BN611" s="57"/>
      <c r="BO611" s="57"/>
      <c r="BP611" s="57"/>
      <c r="BQ611" s="58"/>
    </row>
    <row r="612" spans="1:69" ht="15.75" x14ac:dyDescent="0.25">
      <c r="A612" s="38" t="s">
        <v>5353</v>
      </c>
      <c r="B612" s="39" t="s">
        <v>7373</v>
      </c>
      <c r="C612" s="39" t="s">
        <v>146</v>
      </c>
      <c r="D612" s="39" t="s">
        <v>118</v>
      </c>
      <c r="E612" s="39" t="s">
        <v>7374</v>
      </c>
      <c r="F612" s="66" t="str">
        <f>HYPERLINK("http://twiplomacy.com/info/europe/Montenegro","http://twiplomacy.com/info/europe/Montenegro")</f>
        <v>http://twiplomacy.com/info/europe/Montenegro</v>
      </c>
      <c r="G612" s="41" t="s">
        <v>7375</v>
      </c>
      <c r="H612" s="48" t="s">
        <v>7376</v>
      </c>
      <c r="I612" s="41" t="s">
        <v>7377</v>
      </c>
      <c r="J612" s="43">
        <v>188</v>
      </c>
      <c r="K612" s="43">
        <v>38</v>
      </c>
      <c r="L612" s="41" t="s">
        <v>7378</v>
      </c>
      <c r="M612" s="41" t="s">
        <v>7379</v>
      </c>
      <c r="N612" s="41" t="s">
        <v>7373</v>
      </c>
      <c r="O612" s="43">
        <v>0</v>
      </c>
      <c r="P612" s="43">
        <v>1</v>
      </c>
      <c r="Q612" s="41" t="s">
        <v>164</v>
      </c>
      <c r="R612" s="41" t="s">
        <v>124</v>
      </c>
      <c r="S612" s="43">
        <v>4</v>
      </c>
      <c r="T612" s="39" t="s">
        <v>7380</v>
      </c>
      <c r="U612" s="43">
        <v>1</v>
      </c>
      <c r="V612" s="43">
        <v>3</v>
      </c>
      <c r="W612" s="43">
        <v>6</v>
      </c>
      <c r="X612" s="45">
        <v>0</v>
      </c>
      <c r="Y612" s="45">
        <v>1</v>
      </c>
      <c r="Z612" s="46">
        <v>0</v>
      </c>
      <c r="AA612" s="41" t="s">
        <v>7375</v>
      </c>
      <c r="AB612" s="41" t="s">
        <v>7377</v>
      </c>
      <c r="AC612" s="41" t="s">
        <v>7381</v>
      </c>
      <c r="AD612" s="41" t="s">
        <v>7376</v>
      </c>
      <c r="AE612" s="43">
        <v>9</v>
      </c>
      <c r="AF612" s="43">
        <v>3</v>
      </c>
      <c r="AG612" s="43">
        <v>3</v>
      </c>
      <c r="AH612" s="43">
        <v>6</v>
      </c>
      <c r="AI612" s="47">
        <v>5.4089999999999999E-2</v>
      </c>
      <c r="AJ612" s="41" t="s">
        <v>82</v>
      </c>
      <c r="AK612" s="47">
        <v>0</v>
      </c>
      <c r="AL612" s="41" t="s">
        <v>82</v>
      </c>
      <c r="AM612" s="41" t="s">
        <v>82</v>
      </c>
      <c r="AN612" s="43">
        <v>1</v>
      </c>
      <c r="AO612" s="43">
        <v>0</v>
      </c>
      <c r="AP612" s="43">
        <v>0</v>
      </c>
      <c r="AQ612" s="43">
        <v>1</v>
      </c>
      <c r="AR612" s="43">
        <v>0</v>
      </c>
      <c r="AS612" s="41">
        <v>0</v>
      </c>
      <c r="AT612" s="43">
        <v>183</v>
      </c>
      <c r="AU612" s="43">
        <v>0</v>
      </c>
      <c r="AV612" s="55">
        <v>0</v>
      </c>
      <c r="AW612" s="48" t="s">
        <v>7382</v>
      </c>
      <c r="AX612" s="39">
        <v>0</v>
      </c>
      <c r="AY612" s="39">
        <v>0</v>
      </c>
      <c r="AZ612" s="39" t="s">
        <v>85</v>
      </c>
      <c r="BA612" s="39"/>
      <c r="BB612" s="48" t="s">
        <v>7383</v>
      </c>
      <c r="BC612" s="39">
        <v>0</v>
      </c>
      <c r="BD612" s="41" t="s">
        <v>7375</v>
      </c>
      <c r="BE612" s="50">
        <v>2</v>
      </c>
      <c r="BF612" s="50">
        <v>0</v>
      </c>
      <c r="BG612" s="50">
        <v>1</v>
      </c>
      <c r="BH612" s="50">
        <v>3</v>
      </c>
      <c r="BI612" s="50" t="s">
        <v>7384</v>
      </c>
      <c r="BJ612" s="50"/>
      <c r="BK612" s="50" t="s">
        <v>7385</v>
      </c>
      <c r="BL612" s="51" t="s">
        <v>7386</v>
      </c>
      <c r="BM612" s="52" t="s">
        <v>90</v>
      </c>
      <c r="BN612" s="57"/>
      <c r="BO612" s="57"/>
      <c r="BP612" s="57"/>
      <c r="BQ612" s="58"/>
    </row>
    <row r="613" spans="1:69" ht="15.75" x14ac:dyDescent="0.25">
      <c r="A613" s="38" t="s">
        <v>5353</v>
      </c>
      <c r="B613" s="39" t="s">
        <v>7373</v>
      </c>
      <c r="C613" s="39" t="s">
        <v>211</v>
      </c>
      <c r="D613" s="39" t="s">
        <v>71</v>
      </c>
      <c r="E613" s="39" t="s">
        <v>211</v>
      </c>
      <c r="F613" s="66" t="str">
        <f>HYPERLINK("http://twiplomacy.com/info/europe/Montenegro","http://twiplomacy.com/info/europe/Montenegro")</f>
        <v>http://twiplomacy.com/info/europe/Montenegro</v>
      </c>
      <c r="G613" s="41" t="s">
        <v>2370</v>
      </c>
      <c r="H613" s="48" t="s">
        <v>7387</v>
      </c>
      <c r="I613" s="41" t="s">
        <v>7388</v>
      </c>
      <c r="J613" s="43">
        <v>38501</v>
      </c>
      <c r="K613" s="43">
        <v>849</v>
      </c>
      <c r="L613" s="41" t="s">
        <v>7389</v>
      </c>
      <c r="M613" s="41" t="s">
        <v>7390</v>
      </c>
      <c r="N613" s="41" t="s">
        <v>7373</v>
      </c>
      <c r="O613" s="43">
        <v>1445</v>
      </c>
      <c r="P613" s="43">
        <v>3691</v>
      </c>
      <c r="Q613" s="41" t="s">
        <v>164</v>
      </c>
      <c r="R613" s="41" t="s">
        <v>124</v>
      </c>
      <c r="S613" s="43">
        <v>360</v>
      </c>
      <c r="T613" s="44" t="s">
        <v>97</v>
      </c>
      <c r="U613" s="43">
        <v>1.427188737351518</v>
      </c>
      <c r="V613" s="43">
        <v>5.2235924932975868</v>
      </c>
      <c r="W613" s="43">
        <v>7.6627345844504022</v>
      </c>
      <c r="X613" s="45">
        <v>37</v>
      </c>
      <c r="Y613" s="45">
        <v>3244</v>
      </c>
      <c r="Z613" s="46">
        <v>1.14056720098644E-2</v>
      </c>
      <c r="AA613" s="41" t="s">
        <v>2370</v>
      </c>
      <c r="AB613" s="41" t="s">
        <v>7388</v>
      </c>
      <c r="AC613" s="41" t="s">
        <v>7391</v>
      </c>
      <c r="AD613" s="41" t="s">
        <v>7387</v>
      </c>
      <c r="AE613" s="43">
        <v>8901</v>
      </c>
      <c r="AF613" s="43">
        <v>7.1936274509803919</v>
      </c>
      <c r="AG613" s="43">
        <v>2935</v>
      </c>
      <c r="AH613" s="43">
        <v>5966</v>
      </c>
      <c r="AI613" s="47">
        <v>5.8E-4</v>
      </c>
      <c r="AJ613" s="47">
        <v>5.8E-4</v>
      </c>
      <c r="AK613" s="47">
        <v>3.6000000000000002E-4</v>
      </c>
      <c r="AL613" s="47">
        <v>7.2000000000000005E-4</v>
      </c>
      <c r="AM613" s="47">
        <v>8.8999999999999995E-4</v>
      </c>
      <c r="AN613" s="43">
        <v>408</v>
      </c>
      <c r="AO613" s="43">
        <v>276</v>
      </c>
      <c r="AP613" s="43">
        <v>14</v>
      </c>
      <c r="AQ613" s="43">
        <v>68</v>
      </c>
      <c r="AR613" s="43">
        <v>47</v>
      </c>
      <c r="AS613" s="41">
        <v>1.1200000000000001</v>
      </c>
      <c r="AT613" s="43">
        <v>38541</v>
      </c>
      <c r="AU613" s="43">
        <v>5169</v>
      </c>
      <c r="AV613" s="47">
        <v>0.15490000000000001</v>
      </c>
      <c r="AW613" s="48" t="s">
        <v>7392</v>
      </c>
      <c r="AX613" s="39">
        <v>0</v>
      </c>
      <c r="AY613" s="39">
        <v>0</v>
      </c>
      <c r="AZ613" s="39" t="s">
        <v>85</v>
      </c>
      <c r="BA613" s="39"/>
      <c r="BB613" s="48" t="s">
        <v>7393</v>
      </c>
      <c r="BC613" s="39">
        <v>0</v>
      </c>
      <c r="BD613" s="41" t="s">
        <v>2370</v>
      </c>
      <c r="BE613" s="50">
        <v>151</v>
      </c>
      <c r="BF613" s="50">
        <v>10</v>
      </c>
      <c r="BG613" s="50">
        <v>72</v>
      </c>
      <c r="BH613" s="50">
        <v>233</v>
      </c>
      <c r="BI613" s="50" t="s">
        <v>7394</v>
      </c>
      <c r="BJ613" s="50" t="s">
        <v>7395</v>
      </c>
      <c r="BK613" s="50" t="s">
        <v>7396</v>
      </c>
      <c r="BL613" s="56" t="s">
        <v>7397</v>
      </c>
      <c r="BM613" s="52">
        <v>27</v>
      </c>
      <c r="BN613" s="57">
        <v>0</v>
      </c>
      <c r="BO613" s="57">
        <v>197</v>
      </c>
      <c r="BP613" s="57">
        <v>2</v>
      </c>
      <c r="BQ613" s="58" t="e">
        <f>SUM(BM613)/BN613/BO613</f>
        <v>#DIV/0!</v>
      </c>
    </row>
    <row r="614" spans="1:69" ht="15.75" x14ac:dyDescent="0.25">
      <c r="A614" s="38" t="s">
        <v>5353</v>
      </c>
      <c r="B614" s="39" t="s">
        <v>7373</v>
      </c>
      <c r="C614" s="39" t="s">
        <v>211</v>
      </c>
      <c r="D614" s="39" t="s">
        <v>71</v>
      </c>
      <c r="E614" s="39" t="s">
        <v>211</v>
      </c>
      <c r="F614" s="66" t="str">
        <f>HYPERLINK("http://twiplomacy.com/info/europe/Montenegro","http://twiplomacy.com/info/europe/Montenegro")</f>
        <v>http://twiplomacy.com/info/europe/Montenegro</v>
      </c>
      <c r="G614" s="41" t="s">
        <v>7385</v>
      </c>
      <c r="H614" s="48" t="s">
        <v>7398</v>
      </c>
      <c r="I614" s="41" t="s">
        <v>7399</v>
      </c>
      <c r="J614" s="43">
        <v>8486</v>
      </c>
      <c r="K614" s="43">
        <v>292</v>
      </c>
      <c r="L614" s="41" t="s">
        <v>7400</v>
      </c>
      <c r="M614" s="41" t="s">
        <v>7401</v>
      </c>
      <c r="N614" s="41" t="s">
        <v>7373</v>
      </c>
      <c r="O614" s="43">
        <v>1555</v>
      </c>
      <c r="P614" s="43">
        <v>4114</v>
      </c>
      <c r="Q614" s="41" t="s">
        <v>164</v>
      </c>
      <c r="R614" s="41" t="s">
        <v>124</v>
      </c>
      <c r="S614" s="43">
        <v>100</v>
      </c>
      <c r="T614" s="44" t="s">
        <v>97</v>
      </c>
      <c r="U614" s="43">
        <v>3.0854700854700861</v>
      </c>
      <c r="V614" s="43">
        <v>1.723652453740949</v>
      </c>
      <c r="W614" s="43">
        <v>5.2518101367658891</v>
      </c>
      <c r="X614" s="45">
        <v>13</v>
      </c>
      <c r="Y614" s="45">
        <v>3249</v>
      </c>
      <c r="Z614" s="46">
        <v>4.0012311480455498E-3</v>
      </c>
      <c r="AA614" s="41" t="s">
        <v>7385</v>
      </c>
      <c r="AB614" s="41" t="s">
        <v>7399</v>
      </c>
      <c r="AC614" s="41" t="s">
        <v>7402</v>
      </c>
      <c r="AD614" s="41" t="s">
        <v>7398</v>
      </c>
      <c r="AE614" s="43">
        <v>7406</v>
      </c>
      <c r="AF614" s="43">
        <v>1.0556521739130436</v>
      </c>
      <c r="AG614" s="43">
        <v>1214</v>
      </c>
      <c r="AH614" s="43">
        <v>6192</v>
      </c>
      <c r="AI614" s="47">
        <v>7.5000000000000002E-4</v>
      </c>
      <c r="AJ614" s="47">
        <v>7.5000000000000002E-4</v>
      </c>
      <c r="AK614" s="47">
        <v>6.2E-4</v>
      </c>
      <c r="AL614" s="47">
        <v>1.6299999999999999E-3</v>
      </c>
      <c r="AM614" s="47">
        <v>6.3000000000000003E-4</v>
      </c>
      <c r="AN614" s="43">
        <v>1150</v>
      </c>
      <c r="AO614" s="43">
        <v>714</v>
      </c>
      <c r="AP614" s="43">
        <v>44</v>
      </c>
      <c r="AQ614" s="43">
        <v>204</v>
      </c>
      <c r="AR614" s="43">
        <v>148</v>
      </c>
      <c r="AS614" s="41">
        <v>3.15</v>
      </c>
      <c r="AT614" s="43">
        <v>8485</v>
      </c>
      <c r="AU614" s="43">
        <v>957</v>
      </c>
      <c r="AV614" s="47">
        <v>0.12709999999999999</v>
      </c>
      <c r="AW614" s="48" t="s">
        <v>7403</v>
      </c>
      <c r="AX614" s="39">
        <v>0</v>
      </c>
      <c r="AY614" s="39">
        <v>0</v>
      </c>
      <c r="AZ614" s="39" t="s">
        <v>85</v>
      </c>
      <c r="BA614" s="39"/>
      <c r="BB614" s="48" t="s">
        <v>7404</v>
      </c>
      <c r="BC614" s="39">
        <v>0</v>
      </c>
      <c r="BD614" s="41" t="s">
        <v>7385</v>
      </c>
      <c r="BE614" s="50">
        <v>31</v>
      </c>
      <c r="BF614" s="50">
        <v>15</v>
      </c>
      <c r="BG614" s="50">
        <v>15</v>
      </c>
      <c r="BH614" s="50">
        <v>61</v>
      </c>
      <c r="BI614" s="50" t="s">
        <v>7405</v>
      </c>
      <c r="BJ614" s="50" t="s">
        <v>7406</v>
      </c>
      <c r="BK614" s="50" t="s">
        <v>7407</v>
      </c>
      <c r="BL614" s="56" t="s">
        <v>7408</v>
      </c>
      <c r="BM614" s="52">
        <v>4</v>
      </c>
      <c r="BN614" s="57">
        <v>0</v>
      </c>
      <c r="BO614" s="57">
        <v>75</v>
      </c>
      <c r="BP614" s="57">
        <v>1</v>
      </c>
      <c r="BQ614" s="58" t="e">
        <f>SUM(BM614)/BN614/BO614</f>
        <v>#DIV/0!</v>
      </c>
    </row>
    <row r="615" spans="1:69" ht="15.75" x14ac:dyDescent="0.25">
      <c r="A615" s="38" t="s">
        <v>5353</v>
      </c>
      <c r="B615" s="39" t="s">
        <v>7373</v>
      </c>
      <c r="C615" s="39" t="s">
        <v>132</v>
      </c>
      <c r="D615" s="39" t="s">
        <v>71</v>
      </c>
      <c r="E615" s="39" t="s">
        <v>132</v>
      </c>
      <c r="F615" s="66" t="str">
        <f>HYPERLINK("http://twiplomacy.com/info/europe/Montenegro","http://twiplomacy.com/info/europe/Montenegro")</f>
        <v>http://twiplomacy.com/info/europe/Montenegro</v>
      </c>
      <c r="G615" s="41" t="s">
        <v>7409</v>
      </c>
      <c r="H615" s="48" t="s">
        <v>7410</v>
      </c>
      <c r="I615" s="41" t="s">
        <v>7411</v>
      </c>
      <c r="J615" s="43">
        <v>75</v>
      </c>
      <c r="K615" s="43">
        <v>52</v>
      </c>
      <c r="L615" s="41" t="s">
        <v>7412</v>
      </c>
      <c r="M615" s="41" t="s">
        <v>7413</v>
      </c>
      <c r="N615" s="41" t="s">
        <v>7373</v>
      </c>
      <c r="O615" s="43">
        <v>56</v>
      </c>
      <c r="P615" s="43">
        <v>41</v>
      </c>
      <c r="Q615" s="41" t="s">
        <v>164</v>
      </c>
      <c r="R615" s="41" t="s">
        <v>79</v>
      </c>
      <c r="S615" s="43">
        <v>6</v>
      </c>
      <c r="T615" s="44" t="s">
        <v>97</v>
      </c>
      <c r="U615" s="43">
        <v>1.785714285714286</v>
      </c>
      <c r="V615" s="43">
        <v>0.84210526315789469</v>
      </c>
      <c r="W615" s="43">
        <v>2.4736842105263159</v>
      </c>
      <c r="X615" s="45">
        <v>0</v>
      </c>
      <c r="Y615" s="45">
        <v>25</v>
      </c>
      <c r="Z615" s="46">
        <v>0</v>
      </c>
      <c r="AA615" s="41" t="s">
        <v>7409</v>
      </c>
      <c r="AB615" s="41" t="s">
        <v>7411</v>
      </c>
      <c r="AC615" s="41" t="s">
        <v>7414</v>
      </c>
      <c r="AD615" s="41" t="s">
        <v>7410</v>
      </c>
      <c r="AE615" s="43">
        <v>132</v>
      </c>
      <c r="AF615" s="43">
        <v>1.3333333333333333</v>
      </c>
      <c r="AG615" s="43">
        <v>40</v>
      </c>
      <c r="AH615" s="43">
        <v>92</v>
      </c>
      <c r="AI615" s="47">
        <v>9.3439999999999995E-2</v>
      </c>
      <c r="AJ615" s="47">
        <v>0.15</v>
      </c>
      <c r="AK615" s="47">
        <v>0</v>
      </c>
      <c r="AL615" s="41" t="s">
        <v>82</v>
      </c>
      <c r="AM615" s="47">
        <v>0.14285999999999999</v>
      </c>
      <c r="AN615" s="43">
        <v>30</v>
      </c>
      <c r="AO615" s="43">
        <v>20</v>
      </c>
      <c r="AP615" s="43">
        <v>0</v>
      </c>
      <c r="AQ615" s="43">
        <v>3</v>
      </c>
      <c r="AR615" s="43">
        <v>7</v>
      </c>
      <c r="AS615" s="41">
        <v>0.08</v>
      </c>
      <c r="AT615" s="43">
        <v>71</v>
      </c>
      <c r="AU615" s="43">
        <v>0</v>
      </c>
      <c r="AV615" s="55">
        <v>0</v>
      </c>
      <c r="AW615" s="48" t="s">
        <v>7415</v>
      </c>
      <c r="AX615" s="39">
        <v>0</v>
      </c>
      <c r="AY615" s="39">
        <v>0</v>
      </c>
      <c r="AZ615" s="39" t="s">
        <v>85</v>
      </c>
      <c r="BA615" s="39"/>
      <c r="BB615" s="48" t="s">
        <v>7416</v>
      </c>
      <c r="BC615" s="39">
        <v>0</v>
      </c>
      <c r="BD615" s="41" t="s">
        <v>7409</v>
      </c>
      <c r="BE615" s="50">
        <v>19</v>
      </c>
      <c r="BF615" s="50">
        <v>0</v>
      </c>
      <c r="BG615" s="50">
        <v>6</v>
      </c>
      <c r="BH615" s="50">
        <v>25</v>
      </c>
      <c r="BI615" s="50" t="s">
        <v>7417</v>
      </c>
      <c r="BJ615" s="50"/>
      <c r="BK615" s="50" t="s">
        <v>7418</v>
      </c>
      <c r="BL615" s="56" t="s">
        <v>7419</v>
      </c>
      <c r="BM615" s="52" t="s">
        <v>90</v>
      </c>
      <c r="BN615" s="57"/>
      <c r="BO615" s="57"/>
      <c r="BP615" s="57"/>
      <c r="BQ615" s="58"/>
    </row>
    <row r="616" spans="1:69" ht="15.75" x14ac:dyDescent="0.25">
      <c r="A616" s="38" t="s">
        <v>5353</v>
      </c>
      <c r="B616" s="39" t="s">
        <v>7420</v>
      </c>
      <c r="C616" s="39" t="s">
        <v>7421</v>
      </c>
      <c r="D616" s="39" t="s">
        <v>71</v>
      </c>
      <c r="E616" s="39" t="s">
        <v>2842</v>
      </c>
      <c r="F616" s="66" t="str">
        <f t="shared" ref="F616:F625" si="33">HYPERLINK("http://twiplomacy.com/info/europe/Netherlands","http://twiplomacy.com/info/europe/Netherlands")</f>
        <v>http://twiplomacy.com/info/europe/Netherlands</v>
      </c>
      <c r="G616" s="41" t="s">
        <v>7422</v>
      </c>
      <c r="H616" s="48" t="s">
        <v>7423</v>
      </c>
      <c r="I616" s="41" t="s">
        <v>7424</v>
      </c>
      <c r="J616" s="43">
        <v>304753</v>
      </c>
      <c r="K616" s="43">
        <v>44</v>
      </c>
      <c r="L616" s="41" t="s">
        <v>7425</v>
      </c>
      <c r="M616" s="41" t="s">
        <v>7426</v>
      </c>
      <c r="N616" s="41" t="s">
        <v>7427</v>
      </c>
      <c r="O616" s="43">
        <v>1</v>
      </c>
      <c r="P616" s="43">
        <v>1996</v>
      </c>
      <c r="Q616" s="41" t="s">
        <v>7428</v>
      </c>
      <c r="R616" s="41" t="s">
        <v>124</v>
      </c>
      <c r="S616" s="43">
        <v>1394</v>
      </c>
      <c r="T616" s="44" t="s">
        <v>97</v>
      </c>
      <c r="U616" s="43">
        <v>0.71294964028776975</v>
      </c>
      <c r="V616" s="43">
        <v>31.906111111111109</v>
      </c>
      <c r="W616" s="43">
        <v>57.37</v>
      </c>
      <c r="X616" s="45">
        <v>9</v>
      </c>
      <c r="Y616" s="45">
        <v>1982</v>
      </c>
      <c r="Z616" s="46">
        <v>4.5408678102926304E-3</v>
      </c>
      <c r="AA616" s="41" t="s">
        <v>7422</v>
      </c>
      <c r="AB616" s="41" t="s">
        <v>7424</v>
      </c>
      <c r="AC616" s="41" t="s">
        <v>7429</v>
      </c>
      <c r="AD616" s="41" t="s">
        <v>7423</v>
      </c>
      <c r="AE616" s="43">
        <v>61869</v>
      </c>
      <c r="AF616" s="43">
        <v>32.025423728813557</v>
      </c>
      <c r="AG616" s="43">
        <v>11337</v>
      </c>
      <c r="AH616" s="43">
        <v>50532</v>
      </c>
      <c r="AI616" s="47">
        <v>6.4999999999999997E-4</v>
      </c>
      <c r="AJ616" s="47">
        <v>8.9999999999999998E-4</v>
      </c>
      <c r="AK616" s="47">
        <v>6.3000000000000003E-4</v>
      </c>
      <c r="AL616" s="47">
        <v>5.1000000000000004E-4</v>
      </c>
      <c r="AM616" s="47">
        <v>9.6000000000000002E-4</v>
      </c>
      <c r="AN616" s="43">
        <v>354</v>
      </c>
      <c r="AO616" s="43">
        <v>85</v>
      </c>
      <c r="AP616" s="43">
        <v>11</v>
      </c>
      <c r="AQ616" s="43">
        <v>256</v>
      </c>
      <c r="AR616" s="43">
        <v>2</v>
      </c>
      <c r="AS616" s="41">
        <v>0.97</v>
      </c>
      <c r="AT616" s="43">
        <v>304709</v>
      </c>
      <c r="AU616" s="43">
        <v>105198</v>
      </c>
      <c r="AV616" s="47">
        <v>0.52729999999999999</v>
      </c>
      <c r="AW616" s="48" t="s">
        <v>7430</v>
      </c>
      <c r="AX616" s="39">
        <v>0</v>
      </c>
      <c r="AY616" s="39">
        <v>0</v>
      </c>
      <c r="AZ616" s="39" t="s">
        <v>85</v>
      </c>
      <c r="BA616" s="39"/>
      <c r="BB616" s="48" t="s">
        <v>7431</v>
      </c>
      <c r="BC616" s="39">
        <v>0</v>
      </c>
      <c r="BD616" s="41" t="s">
        <v>7422</v>
      </c>
      <c r="BE616" s="50">
        <v>1</v>
      </c>
      <c r="BF616" s="50">
        <v>8</v>
      </c>
      <c r="BG616" s="50">
        <v>4</v>
      </c>
      <c r="BH616" s="50">
        <v>13</v>
      </c>
      <c r="BI616" s="50" t="s">
        <v>5538</v>
      </c>
      <c r="BJ616" s="50" t="s">
        <v>7432</v>
      </c>
      <c r="BK616" s="50" t="s">
        <v>7433</v>
      </c>
      <c r="BL616" s="51" t="s">
        <v>7434</v>
      </c>
      <c r="BM616" s="52" t="s">
        <v>90</v>
      </c>
      <c r="BN616" s="57"/>
      <c r="BO616" s="57"/>
      <c r="BP616" s="57"/>
      <c r="BQ616" s="58"/>
    </row>
    <row r="617" spans="1:69" ht="15.75" x14ac:dyDescent="0.25">
      <c r="A617" s="38" t="s">
        <v>5353</v>
      </c>
      <c r="B617" s="39" t="s">
        <v>7420</v>
      </c>
      <c r="C617" s="39" t="s">
        <v>104</v>
      </c>
      <c r="D617" s="39" t="s">
        <v>118</v>
      </c>
      <c r="E617" s="39" t="s">
        <v>7435</v>
      </c>
      <c r="F617" s="66" t="str">
        <f t="shared" si="33"/>
        <v>http://twiplomacy.com/info/europe/Netherlands</v>
      </c>
      <c r="G617" s="41" t="s">
        <v>7436</v>
      </c>
      <c r="H617" s="48" t="s">
        <v>7437</v>
      </c>
      <c r="I617" s="41" t="s">
        <v>7438</v>
      </c>
      <c r="J617" s="43">
        <v>976310</v>
      </c>
      <c r="K617" s="43">
        <v>0</v>
      </c>
      <c r="L617" s="41" t="s">
        <v>7439</v>
      </c>
      <c r="M617" s="41" t="s">
        <v>7440</v>
      </c>
      <c r="N617" s="41" t="s">
        <v>7441</v>
      </c>
      <c r="O617" s="43">
        <v>7</v>
      </c>
      <c r="P617" s="43">
        <v>2749</v>
      </c>
      <c r="Q617" s="41" t="s">
        <v>164</v>
      </c>
      <c r="R617" s="41" t="s">
        <v>124</v>
      </c>
      <c r="S617" s="43">
        <v>2986</v>
      </c>
      <c r="T617" s="44" t="s">
        <v>97</v>
      </c>
      <c r="U617" s="43">
        <v>0.9970877320713506</v>
      </c>
      <c r="V617" s="43">
        <v>41.08917682926829</v>
      </c>
      <c r="W617" s="43">
        <v>69.019817073170728</v>
      </c>
      <c r="X617" s="45">
        <v>20</v>
      </c>
      <c r="Y617" s="45">
        <v>2739</v>
      </c>
      <c r="Z617" s="46">
        <v>7.3019350127783902E-3</v>
      </c>
      <c r="AA617" s="41" t="s">
        <v>7436</v>
      </c>
      <c r="AB617" s="41" t="s">
        <v>7438</v>
      </c>
      <c r="AC617" s="41" t="s">
        <v>7442</v>
      </c>
      <c r="AD617" s="41" t="s">
        <v>7437</v>
      </c>
      <c r="AE617" s="43">
        <v>153181</v>
      </c>
      <c r="AF617" s="43">
        <v>97.432432432432435</v>
      </c>
      <c r="AG617" s="43">
        <v>36050</v>
      </c>
      <c r="AH617" s="43">
        <v>117131</v>
      </c>
      <c r="AI617" s="47">
        <v>4.6000000000000001E-4</v>
      </c>
      <c r="AJ617" s="47">
        <v>6.8999999999999997E-4</v>
      </c>
      <c r="AK617" s="47">
        <v>2.3000000000000001E-4</v>
      </c>
      <c r="AL617" s="47">
        <v>2.1000000000000001E-4</v>
      </c>
      <c r="AM617" s="47">
        <v>6.3000000000000003E-4</v>
      </c>
      <c r="AN617" s="43">
        <v>370</v>
      </c>
      <c r="AO617" s="43">
        <v>119</v>
      </c>
      <c r="AP617" s="43">
        <v>28</v>
      </c>
      <c r="AQ617" s="43">
        <v>126</v>
      </c>
      <c r="AR617" s="43">
        <v>88</v>
      </c>
      <c r="AS617" s="41">
        <v>1.01</v>
      </c>
      <c r="AT617" s="43">
        <v>976409</v>
      </c>
      <c r="AU617" s="43">
        <v>189583</v>
      </c>
      <c r="AV617" s="47">
        <v>0.2409</v>
      </c>
      <c r="AW617" s="48" t="s">
        <v>7443</v>
      </c>
      <c r="AX617" s="39">
        <v>0</v>
      </c>
      <c r="AY617" s="39">
        <v>0</v>
      </c>
      <c r="AZ617" s="39" t="s">
        <v>85</v>
      </c>
      <c r="BA617" s="39"/>
      <c r="BB617" s="48" t="s">
        <v>7444</v>
      </c>
      <c r="BC617" s="39">
        <v>0</v>
      </c>
      <c r="BD617" s="41" t="s">
        <v>7436</v>
      </c>
      <c r="BE617" s="50">
        <v>0</v>
      </c>
      <c r="BF617" s="50">
        <v>48</v>
      </c>
      <c r="BG617" s="50">
        <v>0</v>
      </c>
      <c r="BH617" s="50">
        <v>48</v>
      </c>
      <c r="BI617" s="50"/>
      <c r="BJ617" s="50" t="s">
        <v>7445</v>
      </c>
      <c r="BK617" s="50"/>
      <c r="BL617" s="51" t="s">
        <v>7446</v>
      </c>
      <c r="BM617" s="52" t="s">
        <v>90</v>
      </c>
      <c r="BN617" s="57"/>
      <c r="BO617" s="57"/>
      <c r="BP617" s="57"/>
      <c r="BQ617" s="58"/>
    </row>
    <row r="618" spans="1:69" ht="15.75" x14ac:dyDescent="0.25">
      <c r="A618" s="38" t="s">
        <v>5353</v>
      </c>
      <c r="B618" s="39" t="s">
        <v>7420</v>
      </c>
      <c r="C618" s="39" t="s">
        <v>104</v>
      </c>
      <c r="D618" s="39" t="s">
        <v>118</v>
      </c>
      <c r="E618" s="39" t="s">
        <v>7435</v>
      </c>
      <c r="F618" s="66" t="str">
        <f t="shared" si="33"/>
        <v>http://twiplomacy.com/info/europe/Netherlands</v>
      </c>
      <c r="G618" s="41" t="s">
        <v>7447</v>
      </c>
      <c r="H618" s="48" t="s">
        <v>7448</v>
      </c>
      <c r="I618" s="41" t="s">
        <v>7438</v>
      </c>
      <c r="J618" s="43">
        <v>112892</v>
      </c>
      <c r="K618" s="43">
        <v>1</v>
      </c>
      <c r="L618" s="41" t="s">
        <v>7449</v>
      </c>
      <c r="M618" s="41" t="s">
        <v>7450</v>
      </c>
      <c r="N618" s="41" t="s">
        <v>7451</v>
      </c>
      <c r="O618" s="43">
        <v>1</v>
      </c>
      <c r="P618" s="43">
        <v>16</v>
      </c>
      <c r="Q618" s="41" t="s">
        <v>164</v>
      </c>
      <c r="R618" s="41" t="s">
        <v>124</v>
      </c>
      <c r="S618" s="43">
        <v>1428</v>
      </c>
      <c r="T618" s="44" t="s">
        <v>97</v>
      </c>
      <c r="U618" s="43">
        <v>5.6258790436005627E-3</v>
      </c>
      <c r="V618" s="43">
        <v>183.57142857142861</v>
      </c>
      <c r="W618" s="43">
        <v>474.07142857142861</v>
      </c>
      <c r="X618" s="45">
        <v>0</v>
      </c>
      <c r="Y618" s="45">
        <v>16</v>
      </c>
      <c r="Z618" s="46">
        <v>0</v>
      </c>
      <c r="AA618" s="41" t="s">
        <v>7447</v>
      </c>
      <c r="AB618" s="41" t="s">
        <v>7438</v>
      </c>
      <c r="AC618" s="41" t="s">
        <v>7452</v>
      </c>
      <c r="AD618" s="41" t="s">
        <v>7448</v>
      </c>
      <c r="AE618" s="43">
        <v>2132</v>
      </c>
      <c r="AF618" s="43">
        <v>69.8</v>
      </c>
      <c r="AG618" s="43">
        <v>349</v>
      </c>
      <c r="AH618" s="43">
        <v>1783</v>
      </c>
      <c r="AI618" s="47">
        <v>3.9300000000000003E-3</v>
      </c>
      <c r="AJ618" s="47">
        <v>6.6400000000000001E-3</v>
      </c>
      <c r="AK618" s="47">
        <v>2.96E-3</v>
      </c>
      <c r="AL618" s="47">
        <v>4.5999999999999999E-3</v>
      </c>
      <c r="AM618" s="41" t="s">
        <v>82</v>
      </c>
      <c r="AN618" s="43">
        <v>5</v>
      </c>
      <c r="AO618" s="43">
        <v>1</v>
      </c>
      <c r="AP618" s="43">
        <v>1</v>
      </c>
      <c r="AQ618" s="43">
        <v>3</v>
      </c>
      <c r="AR618" s="43">
        <v>0</v>
      </c>
      <c r="AS618" s="41">
        <v>0.01</v>
      </c>
      <c r="AT618" s="43">
        <v>112904</v>
      </c>
      <c r="AU618" s="43">
        <v>12957</v>
      </c>
      <c r="AV618" s="47">
        <v>0.12959999999999999</v>
      </c>
      <c r="AW618" s="48" t="s">
        <v>7453</v>
      </c>
      <c r="AX618" s="39">
        <v>0</v>
      </c>
      <c r="AY618" s="39">
        <v>0</v>
      </c>
      <c r="AZ618" s="39" t="s">
        <v>85</v>
      </c>
      <c r="BA618" s="39"/>
      <c r="BB618" s="48" t="s">
        <v>7454</v>
      </c>
      <c r="BC618" s="39">
        <v>0</v>
      </c>
      <c r="BD618" s="41" t="s">
        <v>7447</v>
      </c>
      <c r="BE618" s="50">
        <v>0</v>
      </c>
      <c r="BF618" s="50">
        <v>9</v>
      </c>
      <c r="BG618" s="50">
        <v>0</v>
      </c>
      <c r="BH618" s="50">
        <v>9</v>
      </c>
      <c r="BI618" s="50"/>
      <c r="BJ618" s="50" t="s">
        <v>7455</v>
      </c>
      <c r="BK618" s="50"/>
      <c r="BL618" s="51" t="s">
        <v>7456</v>
      </c>
      <c r="BM618" s="52" t="s">
        <v>90</v>
      </c>
      <c r="BN618" s="57"/>
      <c r="BO618" s="57"/>
      <c r="BP618" s="57"/>
      <c r="BQ618" s="58"/>
    </row>
    <row r="619" spans="1:69" ht="15.75" x14ac:dyDescent="0.25">
      <c r="A619" s="38" t="s">
        <v>5353</v>
      </c>
      <c r="B619" s="39" t="s">
        <v>7420</v>
      </c>
      <c r="C619" s="39" t="s">
        <v>211</v>
      </c>
      <c r="D619" s="39" t="s">
        <v>71</v>
      </c>
      <c r="E619" s="39" t="s">
        <v>211</v>
      </c>
      <c r="F619" s="66" t="str">
        <f t="shared" si="33"/>
        <v>http://twiplomacy.com/info/europe/Netherlands</v>
      </c>
      <c r="G619" s="41" t="s">
        <v>7457</v>
      </c>
      <c r="H619" s="48" t="s">
        <v>7458</v>
      </c>
      <c r="I619" s="41" t="s">
        <v>7457</v>
      </c>
      <c r="J619" s="43">
        <v>30394</v>
      </c>
      <c r="K619" s="43">
        <v>49</v>
      </c>
      <c r="L619" s="41" t="s">
        <v>7459</v>
      </c>
      <c r="M619" s="41" t="s">
        <v>7460</v>
      </c>
      <c r="N619" s="41" t="s">
        <v>7461</v>
      </c>
      <c r="O619" s="43">
        <v>294</v>
      </c>
      <c r="P619" s="43">
        <v>17196</v>
      </c>
      <c r="Q619" s="41" t="s">
        <v>164</v>
      </c>
      <c r="R619" s="41" t="s">
        <v>124</v>
      </c>
      <c r="S619" s="43">
        <v>533</v>
      </c>
      <c r="T619" s="44" t="s">
        <v>97</v>
      </c>
      <c r="U619" s="43">
        <v>6.4787878787878794</v>
      </c>
      <c r="V619" s="43">
        <v>0.20834650648118869</v>
      </c>
      <c r="W619" s="43">
        <v>0.23964590578564651</v>
      </c>
      <c r="X619" s="45">
        <v>3095</v>
      </c>
      <c r="Y619" s="45">
        <v>3207</v>
      </c>
      <c r="Z619" s="46">
        <v>0.96507639538509504</v>
      </c>
      <c r="AA619" s="41" t="s">
        <v>7457</v>
      </c>
      <c r="AB619" s="41" t="s">
        <v>7457</v>
      </c>
      <c r="AC619" s="41" t="s">
        <v>7462</v>
      </c>
      <c r="AD619" s="41" t="s">
        <v>7458</v>
      </c>
      <c r="AE619" s="43">
        <v>591</v>
      </c>
      <c r="AF619" s="43">
        <v>6.5490196078431371</v>
      </c>
      <c r="AG619" s="43">
        <v>334</v>
      </c>
      <c r="AH619" s="43">
        <v>257</v>
      </c>
      <c r="AI619" s="47">
        <v>3.6999999999999999E-4</v>
      </c>
      <c r="AJ619" s="47">
        <v>3.3E-4</v>
      </c>
      <c r="AK619" s="47">
        <v>3.8000000000000002E-4</v>
      </c>
      <c r="AL619" s="47">
        <v>5.8E-4</v>
      </c>
      <c r="AM619" s="47">
        <v>1.7000000000000001E-4</v>
      </c>
      <c r="AN619" s="43">
        <v>51</v>
      </c>
      <c r="AO619" s="43">
        <v>3</v>
      </c>
      <c r="AP619" s="43">
        <v>7</v>
      </c>
      <c r="AQ619" s="43">
        <v>33</v>
      </c>
      <c r="AR619" s="43">
        <v>8</v>
      </c>
      <c r="AS619" s="41">
        <v>0.14000000000000001</v>
      </c>
      <c r="AT619" s="43">
        <v>30392</v>
      </c>
      <c r="AU619" s="43">
        <v>2372</v>
      </c>
      <c r="AV619" s="47">
        <v>8.4699999999999998E-2</v>
      </c>
      <c r="AW619" s="48" t="str">
        <f>HYPERLINK("https://twitter.com/Rijksoverheid/lists","https://twitter.com/Rijksoverheid/lists")</f>
        <v>https://twitter.com/Rijksoverheid/lists</v>
      </c>
      <c r="AX619" s="39">
        <v>0</v>
      </c>
      <c r="AY619" s="39">
        <v>1</v>
      </c>
      <c r="AZ619" s="39" t="s">
        <v>85</v>
      </c>
      <c r="BA619" s="39"/>
      <c r="BB619" s="48" t="s">
        <v>7463</v>
      </c>
      <c r="BC619" s="39">
        <v>0</v>
      </c>
      <c r="BD619" s="41" t="s">
        <v>7457</v>
      </c>
      <c r="BE619" s="50">
        <v>0</v>
      </c>
      <c r="BF619" s="50">
        <v>10</v>
      </c>
      <c r="BG619" s="50">
        <v>0</v>
      </c>
      <c r="BH619" s="50">
        <v>10</v>
      </c>
      <c r="BI619" s="50"/>
      <c r="BJ619" s="50" t="s">
        <v>7464</v>
      </c>
      <c r="BK619" s="50"/>
      <c r="BL619" s="51" t="s">
        <v>7465</v>
      </c>
      <c r="BM619" s="52" t="s">
        <v>90</v>
      </c>
      <c r="BN619" s="57"/>
      <c r="BO619" s="57"/>
      <c r="BP619" s="57"/>
      <c r="BQ619" s="58"/>
    </row>
    <row r="620" spans="1:69" ht="15.75" x14ac:dyDescent="0.25">
      <c r="A620" s="88" t="s">
        <v>5353</v>
      </c>
      <c r="B620" s="83" t="s">
        <v>7420</v>
      </c>
      <c r="C620" s="83" t="s">
        <v>211</v>
      </c>
      <c r="D620" s="83" t="s">
        <v>71</v>
      </c>
      <c r="E620" s="83" t="s">
        <v>211</v>
      </c>
      <c r="F620" s="66" t="str">
        <f t="shared" si="33"/>
        <v>http://twiplomacy.com/info/europe/Netherlands</v>
      </c>
      <c r="G620" s="41" t="s">
        <v>7466</v>
      </c>
      <c r="H620" s="48" t="s">
        <v>7467</v>
      </c>
      <c r="I620" s="41" t="s">
        <v>7466</v>
      </c>
      <c r="J620" s="43">
        <v>3703</v>
      </c>
      <c r="K620" s="43">
        <v>34</v>
      </c>
      <c r="L620" s="41"/>
      <c r="M620" s="41" t="s">
        <v>7468</v>
      </c>
      <c r="N620" s="41"/>
      <c r="O620" s="43">
        <v>0</v>
      </c>
      <c r="P620" s="43">
        <v>952</v>
      </c>
      <c r="Q620" s="41" t="s">
        <v>164</v>
      </c>
      <c r="R620" s="41" t="s">
        <v>79</v>
      </c>
      <c r="S620" s="43">
        <v>246</v>
      </c>
      <c r="T620" s="83" t="s">
        <v>7469</v>
      </c>
      <c r="U620" s="43">
        <v>1.1709717097170971</v>
      </c>
      <c r="V620" s="43">
        <v>0.21323529411764711</v>
      </c>
      <c r="W620" s="43">
        <v>3.5714285714285712E-2</v>
      </c>
      <c r="X620" s="45">
        <v>2</v>
      </c>
      <c r="Y620" s="45">
        <v>952</v>
      </c>
      <c r="Z620" s="46">
        <v>2.1008403361344498E-3</v>
      </c>
      <c r="AA620" s="41" t="s">
        <v>7466</v>
      </c>
      <c r="AB620" s="41" t="s">
        <v>7466</v>
      </c>
      <c r="AC620" s="41" t="s">
        <v>7470</v>
      </c>
      <c r="AD620" s="41" t="s">
        <v>7467</v>
      </c>
      <c r="AE620" s="43">
        <v>0</v>
      </c>
      <c r="AF620" s="43" t="e">
        <v>#VALUE!</v>
      </c>
      <c r="AG620" s="43">
        <v>0</v>
      </c>
      <c r="AH620" s="43">
        <v>0</v>
      </c>
      <c r="AI620" s="41" t="s">
        <v>82</v>
      </c>
      <c r="AJ620" s="41" t="s">
        <v>82</v>
      </c>
      <c r="AK620" s="41" t="s">
        <v>82</v>
      </c>
      <c r="AL620" s="41" t="s">
        <v>82</v>
      </c>
      <c r="AM620" s="41" t="s">
        <v>82</v>
      </c>
      <c r="AN620" s="43" t="s">
        <v>83</v>
      </c>
      <c r="AO620" s="43">
        <v>0</v>
      </c>
      <c r="AP620" s="43">
        <v>0</v>
      </c>
      <c r="AQ620" s="43">
        <v>0</v>
      </c>
      <c r="AR620" s="43">
        <v>0</v>
      </c>
      <c r="AS620" s="41">
        <v>0</v>
      </c>
      <c r="AT620" s="43">
        <v>3706</v>
      </c>
      <c r="AU620" s="43">
        <v>-58</v>
      </c>
      <c r="AV620" s="47">
        <v>-1.54E-2</v>
      </c>
      <c r="AW620" s="48" t="s">
        <v>7471</v>
      </c>
      <c r="AX620" s="39">
        <v>0</v>
      </c>
      <c r="AY620" s="39">
        <v>0</v>
      </c>
      <c r="AZ620" s="39" t="s">
        <v>85</v>
      </c>
      <c r="BA620" s="96"/>
      <c r="BB620" s="48" t="s">
        <v>7472</v>
      </c>
      <c r="BC620" s="39">
        <v>0</v>
      </c>
      <c r="BD620" s="41" t="s">
        <v>7466</v>
      </c>
      <c r="BE620" s="50">
        <v>0</v>
      </c>
      <c r="BF620" s="50">
        <v>1</v>
      </c>
      <c r="BG620" s="50">
        <v>0</v>
      </c>
      <c r="BH620" s="50">
        <v>1</v>
      </c>
      <c r="BI620" s="50"/>
      <c r="BJ620" s="50" t="s">
        <v>742</v>
      </c>
      <c r="BK620" s="50"/>
      <c r="BL620" s="51" t="s">
        <v>7473</v>
      </c>
      <c r="BM620" s="52" t="s">
        <v>90</v>
      </c>
      <c r="BN620" s="57"/>
      <c r="BO620" s="57"/>
      <c r="BP620" s="57"/>
      <c r="BQ620" s="58"/>
    </row>
    <row r="621" spans="1:69" ht="15.75" x14ac:dyDescent="0.25">
      <c r="A621" s="38" t="s">
        <v>5353</v>
      </c>
      <c r="B621" s="39" t="s">
        <v>7420</v>
      </c>
      <c r="C621" s="39" t="s">
        <v>117</v>
      </c>
      <c r="D621" s="39" t="s">
        <v>118</v>
      </c>
      <c r="E621" s="39" t="s">
        <v>7474</v>
      </c>
      <c r="F621" s="66" t="str">
        <f t="shared" si="33"/>
        <v>http://twiplomacy.com/info/europe/Netherlands</v>
      </c>
      <c r="G621" s="41" t="s">
        <v>7475</v>
      </c>
      <c r="H621" s="79" t="s">
        <v>7476</v>
      </c>
      <c r="I621" s="41" t="s">
        <v>7477</v>
      </c>
      <c r="J621" s="43">
        <v>10133</v>
      </c>
      <c r="K621" s="43">
        <v>417</v>
      </c>
      <c r="L621" s="41" t="s">
        <v>7478</v>
      </c>
      <c r="M621" s="41" t="s">
        <v>7479</v>
      </c>
      <c r="N621" s="41" t="s">
        <v>7480</v>
      </c>
      <c r="O621" s="43">
        <v>67</v>
      </c>
      <c r="P621" s="43">
        <v>227</v>
      </c>
      <c r="Q621" s="41" t="s">
        <v>7428</v>
      </c>
      <c r="R621" s="41" t="s">
        <v>79</v>
      </c>
      <c r="S621" s="43">
        <v>104</v>
      </c>
      <c r="T621" s="44" t="s">
        <v>97</v>
      </c>
      <c r="U621" s="43">
        <v>1.1754385964912279</v>
      </c>
      <c r="V621" s="43">
        <v>34.0062893081761</v>
      </c>
      <c r="W621" s="43">
        <v>70.006289308176108</v>
      </c>
      <c r="X621" s="45">
        <v>0</v>
      </c>
      <c r="Y621" s="45">
        <v>201</v>
      </c>
      <c r="Z621" s="46">
        <v>0</v>
      </c>
      <c r="AA621" s="41" t="s">
        <v>7475</v>
      </c>
      <c r="AB621" s="41" t="s">
        <v>7477</v>
      </c>
      <c r="AC621" s="41" t="s">
        <v>7481</v>
      </c>
      <c r="AD621" s="41" t="s">
        <v>7476</v>
      </c>
      <c r="AE621" s="43">
        <v>18620</v>
      </c>
      <c r="AF621" s="43">
        <v>32.148148148148145</v>
      </c>
      <c r="AG621" s="43">
        <v>6076</v>
      </c>
      <c r="AH621" s="43">
        <v>12544</v>
      </c>
      <c r="AI621" s="47">
        <v>1.3010000000000001E-2</v>
      </c>
      <c r="AJ621" s="47">
        <v>1.299E-2</v>
      </c>
      <c r="AK621" s="47">
        <v>1.239E-2</v>
      </c>
      <c r="AL621" s="47">
        <v>1.221E-2</v>
      </c>
      <c r="AM621" s="47">
        <v>1.4880000000000001E-2</v>
      </c>
      <c r="AN621" s="43">
        <v>189</v>
      </c>
      <c r="AO621" s="43">
        <v>112</v>
      </c>
      <c r="AP621" s="43">
        <v>2</v>
      </c>
      <c r="AQ621" s="43">
        <v>46</v>
      </c>
      <c r="AR621" s="43">
        <v>29</v>
      </c>
      <c r="AS621" s="41">
        <v>0.52</v>
      </c>
      <c r="AT621" s="43">
        <v>10086</v>
      </c>
      <c r="AU621" s="43">
        <v>0</v>
      </c>
      <c r="AV621" s="55">
        <v>0</v>
      </c>
      <c r="AW621" s="48" t="s">
        <v>7482</v>
      </c>
      <c r="AX621" s="39">
        <v>0</v>
      </c>
      <c r="AY621" s="39">
        <v>0</v>
      </c>
      <c r="AZ621" s="39" t="s">
        <v>85</v>
      </c>
      <c r="BA621" s="96"/>
      <c r="BB621" s="48" t="s">
        <v>7483</v>
      </c>
      <c r="BC621" s="39">
        <v>0</v>
      </c>
      <c r="BD621" s="41" t="s">
        <v>7475</v>
      </c>
      <c r="BE621" s="50">
        <v>113</v>
      </c>
      <c r="BF621" s="50">
        <v>10</v>
      </c>
      <c r="BG621" s="50">
        <v>26</v>
      </c>
      <c r="BH621" s="50">
        <v>149</v>
      </c>
      <c r="BI621" s="50" t="s">
        <v>7484</v>
      </c>
      <c r="BJ621" s="50" t="s">
        <v>7485</v>
      </c>
      <c r="BK621" s="50" t="s">
        <v>7486</v>
      </c>
      <c r="BL621" s="51" t="s">
        <v>7487</v>
      </c>
      <c r="BM621" s="52" t="s">
        <v>90</v>
      </c>
      <c r="BN621" s="57"/>
      <c r="BO621" s="57"/>
      <c r="BP621" s="57"/>
      <c r="BQ621" s="58"/>
    </row>
    <row r="622" spans="1:69" ht="15.75" x14ac:dyDescent="0.25">
      <c r="A622" s="38" t="s">
        <v>5353</v>
      </c>
      <c r="B622" s="39" t="s">
        <v>7420</v>
      </c>
      <c r="C622" s="39" t="s">
        <v>132</v>
      </c>
      <c r="D622" s="39" t="s">
        <v>71</v>
      </c>
      <c r="E622" s="39" t="s">
        <v>132</v>
      </c>
      <c r="F622" s="66" t="str">
        <f t="shared" si="33"/>
        <v>http://twiplomacy.com/info/europe/Netherlands</v>
      </c>
      <c r="G622" s="41" t="s">
        <v>7488</v>
      </c>
      <c r="H622" s="48" t="s">
        <v>7489</v>
      </c>
      <c r="I622" s="41" t="s">
        <v>7490</v>
      </c>
      <c r="J622" s="43">
        <v>68160</v>
      </c>
      <c r="K622" s="43">
        <v>1282</v>
      </c>
      <c r="L622" s="41" t="s">
        <v>7491</v>
      </c>
      <c r="M622" s="41" t="s">
        <v>7492</v>
      </c>
      <c r="N622" s="41" t="s">
        <v>7461</v>
      </c>
      <c r="O622" s="43">
        <v>1412</v>
      </c>
      <c r="P622" s="43">
        <v>13523</v>
      </c>
      <c r="Q622" s="41" t="s">
        <v>7428</v>
      </c>
      <c r="R622" s="41" t="s">
        <v>124</v>
      </c>
      <c r="S622" s="43">
        <v>525</v>
      </c>
      <c r="T622" s="44" t="s">
        <v>97</v>
      </c>
      <c r="U622" s="43">
        <v>4.4110344827586214</v>
      </c>
      <c r="V622" s="43">
        <v>6.8349178910976667</v>
      </c>
      <c r="W622" s="43">
        <v>6.4407951598962834</v>
      </c>
      <c r="X622" s="45">
        <v>186</v>
      </c>
      <c r="Y622" s="45">
        <v>3198</v>
      </c>
      <c r="Z622" s="46">
        <v>5.8161350844277697E-2</v>
      </c>
      <c r="AA622" s="41" t="s">
        <v>7488</v>
      </c>
      <c r="AB622" s="41" t="s">
        <v>7490</v>
      </c>
      <c r="AC622" s="41" t="s">
        <v>7493</v>
      </c>
      <c r="AD622" s="41" t="s">
        <v>7489</v>
      </c>
      <c r="AE622" s="43">
        <v>15052</v>
      </c>
      <c r="AF622" s="43">
        <v>11.866290018832391</v>
      </c>
      <c r="AG622" s="43">
        <v>6301</v>
      </c>
      <c r="AH622" s="43">
        <v>8751</v>
      </c>
      <c r="AI622" s="47">
        <v>4.6999999999999999E-4</v>
      </c>
      <c r="AJ622" s="47">
        <v>5.5999999999999995E-4</v>
      </c>
      <c r="AK622" s="47">
        <v>3.8999999999999999E-4</v>
      </c>
      <c r="AL622" s="47">
        <v>7.2999999999999996E-4</v>
      </c>
      <c r="AM622" s="47">
        <v>3.6999999999999999E-4</v>
      </c>
      <c r="AN622" s="43">
        <v>531</v>
      </c>
      <c r="AO622" s="43">
        <v>187</v>
      </c>
      <c r="AP622" s="43">
        <v>40</v>
      </c>
      <c r="AQ622" s="43">
        <v>255</v>
      </c>
      <c r="AR622" s="43">
        <v>44</v>
      </c>
      <c r="AS622" s="41">
        <v>1.45</v>
      </c>
      <c r="AT622" s="43">
        <v>68125</v>
      </c>
      <c r="AU622" s="43">
        <v>18344</v>
      </c>
      <c r="AV622" s="47">
        <v>0.36849999999999999</v>
      </c>
      <c r="AW622" s="48" t="str">
        <f>HYPERLINK("https://twitter.com/MinBZ/lists","https://twitter.com/MinBZ/lists")</f>
        <v>https://twitter.com/MinBZ/lists</v>
      </c>
      <c r="AX622" s="39">
        <v>0</v>
      </c>
      <c r="AY622" s="39">
        <v>0</v>
      </c>
      <c r="AZ622" s="39" t="s">
        <v>85</v>
      </c>
      <c r="BA622" s="39"/>
      <c r="BB622" s="48" t="s">
        <v>7494</v>
      </c>
      <c r="BC622" s="39">
        <v>0</v>
      </c>
      <c r="BD622" s="41" t="s">
        <v>7488</v>
      </c>
      <c r="BE622" s="50">
        <v>33</v>
      </c>
      <c r="BF622" s="50">
        <v>22</v>
      </c>
      <c r="BG622" s="50">
        <v>21</v>
      </c>
      <c r="BH622" s="50">
        <v>76</v>
      </c>
      <c r="BI622" s="50" t="s">
        <v>7495</v>
      </c>
      <c r="BJ622" s="50" t="s">
        <v>7496</v>
      </c>
      <c r="BK622" s="50" t="s">
        <v>7497</v>
      </c>
      <c r="BL622" s="56" t="s">
        <v>7498</v>
      </c>
      <c r="BM622" s="52">
        <v>75</v>
      </c>
      <c r="BN622" s="57">
        <v>0</v>
      </c>
      <c r="BO622" s="57">
        <v>553</v>
      </c>
      <c r="BP622" s="57">
        <v>97</v>
      </c>
      <c r="BQ622" s="58" t="e">
        <f>SUM(BM622)/BN622/BO622</f>
        <v>#DIV/0!</v>
      </c>
    </row>
    <row r="623" spans="1:69" ht="15.75" x14ac:dyDescent="0.25">
      <c r="A623" s="38" t="s">
        <v>5353</v>
      </c>
      <c r="B623" s="39" t="s">
        <v>7420</v>
      </c>
      <c r="C623" s="39" t="s">
        <v>132</v>
      </c>
      <c r="D623" s="39" t="s">
        <v>71</v>
      </c>
      <c r="E623" s="39" t="s">
        <v>132</v>
      </c>
      <c r="F623" s="66" t="str">
        <f t="shared" si="33"/>
        <v>http://twiplomacy.com/info/europe/Netherlands</v>
      </c>
      <c r="G623" s="41" t="s">
        <v>7499</v>
      </c>
      <c r="H623" s="48" t="s">
        <v>7500</v>
      </c>
      <c r="I623" s="41" t="s">
        <v>7501</v>
      </c>
      <c r="J623" s="43">
        <v>47083</v>
      </c>
      <c r="K623" s="43">
        <v>2203</v>
      </c>
      <c r="L623" s="41" t="s">
        <v>7502</v>
      </c>
      <c r="M623" s="41" t="s">
        <v>7503</v>
      </c>
      <c r="N623" s="41" t="s">
        <v>7504</v>
      </c>
      <c r="O623" s="43">
        <v>3486</v>
      </c>
      <c r="P623" s="43">
        <v>5521</v>
      </c>
      <c r="Q623" s="41" t="s">
        <v>164</v>
      </c>
      <c r="R623" s="41" t="s">
        <v>124</v>
      </c>
      <c r="S623" s="43">
        <v>614</v>
      </c>
      <c r="T623" s="44" t="s">
        <v>97</v>
      </c>
      <c r="U623" s="43">
        <v>3.555061179087875</v>
      </c>
      <c r="V623" s="43">
        <v>20.007377049180331</v>
      </c>
      <c r="W623" s="43">
        <v>19.037704918032791</v>
      </c>
      <c r="X623" s="45">
        <v>40</v>
      </c>
      <c r="Y623" s="45">
        <v>3196</v>
      </c>
      <c r="Z623" s="46">
        <v>1.2515644555694601E-2</v>
      </c>
      <c r="AA623" s="41" t="s">
        <v>7499</v>
      </c>
      <c r="AB623" s="41" t="s">
        <v>7501</v>
      </c>
      <c r="AC623" s="41" t="s">
        <v>7505</v>
      </c>
      <c r="AD623" s="41" t="s">
        <v>7500</v>
      </c>
      <c r="AE623" s="43">
        <v>23568</v>
      </c>
      <c r="AF623" s="43">
        <v>34.864285714285714</v>
      </c>
      <c r="AG623" s="43">
        <v>9762</v>
      </c>
      <c r="AH623" s="43">
        <v>13806</v>
      </c>
      <c r="AI623" s="47">
        <v>2.1900000000000001E-3</v>
      </c>
      <c r="AJ623" s="47">
        <v>3.3700000000000002E-3</v>
      </c>
      <c r="AK623" s="47">
        <v>1.3500000000000001E-3</v>
      </c>
      <c r="AL623" s="47">
        <v>3.2799999999999999E-3</v>
      </c>
      <c r="AM623" s="47">
        <v>1.23E-3</v>
      </c>
      <c r="AN623" s="43">
        <v>280</v>
      </c>
      <c r="AO623" s="43">
        <v>106</v>
      </c>
      <c r="AP623" s="43">
        <v>19</v>
      </c>
      <c r="AQ623" s="43">
        <v>119</v>
      </c>
      <c r="AR623" s="43">
        <v>33</v>
      </c>
      <c r="AS623" s="41">
        <v>0.77</v>
      </c>
      <c r="AT623" s="43">
        <v>47059</v>
      </c>
      <c r="AU623" s="43">
        <v>19084</v>
      </c>
      <c r="AV623" s="47">
        <v>0.68220000000000003</v>
      </c>
      <c r="AW623" s="66" t="str">
        <f>HYPERLINK("https://twitter.com/DutchMFA/lists","https://twitter.com/DutchMFA/lists")</f>
        <v>https://twitter.com/DutchMFA/lists</v>
      </c>
      <c r="AX623" s="39">
        <v>4</v>
      </c>
      <c r="AY623" s="39">
        <v>1</v>
      </c>
      <c r="AZ623" s="48" t="s">
        <v>7506</v>
      </c>
      <c r="BA623" s="39">
        <v>60</v>
      </c>
      <c r="BB623" s="48" t="s">
        <v>7507</v>
      </c>
      <c r="BC623" s="39">
        <v>1</v>
      </c>
      <c r="BD623" s="41" t="s">
        <v>7499</v>
      </c>
      <c r="BE623" s="50">
        <v>148</v>
      </c>
      <c r="BF623" s="50">
        <v>16</v>
      </c>
      <c r="BG623" s="50">
        <v>113</v>
      </c>
      <c r="BH623" s="50">
        <v>277</v>
      </c>
      <c r="BI623" s="50" t="s">
        <v>7508</v>
      </c>
      <c r="BJ623" s="50" t="s">
        <v>7509</v>
      </c>
      <c r="BK623" s="50" t="s">
        <v>7510</v>
      </c>
      <c r="BL623" s="56" t="s">
        <v>7511</v>
      </c>
      <c r="BM623" s="52" t="s">
        <v>276</v>
      </c>
      <c r="BN623" s="57"/>
      <c r="BO623" s="57"/>
      <c r="BP623" s="57"/>
      <c r="BQ623" s="58"/>
    </row>
    <row r="624" spans="1:69" ht="15.75" x14ac:dyDescent="0.25">
      <c r="A624" s="38" t="s">
        <v>5353</v>
      </c>
      <c r="B624" s="39" t="s">
        <v>7420</v>
      </c>
      <c r="C624" s="39" t="s">
        <v>132</v>
      </c>
      <c r="D624" s="39" t="s">
        <v>71</v>
      </c>
      <c r="E624" s="39" t="s">
        <v>132</v>
      </c>
      <c r="F624" s="66" t="str">
        <f t="shared" si="33"/>
        <v>http://twiplomacy.com/info/europe/Netherlands</v>
      </c>
      <c r="G624" s="41" t="s">
        <v>7512</v>
      </c>
      <c r="H624" s="48" t="s">
        <v>7513</v>
      </c>
      <c r="I624" s="41" t="s">
        <v>7514</v>
      </c>
      <c r="J624" s="43">
        <v>4277</v>
      </c>
      <c r="K624" s="43">
        <v>279</v>
      </c>
      <c r="L624" s="41" t="s">
        <v>7515</v>
      </c>
      <c r="M624" s="41" t="s">
        <v>7516</v>
      </c>
      <c r="N624" s="41" t="s">
        <v>7517</v>
      </c>
      <c r="O624" s="43">
        <v>154</v>
      </c>
      <c r="P624" s="43">
        <v>3291</v>
      </c>
      <c r="Q624" s="41" t="s">
        <v>164</v>
      </c>
      <c r="R624" s="41" t="s">
        <v>124</v>
      </c>
      <c r="S624" s="43">
        <v>135</v>
      </c>
      <c r="T624" s="44" t="s">
        <v>97</v>
      </c>
      <c r="U624" s="43">
        <v>1.9107565011820331</v>
      </c>
      <c r="V624" s="43">
        <v>1.1614875191034131</v>
      </c>
      <c r="W624" s="43">
        <v>0.58227203260315841</v>
      </c>
      <c r="X624" s="45">
        <v>111</v>
      </c>
      <c r="Y624" s="45">
        <v>3233</v>
      </c>
      <c r="Z624" s="46">
        <v>3.43334364367461E-2</v>
      </c>
      <c r="AA624" s="41" t="s">
        <v>7512</v>
      </c>
      <c r="AB624" s="41" t="s">
        <v>7514</v>
      </c>
      <c r="AC624" s="41" t="s">
        <v>7518</v>
      </c>
      <c r="AD624" s="41" t="s">
        <v>7513</v>
      </c>
      <c r="AE624" s="43">
        <v>33</v>
      </c>
      <c r="AF624" s="43">
        <v>1.8888888888888888</v>
      </c>
      <c r="AG624" s="43">
        <v>17</v>
      </c>
      <c r="AH624" s="43">
        <v>16</v>
      </c>
      <c r="AI624" s="47">
        <v>7.2999999999999996E-4</v>
      </c>
      <c r="AJ624" s="41" t="s">
        <v>82</v>
      </c>
      <c r="AK624" s="47">
        <v>7.2999999999999996E-4</v>
      </c>
      <c r="AL624" s="41" t="s">
        <v>82</v>
      </c>
      <c r="AM624" s="41" t="s">
        <v>82</v>
      </c>
      <c r="AN624" s="43">
        <v>9</v>
      </c>
      <c r="AO624" s="43">
        <v>0</v>
      </c>
      <c r="AP624" s="43">
        <v>0</v>
      </c>
      <c r="AQ624" s="43">
        <v>9</v>
      </c>
      <c r="AR624" s="43">
        <v>0</v>
      </c>
      <c r="AS624" s="41">
        <v>0.02</v>
      </c>
      <c r="AT624" s="43">
        <v>4281</v>
      </c>
      <c r="AU624" s="43">
        <v>270</v>
      </c>
      <c r="AV624" s="47">
        <v>6.7299999999999999E-2</v>
      </c>
      <c r="AW624" s="48" t="s">
        <v>7519</v>
      </c>
      <c r="AX624" s="39">
        <v>2</v>
      </c>
      <c r="AY624" s="39">
        <v>15</v>
      </c>
      <c r="AZ624" s="39" t="s">
        <v>85</v>
      </c>
      <c r="BA624" s="39"/>
      <c r="BB624" s="48" t="s">
        <v>7520</v>
      </c>
      <c r="BC624" s="39">
        <v>0</v>
      </c>
      <c r="BD624" s="41" t="s">
        <v>7512</v>
      </c>
      <c r="BE624" s="50">
        <v>11</v>
      </c>
      <c r="BF624" s="50">
        <v>38</v>
      </c>
      <c r="BG624" s="50">
        <v>4</v>
      </c>
      <c r="BH624" s="50">
        <v>53</v>
      </c>
      <c r="BI624" s="50" t="s">
        <v>7521</v>
      </c>
      <c r="BJ624" s="50" t="s">
        <v>7522</v>
      </c>
      <c r="BK624" s="50" t="s">
        <v>7523</v>
      </c>
      <c r="BL624" s="51" t="s">
        <v>7524</v>
      </c>
      <c r="BM624" s="52" t="s">
        <v>90</v>
      </c>
      <c r="BN624" s="57"/>
      <c r="BO624" s="57"/>
      <c r="BP624" s="57"/>
      <c r="BQ624" s="58"/>
    </row>
    <row r="625" spans="1:69" ht="15.75" x14ac:dyDescent="0.25">
      <c r="A625" s="38" t="s">
        <v>5353</v>
      </c>
      <c r="B625" s="39" t="s">
        <v>7525</v>
      </c>
      <c r="C625" s="39" t="s">
        <v>7526</v>
      </c>
      <c r="D625" s="39" t="s">
        <v>71</v>
      </c>
      <c r="E625" s="39" t="s">
        <v>2842</v>
      </c>
      <c r="F625" s="66" t="str">
        <f t="shared" si="33"/>
        <v>http://twiplomacy.com/info/europe/Netherlands</v>
      </c>
      <c r="G625" s="41" t="s">
        <v>7527</v>
      </c>
      <c r="H625" s="48" t="s">
        <v>7528</v>
      </c>
      <c r="I625" s="41" t="s">
        <v>7529</v>
      </c>
      <c r="J625" s="43">
        <v>90226</v>
      </c>
      <c r="K625" s="43">
        <v>20986</v>
      </c>
      <c r="L625" s="41" t="s">
        <v>7530</v>
      </c>
      <c r="M625" s="41" t="s">
        <v>7531</v>
      </c>
      <c r="N625" s="41" t="s">
        <v>7532</v>
      </c>
      <c r="O625" s="43">
        <v>95</v>
      </c>
      <c r="P625" s="43">
        <v>3373</v>
      </c>
      <c r="Q625" s="41" t="s">
        <v>164</v>
      </c>
      <c r="R625" s="41" t="s">
        <v>124</v>
      </c>
      <c r="S625" s="43">
        <v>756</v>
      </c>
      <c r="T625" s="44" t="s">
        <v>97</v>
      </c>
      <c r="U625" s="43">
        <v>1.046168958742633</v>
      </c>
      <c r="V625" s="43">
        <v>5.8595967139656464</v>
      </c>
      <c r="W625" s="43">
        <v>5.1755041075429427</v>
      </c>
      <c r="X625" s="45">
        <v>63</v>
      </c>
      <c r="Y625" s="45">
        <v>3195</v>
      </c>
      <c r="Z625" s="46">
        <v>1.97183098591549E-2</v>
      </c>
      <c r="AA625" s="41" t="s">
        <v>7527</v>
      </c>
      <c r="AB625" s="41" t="s">
        <v>7529</v>
      </c>
      <c r="AC625" s="41" t="s">
        <v>7533</v>
      </c>
      <c r="AD625" s="41" t="s">
        <v>7528</v>
      </c>
      <c r="AE625" s="43">
        <v>832</v>
      </c>
      <c r="AF625" s="43">
        <v>6</v>
      </c>
      <c r="AG625" s="43">
        <v>198</v>
      </c>
      <c r="AH625" s="43">
        <v>634</v>
      </c>
      <c r="AI625" s="47">
        <v>2.7999999999999998E-4</v>
      </c>
      <c r="AJ625" s="47">
        <v>2.3000000000000001E-4</v>
      </c>
      <c r="AK625" s="47">
        <v>2.5999999999999998E-4</v>
      </c>
      <c r="AL625" s="41" t="s">
        <v>82</v>
      </c>
      <c r="AM625" s="47">
        <v>1.1299999999999999E-3</v>
      </c>
      <c r="AN625" s="43">
        <v>33</v>
      </c>
      <c r="AO625" s="43">
        <v>3</v>
      </c>
      <c r="AP625" s="43">
        <v>0</v>
      </c>
      <c r="AQ625" s="43">
        <v>29</v>
      </c>
      <c r="AR625" s="43">
        <v>1</v>
      </c>
      <c r="AS625" s="41">
        <v>0.09</v>
      </c>
      <c r="AT625" s="43">
        <v>90225</v>
      </c>
      <c r="AU625" s="43">
        <v>1602</v>
      </c>
      <c r="AV625" s="47">
        <v>1.8100000000000002E-2</v>
      </c>
      <c r="AW625" s="48" t="s">
        <v>7534</v>
      </c>
      <c r="AX625" s="39">
        <v>0</v>
      </c>
      <c r="AY625" s="39">
        <v>0</v>
      </c>
      <c r="AZ625" s="39" t="s">
        <v>85</v>
      </c>
      <c r="BA625" s="39"/>
      <c r="BB625" s="48" t="s">
        <v>7535</v>
      </c>
      <c r="BC625" s="39">
        <v>0</v>
      </c>
      <c r="BD625" s="41" t="s">
        <v>7527</v>
      </c>
      <c r="BE625" s="50">
        <v>4</v>
      </c>
      <c r="BF625" s="50">
        <v>18</v>
      </c>
      <c r="BG625" s="50">
        <v>2</v>
      </c>
      <c r="BH625" s="50">
        <v>24</v>
      </c>
      <c r="BI625" s="50" t="s">
        <v>7536</v>
      </c>
      <c r="BJ625" s="50" t="s">
        <v>7537</v>
      </c>
      <c r="BK625" s="50" t="s">
        <v>7538</v>
      </c>
      <c r="BL625" s="56" t="s">
        <v>7539</v>
      </c>
      <c r="BM625" s="52">
        <v>1</v>
      </c>
      <c r="BN625" s="57">
        <v>0</v>
      </c>
      <c r="BO625" s="57">
        <v>1899</v>
      </c>
      <c r="BP625" s="57">
        <v>0</v>
      </c>
      <c r="BQ625" s="58" t="e">
        <f>SUM(BM625)/BN625/BO625</f>
        <v>#DIV/0!</v>
      </c>
    </row>
    <row r="626" spans="1:69" ht="15.75" x14ac:dyDescent="0.25">
      <c r="A626" s="38" t="s">
        <v>5353</v>
      </c>
      <c r="B626" s="39" t="s">
        <v>7525</v>
      </c>
      <c r="C626" s="39" t="s">
        <v>104</v>
      </c>
      <c r="D626" s="39" t="s">
        <v>118</v>
      </c>
      <c r="E626" s="39" t="s">
        <v>7540</v>
      </c>
      <c r="F626" s="66" t="str">
        <f>HYPERLINK("http://twiplomacy.com/info/europe/Norway","http://twiplomacy.com/info/europe/Norway")</f>
        <v>http://twiplomacy.com/info/europe/Norway</v>
      </c>
      <c r="G626" s="41" t="s">
        <v>7541</v>
      </c>
      <c r="H626" s="48" t="s">
        <v>7542</v>
      </c>
      <c r="I626" s="41" t="s">
        <v>7543</v>
      </c>
      <c r="J626" s="43">
        <v>274178</v>
      </c>
      <c r="K626" s="43">
        <v>1523</v>
      </c>
      <c r="L626" s="41" t="s">
        <v>7544</v>
      </c>
      <c r="M626" s="41" t="s">
        <v>7545</v>
      </c>
      <c r="N626" s="41" t="s">
        <v>7546</v>
      </c>
      <c r="O626" s="43">
        <v>71</v>
      </c>
      <c r="P626" s="43">
        <v>5762</v>
      </c>
      <c r="Q626" s="41" t="s">
        <v>164</v>
      </c>
      <c r="R626" s="41" t="s">
        <v>124</v>
      </c>
      <c r="S626" s="43">
        <v>1248</v>
      </c>
      <c r="T626" s="44" t="s">
        <v>97</v>
      </c>
      <c r="U626" s="43">
        <v>1.6442849820604819</v>
      </c>
      <c r="V626" s="43">
        <v>9.9549053356282275</v>
      </c>
      <c r="W626" s="43">
        <v>34.653012048192771</v>
      </c>
      <c r="X626" s="45">
        <v>2030</v>
      </c>
      <c r="Y626" s="45">
        <v>3208</v>
      </c>
      <c r="Z626" s="46">
        <v>0.63279301745635896</v>
      </c>
      <c r="AA626" s="41" t="s">
        <v>7541</v>
      </c>
      <c r="AB626" s="41" t="s">
        <v>7543</v>
      </c>
      <c r="AC626" s="41" t="s">
        <v>7547</v>
      </c>
      <c r="AD626" s="41" t="s">
        <v>7542</v>
      </c>
      <c r="AE626" s="43">
        <v>39565</v>
      </c>
      <c r="AF626" s="43">
        <v>62.659574468085104</v>
      </c>
      <c r="AG626" s="43">
        <v>5890</v>
      </c>
      <c r="AH626" s="43">
        <v>33675</v>
      </c>
      <c r="AI626" s="47">
        <v>1.66E-3</v>
      </c>
      <c r="AJ626" s="47">
        <v>1.8500000000000001E-3</v>
      </c>
      <c r="AK626" s="47">
        <v>1.16E-3</v>
      </c>
      <c r="AL626" s="41" t="s">
        <v>82</v>
      </c>
      <c r="AM626" s="47">
        <v>1.74E-3</v>
      </c>
      <c r="AN626" s="43">
        <v>94</v>
      </c>
      <c r="AO626" s="43">
        <v>26</v>
      </c>
      <c r="AP626" s="43">
        <v>0</v>
      </c>
      <c r="AQ626" s="43">
        <v>16</v>
      </c>
      <c r="AR626" s="43">
        <v>52</v>
      </c>
      <c r="AS626" s="41">
        <v>0.26</v>
      </c>
      <c r="AT626" s="43">
        <v>274172</v>
      </c>
      <c r="AU626" s="43">
        <v>46139</v>
      </c>
      <c r="AV626" s="47">
        <v>0.20230000000000001</v>
      </c>
      <c r="AW626" s="48" t="s">
        <v>7548</v>
      </c>
      <c r="AX626" s="39">
        <v>0</v>
      </c>
      <c r="AY626" s="39">
        <v>0</v>
      </c>
      <c r="AZ626" s="39" t="s">
        <v>85</v>
      </c>
      <c r="BA626" s="39"/>
      <c r="BB626" s="48" t="s">
        <v>7549</v>
      </c>
      <c r="BC626" s="39">
        <v>0</v>
      </c>
      <c r="BD626" s="41" t="s">
        <v>7541</v>
      </c>
      <c r="BE626" s="50">
        <v>5</v>
      </c>
      <c r="BF626" s="50">
        <v>40</v>
      </c>
      <c r="BG626" s="50">
        <v>5</v>
      </c>
      <c r="BH626" s="50">
        <v>50</v>
      </c>
      <c r="BI626" s="50" t="s">
        <v>7550</v>
      </c>
      <c r="BJ626" s="50" t="s">
        <v>7551</v>
      </c>
      <c r="BK626" s="50" t="s">
        <v>7552</v>
      </c>
      <c r="BL626" s="51" t="s">
        <v>7553</v>
      </c>
      <c r="BM626" s="52" t="s">
        <v>90</v>
      </c>
      <c r="BN626" s="57"/>
      <c r="BO626" s="57"/>
      <c r="BP626" s="57"/>
      <c r="BQ626" s="58"/>
    </row>
    <row r="627" spans="1:69" ht="15.75" x14ac:dyDescent="0.25">
      <c r="A627" s="38" t="s">
        <v>5353</v>
      </c>
      <c r="B627" s="39" t="s">
        <v>7525</v>
      </c>
      <c r="C627" s="39" t="s">
        <v>211</v>
      </c>
      <c r="D627" s="39" t="s">
        <v>71</v>
      </c>
      <c r="E627" s="39" t="s">
        <v>211</v>
      </c>
      <c r="F627" s="66" t="str">
        <f>HYPERLINK("http://twiplomacy.com/info/europe/Norway","http://twiplomacy.com/info/europe/Norway")</f>
        <v>http://twiplomacy.com/info/europe/Norway</v>
      </c>
      <c r="G627" s="41" t="s">
        <v>7554</v>
      </c>
      <c r="H627" s="48" t="s">
        <v>7555</v>
      </c>
      <c r="I627" s="41" t="s">
        <v>7556</v>
      </c>
      <c r="J627" s="43">
        <v>38287</v>
      </c>
      <c r="K627" s="43">
        <v>357</v>
      </c>
      <c r="L627" s="41" t="s">
        <v>7557</v>
      </c>
      <c r="M627" s="41" t="s">
        <v>7558</v>
      </c>
      <c r="N627" s="41" t="s">
        <v>7532</v>
      </c>
      <c r="O627" s="43">
        <v>106</v>
      </c>
      <c r="P627" s="43">
        <v>2024</v>
      </c>
      <c r="Q627" s="41" t="s">
        <v>7559</v>
      </c>
      <c r="R627" s="41" t="s">
        <v>124</v>
      </c>
      <c r="S627" s="43">
        <v>339</v>
      </c>
      <c r="T627" s="44" t="s">
        <v>97</v>
      </c>
      <c r="U627" s="43">
        <v>0.62164662349676225</v>
      </c>
      <c r="V627" s="43">
        <v>2.8994413407821229</v>
      </c>
      <c r="W627" s="43">
        <v>3.9173184357541899</v>
      </c>
      <c r="X627" s="45">
        <v>29</v>
      </c>
      <c r="Y627" s="45">
        <v>2016</v>
      </c>
      <c r="Z627" s="46">
        <v>1.4384920634920599E-2</v>
      </c>
      <c r="AA627" s="41" t="s">
        <v>7554</v>
      </c>
      <c r="AB627" s="41" t="s">
        <v>7556</v>
      </c>
      <c r="AC627" s="41" t="s">
        <v>7560</v>
      </c>
      <c r="AD627" s="41" t="s">
        <v>7555</v>
      </c>
      <c r="AE627" s="43">
        <v>6661</v>
      </c>
      <c r="AF627" s="43">
        <v>9.7783018867924536</v>
      </c>
      <c r="AG627" s="43">
        <v>2073</v>
      </c>
      <c r="AH627" s="43">
        <v>4588</v>
      </c>
      <c r="AI627" s="47">
        <v>8.8000000000000003E-4</v>
      </c>
      <c r="AJ627" s="47">
        <v>2.4599999999999999E-3</v>
      </c>
      <c r="AK627" s="47">
        <v>7.2999999999999996E-4</v>
      </c>
      <c r="AL627" s="47">
        <v>2.1800000000000001E-3</v>
      </c>
      <c r="AM627" s="47">
        <v>3.6999999999999999E-4</v>
      </c>
      <c r="AN627" s="43">
        <v>212</v>
      </c>
      <c r="AO627" s="43">
        <v>13</v>
      </c>
      <c r="AP627" s="43">
        <v>5</v>
      </c>
      <c r="AQ627" s="43">
        <v>190</v>
      </c>
      <c r="AR627" s="43">
        <v>4</v>
      </c>
      <c r="AS627" s="41">
        <v>0.57999999999999996</v>
      </c>
      <c r="AT627" s="43">
        <v>38276</v>
      </c>
      <c r="AU627" s="43">
        <v>5767</v>
      </c>
      <c r="AV627" s="47">
        <v>0.1774</v>
      </c>
      <c r="AW627" s="66" t="str">
        <f>HYPERLINK("https://twitter.com/Statsmin_kontor/lists","https://twitter.com/Statsmin_kontor/lists")</f>
        <v>https://twitter.com/Statsmin_kontor/lists</v>
      </c>
      <c r="AX627" s="39">
        <v>0</v>
      </c>
      <c r="AY627" s="39">
        <v>0</v>
      </c>
      <c r="AZ627" s="39" t="s">
        <v>85</v>
      </c>
      <c r="BA627" s="39"/>
      <c r="BB627" s="48" t="s">
        <v>7561</v>
      </c>
      <c r="BC627" s="39">
        <v>0</v>
      </c>
      <c r="BD627" s="41" t="s">
        <v>7554</v>
      </c>
      <c r="BE627" s="50">
        <v>4</v>
      </c>
      <c r="BF627" s="50">
        <v>8</v>
      </c>
      <c r="BG627" s="50">
        <v>4</v>
      </c>
      <c r="BH627" s="50">
        <v>16</v>
      </c>
      <c r="BI627" s="50" t="s">
        <v>7562</v>
      </c>
      <c r="BJ627" s="50" t="s">
        <v>7563</v>
      </c>
      <c r="BK627" s="50" t="s">
        <v>7564</v>
      </c>
      <c r="BL627" s="51" t="s">
        <v>7565</v>
      </c>
      <c r="BM627" s="52" t="s">
        <v>90</v>
      </c>
      <c r="BN627" s="57"/>
      <c r="BO627" s="57"/>
      <c r="BP627" s="57"/>
      <c r="BQ627" s="58"/>
    </row>
    <row r="628" spans="1:69" ht="15.75" x14ac:dyDescent="0.25">
      <c r="A628" s="38" t="s">
        <v>5353</v>
      </c>
      <c r="B628" s="39" t="s">
        <v>7525</v>
      </c>
      <c r="C628" s="39" t="s">
        <v>211</v>
      </c>
      <c r="D628" s="39" t="s">
        <v>71</v>
      </c>
      <c r="E628" s="39" t="s">
        <v>211</v>
      </c>
      <c r="F628" s="66" t="str">
        <f>HYPERLINK("http://twiplomacy.com/info/europe/Norway","http://twiplomacy.com/info/europe/Norway")</f>
        <v>http://twiplomacy.com/info/europe/Norway</v>
      </c>
      <c r="G628" s="41" t="s">
        <v>7566</v>
      </c>
      <c r="H628" s="48" t="s">
        <v>7567</v>
      </c>
      <c r="I628" s="41" t="s">
        <v>7566</v>
      </c>
      <c r="J628" s="43">
        <v>102784</v>
      </c>
      <c r="K628" s="43">
        <v>283</v>
      </c>
      <c r="L628" s="41" t="s">
        <v>7568</v>
      </c>
      <c r="M628" s="41" t="s">
        <v>7569</v>
      </c>
      <c r="N628" s="41" t="s">
        <v>7525</v>
      </c>
      <c r="O628" s="43">
        <v>5</v>
      </c>
      <c r="P628" s="43">
        <v>32653</v>
      </c>
      <c r="Q628" s="41" t="s">
        <v>7559</v>
      </c>
      <c r="R628" s="41" t="s">
        <v>124</v>
      </c>
      <c r="S628" s="43">
        <v>638</v>
      </c>
      <c r="T628" s="44" t="s">
        <v>97</v>
      </c>
      <c r="U628" s="43">
        <v>7.1818181818181817</v>
      </c>
      <c r="V628" s="43">
        <v>1.972972972972973</v>
      </c>
      <c r="W628" s="43">
        <v>1.551351351351351</v>
      </c>
      <c r="X628" s="45">
        <v>0</v>
      </c>
      <c r="Y628" s="45">
        <v>3239</v>
      </c>
      <c r="Z628" s="46">
        <v>0</v>
      </c>
      <c r="AA628" s="41" t="s">
        <v>7566</v>
      </c>
      <c r="AB628" s="41" t="s">
        <v>7566</v>
      </c>
      <c r="AC628" s="41" t="s">
        <v>7570</v>
      </c>
      <c r="AD628" s="41" t="s">
        <v>7567</v>
      </c>
      <c r="AE628" s="43">
        <v>60</v>
      </c>
      <c r="AF628" s="43">
        <v>5.666666666666667</v>
      </c>
      <c r="AG628" s="43">
        <v>17</v>
      </c>
      <c r="AH628" s="43">
        <v>43</v>
      </c>
      <c r="AI628" s="47">
        <v>2.0000000000000001E-4</v>
      </c>
      <c r="AJ628" s="41" t="s">
        <v>82</v>
      </c>
      <c r="AK628" s="47">
        <v>1.7000000000000001E-4</v>
      </c>
      <c r="AL628" s="47">
        <v>2.5000000000000001E-4</v>
      </c>
      <c r="AM628" s="41" t="s">
        <v>82</v>
      </c>
      <c r="AN628" s="43">
        <v>3</v>
      </c>
      <c r="AO628" s="43">
        <v>0</v>
      </c>
      <c r="AP628" s="43">
        <v>1</v>
      </c>
      <c r="AQ628" s="43">
        <v>2</v>
      </c>
      <c r="AR628" s="43">
        <v>0</v>
      </c>
      <c r="AS628" s="41">
        <v>0.01</v>
      </c>
      <c r="AT628" s="43">
        <v>102777</v>
      </c>
      <c r="AU628" s="43">
        <v>0</v>
      </c>
      <c r="AV628" s="55">
        <v>0</v>
      </c>
      <c r="AW628" s="72" t="s">
        <v>7571</v>
      </c>
      <c r="AX628" s="39">
        <v>1</v>
      </c>
      <c r="AY628" s="39">
        <v>0</v>
      </c>
      <c r="AZ628" s="39" t="s">
        <v>85</v>
      </c>
      <c r="BA628" s="39"/>
      <c r="BB628" s="48" t="s">
        <v>7572</v>
      </c>
      <c r="BC628" s="39">
        <v>0</v>
      </c>
      <c r="BD628" s="41" t="s">
        <v>7566</v>
      </c>
      <c r="BE628" s="50">
        <v>0</v>
      </c>
      <c r="BF628" s="50">
        <v>6</v>
      </c>
      <c r="BG628" s="50">
        <v>3</v>
      </c>
      <c r="BH628" s="50">
        <v>9</v>
      </c>
      <c r="BI628" s="50"/>
      <c r="BJ628" s="50" t="s">
        <v>7573</v>
      </c>
      <c r="BK628" s="50" t="s">
        <v>7574</v>
      </c>
      <c r="BL628" s="51" t="s">
        <v>7575</v>
      </c>
      <c r="BM628" s="52" t="s">
        <v>90</v>
      </c>
      <c r="BN628" s="57"/>
      <c r="BO628" s="57"/>
      <c r="BP628" s="57"/>
      <c r="BQ628" s="58"/>
    </row>
    <row r="629" spans="1:69" ht="15.75" x14ac:dyDescent="0.25">
      <c r="A629" s="38" t="s">
        <v>5353</v>
      </c>
      <c r="B629" s="39" t="s">
        <v>7525</v>
      </c>
      <c r="C629" s="39" t="s">
        <v>132</v>
      </c>
      <c r="D629" s="39" t="s">
        <v>71</v>
      </c>
      <c r="E629" s="39" t="s">
        <v>132</v>
      </c>
      <c r="F629" s="66" t="str">
        <f>HYPERLINK("http://twiplomacy.com/info/europe/Norway","http://twiplomacy.com/info/europe/Norway")</f>
        <v>http://twiplomacy.com/info/europe/Norway</v>
      </c>
      <c r="G629" s="41" t="s">
        <v>7576</v>
      </c>
      <c r="H629" s="48" t="s">
        <v>7577</v>
      </c>
      <c r="I629" s="41" t="s">
        <v>7578</v>
      </c>
      <c r="J629" s="43">
        <v>37034</v>
      </c>
      <c r="K629" s="43">
        <v>683</v>
      </c>
      <c r="L629" s="41" t="s">
        <v>7579</v>
      </c>
      <c r="M629" s="41" t="s">
        <v>7580</v>
      </c>
      <c r="N629" s="41" t="s">
        <v>7532</v>
      </c>
      <c r="O629" s="43">
        <v>913</v>
      </c>
      <c r="P629" s="43">
        <v>7591</v>
      </c>
      <c r="Q629" s="41" t="s">
        <v>164</v>
      </c>
      <c r="R629" s="41" t="s">
        <v>124</v>
      </c>
      <c r="S629" s="43">
        <v>355</v>
      </c>
      <c r="T629" s="44" t="s">
        <v>97</v>
      </c>
      <c r="U629" s="43">
        <v>2.16252518468771</v>
      </c>
      <c r="V629" s="43">
        <v>5.1419593345656196</v>
      </c>
      <c r="W629" s="43">
        <v>6.4480591497227353</v>
      </c>
      <c r="X629" s="45">
        <v>105</v>
      </c>
      <c r="Y629" s="45">
        <v>3220</v>
      </c>
      <c r="Z629" s="46">
        <v>3.2608695652173898E-2</v>
      </c>
      <c r="AA629" s="41" t="s">
        <v>7576</v>
      </c>
      <c r="AB629" s="41" t="s">
        <v>7578</v>
      </c>
      <c r="AC629" s="41" t="s">
        <v>7581</v>
      </c>
      <c r="AD629" s="41" t="s">
        <v>7577</v>
      </c>
      <c r="AE629" s="43">
        <v>12172</v>
      </c>
      <c r="AF629" s="43">
        <v>9.9705882352941178</v>
      </c>
      <c r="AG629" s="43">
        <v>4068</v>
      </c>
      <c r="AH629" s="43">
        <v>8104</v>
      </c>
      <c r="AI629" s="47">
        <v>8.5999999999999998E-4</v>
      </c>
      <c r="AJ629" s="47">
        <v>7.7999999999999999E-4</v>
      </c>
      <c r="AK629" s="47">
        <v>8.9999999999999998E-4</v>
      </c>
      <c r="AL629" s="47">
        <v>9.5E-4</v>
      </c>
      <c r="AM629" s="47">
        <v>1.2800000000000001E-3</v>
      </c>
      <c r="AN629" s="43">
        <v>408</v>
      </c>
      <c r="AO629" s="43">
        <v>143</v>
      </c>
      <c r="AP629" s="43">
        <v>15</v>
      </c>
      <c r="AQ629" s="43">
        <v>225</v>
      </c>
      <c r="AR629" s="43">
        <v>24</v>
      </c>
      <c r="AS629" s="41">
        <v>1.1200000000000001</v>
      </c>
      <c r="AT629" s="43">
        <v>37027</v>
      </c>
      <c r="AU629" s="43">
        <v>7419</v>
      </c>
      <c r="AV629" s="47">
        <v>0.25059999999999999</v>
      </c>
      <c r="AW629" s="48" t="str">
        <f>HYPERLINK("https://twitter.com/Utenriksdept/lists","https://twitter.com/Utenriksdept/lists")</f>
        <v>https://twitter.com/Utenriksdept/lists</v>
      </c>
      <c r="AX629" s="39">
        <v>4</v>
      </c>
      <c r="AY629" s="39">
        <v>0</v>
      </c>
      <c r="AZ629" s="72" t="s">
        <v>7582</v>
      </c>
      <c r="BA629" s="39">
        <v>53</v>
      </c>
      <c r="BB629" s="48" t="s">
        <v>7583</v>
      </c>
      <c r="BC629" s="39">
        <v>0</v>
      </c>
      <c r="BD629" s="41" t="s">
        <v>7576</v>
      </c>
      <c r="BE629" s="50">
        <v>54</v>
      </c>
      <c r="BF629" s="50">
        <v>15</v>
      </c>
      <c r="BG629" s="50">
        <v>24</v>
      </c>
      <c r="BH629" s="50">
        <v>93</v>
      </c>
      <c r="BI629" s="50" t="s">
        <v>7584</v>
      </c>
      <c r="BJ629" s="50" t="s">
        <v>7585</v>
      </c>
      <c r="BK629" s="50" t="s">
        <v>7586</v>
      </c>
      <c r="BL629" s="51" t="s">
        <v>7587</v>
      </c>
      <c r="BM629" s="52">
        <v>1</v>
      </c>
      <c r="BN629" s="57">
        <v>0</v>
      </c>
      <c r="BO629" s="57">
        <v>5</v>
      </c>
      <c r="BP629" s="57">
        <v>0</v>
      </c>
      <c r="BQ629" s="58"/>
    </row>
    <row r="630" spans="1:69" ht="15.75" x14ac:dyDescent="0.25">
      <c r="A630" s="38" t="s">
        <v>5353</v>
      </c>
      <c r="B630" s="39" t="s">
        <v>7525</v>
      </c>
      <c r="C630" s="39" t="s">
        <v>132</v>
      </c>
      <c r="D630" s="39" t="s">
        <v>71</v>
      </c>
      <c r="E630" s="39" t="s">
        <v>132</v>
      </c>
      <c r="F630" s="66" t="str">
        <f>HYPERLINK("http://twiplomacy.com/info/europe/Norway","http://twiplomacy.com/info/europe/Norway")</f>
        <v>http://twiplomacy.com/info/europe/Norway</v>
      </c>
      <c r="G630" s="41" t="s">
        <v>7588</v>
      </c>
      <c r="H630" s="48" t="s">
        <v>7589</v>
      </c>
      <c r="I630" s="41" t="s">
        <v>7590</v>
      </c>
      <c r="J630" s="43">
        <v>34154</v>
      </c>
      <c r="K630" s="43">
        <v>1284</v>
      </c>
      <c r="L630" s="41" t="s">
        <v>7591</v>
      </c>
      <c r="M630" s="41" t="s">
        <v>7592</v>
      </c>
      <c r="N630" s="41" t="s">
        <v>7525</v>
      </c>
      <c r="O630" s="43">
        <v>2097</v>
      </c>
      <c r="P630" s="43">
        <v>4314</v>
      </c>
      <c r="Q630" s="41" t="s">
        <v>164</v>
      </c>
      <c r="R630" s="41" t="s">
        <v>124</v>
      </c>
      <c r="S630" s="43">
        <v>568</v>
      </c>
      <c r="T630" s="44" t="s">
        <v>97</v>
      </c>
      <c r="U630" s="43">
        <v>2.389217134416544</v>
      </c>
      <c r="V630" s="43">
        <v>14.836528758829459</v>
      </c>
      <c r="W630" s="43">
        <v>15.319878910191729</v>
      </c>
      <c r="X630" s="45">
        <v>21</v>
      </c>
      <c r="Y630" s="45">
        <v>3235</v>
      </c>
      <c r="Z630" s="46">
        <v>6.4914992272024699E-3</v>
      </c>
      <c r="AA630" s="41" t="s">
        <v>7588</v>
      </c>
      <c r="AB630" s="41" t="s">
        <v>7590</v>
      </c>
      <c r="AC630" s="41" t="s">
        <v>7593</v>
      </c>
      <c r="AD630" s="41" t="s">
        <v>7589</v>
      </c>
      <c r="AE630" s="43">
        <v>26962</v>
      </c>
      <c r="AF630" s="43">
        <v>26.98984771573604</v>
      </c>
      <c r="AG630" s="43">
        <v>10634</v>
      </c>
      <c r="AH630" s="43">
        <v>16328</v>
      </c>
      <c r="AI630" s="47">
        <v>2.3600000000000001E-3</v>
      </c>
      <c r="AJ630" s="47">
        <v>1.97E-3</v>
      </c>
      <c r="AK630" s="47">
        <v>2.5500000000000002E-3</v>
      </c>
      <c r="AL630" s="47">
        <v>4.2700000000000004E-3</v>
      </c>
      <c r="AM630" s="47">
        <v>2.7200000000000002E-3</v>
      </c>
      <c r="AN630" s="43">
        <v>394</v>
      </c>
      <c r="AO630" s="43">
        <v>193</v>
      </c>
      <c r="AP630" s="43">
        <v>13</v>
      </c>
      <c r="AQ630" s="43">
        <v>122</v>
      </c>
      <c r="AR630" s="43">
        <v>66</v>
      </c>
      <c r="AS630" s="41">
        <v>1.08</v>
      </c>
      <c r="AT630" s="43">
        <v>34117</v>
      </c>
      <c r="AU630" s="43">
        <v>10228</v>
      </c>
      <c r="AV630" s="47">
        <v>0.42809999999999998</v>
      </c>
      <c r="AW630" s="66" t="str">
        <f>HYPERLINK("https://twitter.com/NorwayMFA/lists","https://twitter.com/NorwayMFA/lists")</f>
        <v>https://twitter.com/NorwayMFA/lists</v>
      </c>
      <c r="AX630" s="39">
        <v>1</v>
      </c>
      <c r="AY630" s="39">
        <v>3</v>
      </c>
      <c r="AZ630" s="66" t="str">
        <f>HYPERLINK("https://twitter.com/NorwayMFA/lists/norwegian-ambassadors","https://twitter.com/NorwayMFA/lists/norwegian-ambassadors")</f>
        <v>https://twitter.com/NorwayMFA/lists/norwegian-ambassadors</v>
      </c>
      <c r="BA630" s="39">
        <v>75</v>
      </c>
      <c r="BB630" s="48" t="s">
        <v>7594</v>
      </c>
      <c r="BC630" s="39">
        <v>0</v>
      </c>
      <c r="BD630" s="41" t="s">
        <v>7588</v>
      </c>
      <c r="BE630" s="50">
        <v>110</v>
      </c>
      <c r="BF630" s="50">
        <v>30</v>
      </c>
      <c r="BG630" s="50">
        <v>110</v>
      </c>
      <c r="BH630" s="50">
        <v>250</v>
      </c>
      <c r="BI630" s="50" t="s">
        <v>7595</v>
      </c>
      <c r="BJ630" s="50" t="s">
        <v>7596</v>
      </c>
      <c r="BK630" s="50" t="s">
        <v>7597</v>
      </c>
      <c r="BL630" s="56" t="s">
        <v>7598</v>
      </c>
      <c r="BM630" s="52">
        <v>1</v>
      </c>
      <c r="BN630" s="57">
        <v>0</v>
      </c>
      <c r="BO630" s="57">
        <v>351</v>
      </c>
      <c r="BP630" s="57">
        <v>85</v>
      </c>
      <c r="BQ630" s="58" t="e">
        <f>SUM(BM630)/BN630/BO630</f>
        <v>#DIV/0!</v>
      </c>
    </row>
    <row r="631" spans="1:69" ht="15.75" x14ac:dyDescent="0.25">
      <c r="A631" s="38" t="s">
        <v>5353</v>
      </c>
      <c r="B631" s="39" t="s">
        <v>7599</v>
      </c>
      <c r="C631" s="39" t="s">
        <v>146</v>
      </c>
      <c r="D631" s="39" t="s">
        <v>118</v>
      </c>
      <c r="E631" s="39" t="s">
        <v>7600</v>
      </c>
      <c r="F631" s="66" t="str">
        <f t="shared" ref="F631:F637" si="34">HYPERLINK("http://twiplomacy.com/info/europe/Poland","http://twiplomacy.com/info/europe/Poland")</f>
        <v>http://twiplomacy.com/info/europe/Poland</v>
      </c>
      <c r="G631" s="41" t="s">
        <v>7601</v>
      </c>
      <c r="H631" s="48" t="s">
        <v>7602</v>
      </c>
      <c r="I631" s="41" t="s">
        <v>7603</v>
      </c>
      <c r="J631" s="43">
        <v>969268</v>
      </c>
      <c r="K631" s="43">
        <v>795</v>
      </c>
      <c r="L631" s="41"/>
      <c r="M631" s="41" t="s">
        <v>7604</v>
      </c>
      <c r="N631" s="41" t="s">
        <v>7605</v>
      </c>
      <c r="O631" s="43">
        <v>28</v>
      </c>
      <c r="P631" s="43">
        <v>7382</v>
      </c>
      <c r="Q631" s="41" t="s">
        <v>164</v>
      </c>
      <c r="R631" s="41" t="s">
        <v>79</v>
      </c>
      <c r="S631" s="43">
        <v>846</v>
      </c>
      <c r="T631" s="44" t="s">
        <v>97</v>
      </c>
      <c r="U631" s="43">
        <v>2.0249839846252402</v>
      </c>
      <c r="V631" s="43">
        <v>108.3492745835572</v>
      </c>
      <c r="W631" s="43">
        <v>388.19881783987103</v>
      </c>
      <c r="X631" s="45">
        <v>1254</v>
      </c>
      <c r="Y631" s="45">
        <v>3161</v>
      </c>
      <c r="Z631" s="46">
        <v>0.39670990192976902</v>
      </c>
      <c r="AA631" s="41" t="s">
        <v>7601</v>
      </c>
      <c r="AB631" s="41" t="s">
        <v>7603</v>
      </c>
      <c r="AC631" s="41" t="s">
        <v>7606</v>
      </c>
      <c r="AD631" s="41" t="s">
        <v>7602</v>
      </c>
      <c r="AE631" s="43">
        <v>432760</v>
      </c>
      <c r="AF631" s="43">
        <v>1007.4731182795699</v>
      </c>
      <c r="AG631" s="43">
        <v>93695</v>
      </c>
      <c r="AH631" s="43">
        <v>339065</v>
      </c>
      <c r="AI631" s="47">
        <v>5.5399999999999998E-3</v>
      </c>
      <c r="AJ631" s="47">
        <v>2.5300000000000001E-3</v>
      </c>
      <c r="AK631" s="47">
        <v>2.2599999999999999E-3</v>
      </c>
      <c r="AL631" s="41" t="s">
        <v>82</v>
      </c>
      <c r="AM631" s="47">
        <v>7.9299999999999995E-3</v>
      </c>
      <c r="AN631" s="43">
        <v>93</v>
      </c>
      <c r="AO631" s="43">
        <v>22</v>
      </c>
      <c r="AP631" s="43">
        <v>0</v>
      </c>
      <c r="AQ631" s="43">
        <v>13</v>
      </c>
      <c r="AR631" s="43">
        <v>55</v>
      </c>
      <c r="AS631" s="41">
        <v>0.25</v>
      </c>
      <c r="AT631" s="43">
        <v>970278</v>
      </c>
      <c r="AU631" s="43">
        <v>306626</v>
      </c>
      <c r="AV631" s="47">
        <v>0.46200000000000002</v>
      </c>
      <c r="AW631" s="48" t="s">
        <v>7607</v>
      </c>
      <c r="AX631" s="39">
        <v>0</v>
      </c>
      <c r="AY631" s="39">
        <v>0</v>
      </c>
      <c r="AZ631" s="39" t="s">
        <v>85</v>
      </c>
      <c r="BA631" s="39"/>
      <c r="BB631" s="48" t="s">
        <v>7608</v>
      </c>
      <c r="BC631" s="39">
        <v>0</v>
      </c>
      <c r="BD631" s="41" t="s">
        <v>7601</v>
      </c>
      <c r="BE631" s="50">
        <v>0</v>
      </c>
      <c r="BF631" s="50">
        <v>23</v>
      </c>
      <c r="BG631" s="50">
        <v>2</v>
      </c>
      <c r="BH631" s="50">
        <v>25</v>
      </c>
      <c r="BI631" s="50"/>
      <c r="BJ631" s="50" t="s">
        <v>7609</v>
      </c>
      <c r="BK631" s="50" t="s">
        <v>7610</v>
      </c>
      <c r="BL631" s="56" t="s">
        <v>7611</v>
      </c>
      <c r="BM631" s="52" t="s">
        <v>90</v>
      </c>
      <c r="BN631" s="57"/>
      <c r="BO631" s="57"/>
      <c r="BP631" s="57"/>
      <c r="BQ631" s="58"/>
    </row>
    <row r="632" spans="1:69" ht="15.75" x14ac:dyDescent="0.25">
      <c r="A632" s="38" t="s">
        <v>5353</v>
      </c>
      <c r="B632" s="39" t="s">
        <v>7599</v>
      </c>
      <c r="C632" s="39" t="s">
        <v>70</v>
      </c>
      <c r="D632" s="39" t="s">
        <v>71</v>
      </c>
      <c r="E632" s="39" t="s">
        <v>70</v>
      </c>
      <c r="F632" s="66" t="str">
        <f t="shared" si="34"/>
        <v>http://twiplomacy.com/info/europe/Poland</v>
      </c>
      <c r="G632" s="41" t="s">
        <v>7612</v>
      </c>
      <c r="H632" s="48" t="s">
        <v>7613</v>
      </c>
      <c r="I632" s="41" t="s">
        <v>7614</v>
      </c>
      <c r="J632" s="43">
        <v>233614</v>
      </c>
      <c r="K632" s="43">
        <v>286</v>
      </c>
      <c r="L632" s="41" t="s">
        <v>7615</v>
      </c>
      <c r="M632" s="41" t="s">
        <v>7616</v>
      </c>
      <c r="N632" s="41" t="s">
        <v>7617</v>
      </c>
      <c r="O632" s="43">
        <v>0</v>
      </c>
      <c r="P632" s="43">
        <v>11991</v>
      </c>
      <c r="Q632" s="41" t="s">
        <v>7618</v>
      </c>
      <c r="R632" s="41" t="s">
        <v>124</v>
      </c>
      <c r="S632" s="43">
        <v>555</v>
      </c>
      <c r="T632" s="44" t="s">
        <v>97</v>
      </c>
      <c r="U632" s="43">
        <v>9.3544668587896247</v>
      </c>
      <c r="V632" s="43">
        <v>46.536971134835902</v>
      </c>
      <c r="W632" s="43">
        <v>173.80545670225379</v>
      </c>
      <c r="X632" s="45">
        <v>4</v>
      </c>
      <c r="Y632" s="45">
        <v>3246</v>
      </c>
      <c r="Z632" s="46">
        <v>1.2322858903265599E-3</v>
      </c>
      <c r="AA632" s="41" t="s">
        <v>7612</v>
      </c>
      <c r="AB632" s="41" t="s">
        <v>7614</v>
      </c>
      <c r="AC632" s="41" t="s">
        <v>7619</v>
      </c>
      <c r="AD632" s="41" t="s">
        <v>7613</v>
      </c>
      <c r="AE632" s="43">
        <v>582774</v>
      </c>
      <c r="AF632" s="43">
        <v>45.630786186627482</v>
      </c>
      <c r="AG632" s="43">
        <v>124207</v>
      </c>
      <c r="AH632" s="43">
        <v>458567</v>
      </c>
      <c r="AI632" s="47">
        <v>1.09E-3</v>
      </c>
      <c r="AJ632" s="47">
        <v>1.67E-3</v>
      </c>
      <c r="AK632" s="47">
        <v>9.2000000000000003E-4</v>
      </c>
      <c r="AL632" s="47">
        <v>2.2599999999999999E-3</v>
      </c>
      <c r="AM632" s="47">
        <v>1.1100000000000001E-3</v>
      </c>
      <c r="AN632" s="43">
        <v>2722</v>
      </c>
      <c r="AO632" s="43">
        <v>598</v>
      </c>
      <c r="AP632" s="43">
        <v>77</v>
      </c>
      <c r="AQ632" s="43">
        <v>1453</v>
      </c>
      <c r="AR632" s="43">
        <v>586</v>
      </c>
      <c r="AS632" s="41">
        <v>7.46</v>
      </c>
      <c r="AT632" s="43">
        <v>233627</v>
      </c>
      <c r="AU632" s="43">
        <v>101671</v>
      </c>
      <c r="AV632" s="47">
        <v>0.77049999999999996</v>
      </c>
      <c r="AW632" s="48" t="s">
        <v>7620</v>
      </c>
      <c r="AX632" s="39">
        <v>0</v>
      </c>
      <c r="AY632" s="39">
        <v>0</v>
      </c>
      <c r="AZ632" s="39" t="s">
        <v>85</v>
      </c>
      <c r="BA632" s="39"/>
      <c r="BB632" s="48" t="s">
        <v>7621</v>
      </c>
      <c r="BC632" s="39">
        <v>0</v>
      </c>
      <c r="BD632" s="41" t="s">
        <v>7612</v>
      </c>
      <c r="BE632" s="50">
        <v>25</v>
      </c>
      <c r="BF632" s="50">
        <v>20</v>
      </c>
      <c r="BG632" s="50">
        <v>12</v>
      </c>
      <c r="BH632" s="50">
        <v>57</v>
      </c>
      <c r="BI632" s="50" t="s">
        <v>7622</v>
      </c>
      <c r="BJ632" s="50" t="s">
        <v>7623</v>
      </c>
      <c r="BK632" s="50" t="s">
        <v>7624</v>
      </c>
      <c r="BL632" s="51" t="s">
        <v>7625</v>
      </c>
      <c r="BM632" s="52" t="s">
        <v>90</v>
      </c>
      <c r="BN632" s="57"/>
      <c r="BO632" s="57"/>
      <c r="BP632" s="57"/>
      <c r="BQ632" s="58"/>
    </row>
    <row r="633" spans="1:69" ht="15.75" x14ac:dyDescent="0.25">
      <c r="A633" s="38" t="s">
        <v>5353</v>
      </c>
      <c r="B633" s="39" t="s">
        <v>7599</v>
      </c>
      <c r="C633" s="39" t="s">
        <v>104</v>
      </c>
      <c r="D633" s="39" t="s">
        <v>118</v>
      </c>
      <c r="E633" s="39" t="s">
        <v>7626</v>
      </c>
      <c r="F633" s="66" t="str">
        <f t="shared" si="34"/>
        <v>http://twiplomacy.com/info/europe/Poland</v>
      </c>
      <c r="G633" s="41" t="s">
        <v>7627</v>
      </c>
      <c r="H633" s="48" t="s">
        <v>7628</v>
      </c>
      <c r="I633" s="41" t="s">
        <v>7629</v>
      </c>
      <c r="J633" s="43">
        <v>53679</v>
      </c>
      <c r="K633" s="43">
        <v>42</v>
      </c>
      <c r="L633" s="41" t="s">
        <v>7630</v>
      </c>
      <c r="M633" s="41" t="s">
        <v>7631</v>
      </c>
      <c r="N633" s="41"/>
      <c r="O633" s="43">
        <v>7</v>
      </c>
      <c r="P633" s="43">
        <v>75</v>
      </c>
      <c r="Q633" s="41" t="s">
        <v>7618</v>
      </c>
      <c r="R633" s="41" t="s">
        <v>79</v>
      </c>
      <c r="S633" s="43">
        <v>129</v>
      </c>
      <c r="T633" s="44" t="s">
        <v>97</v>
      </c>
      <c r="U633" s="43">
        <v>0.50704225352112675</v>
      </c>
      <c r="V633" s="43">
        <v>556.16666666666663</v>
      </c>
      <c r="W633" s="43">
        <v>2478.984848484848</v>
      </c>
      <c r="X633" s="45">
        <v>2</v>
      </c>
      <c r="Y633" s="45">
        <v>72</v>
      </c>
      <c r="Z633" s="46">
        <v>2.7777777777777801E-2</v>
      </c>
      <c r="AA633" s="41" t="s">
        <v>7627</v>
      </c>
      <c r="AB633" s="41" t="s">
        <v>7629</v>
      </c>
      <c r="AC633" s="41" t="s">
        <v>7632</v>
      </c>
      <c r="AD633" s="41" t="s">
        <v>7628</v>
      </c>
      <c r="AE633" s="43">
        <v>205655</v>
      </c>
      <c r="AF633" s="43">
        <v>564.7611940298508</v>
      </c>
      <c r="AG633" s="43">
        <v>37839</v>
      </c>
      <c r="AH633" s="43">
        <v>167816</v>
      </c>
      <c r="AI633" s="47">
        <v>6.966E-2</v>
      </c>
      <c r="AJ633" s="47">
        <v>0.10292</v>
      </c>
      <c r="AK633" s="41" t="s">
        <v>82</v>
      </c>
      <c r="AL633" s="41" t="s">
        <v>82</v>
      </c>
      <c r="AM633" s="47">
        <v>7.6899999999999996E-2</v>
      </c>
      <c r="AN633" s="43">
        <v>67</v>
      </c>
      <c r="AO633" s="43">
        <v>2</v>
      </c>
      <c r="AP633" s="43">
        <v>0</v>
      </c>
      <c r="AQ633" s="43">
        <v>0</v>
      </c>
      <c r="AR633" s="43">
        <v>64</v>
      </c>
      <c r="AS633" s="41">
        <v>0.18</v>
      </c>
      <c r="AT633" s="43">
        <v>53567</v>
      </c>
      <c r="AU633" s="43">
        <v>0</v>
      </c>
      <c r="AV633" s="55">
        <v>0</v>
      </c>
      <c r="AW633" s="48" t="s">
        <v>7633</v>
      </c>
      <c r="AX633" s="39">
        <v>0</v>
      </c>
      <c r="AY633" s="39">
        <v>0</v>
      </c>
      <c r="AZ633" s="39" t="s">
        <v>85</v>
      </c>
      <c r="BA633" s="39"/>
      <c r="BB633" s="48" t="s">
        <v>7634</v>
      </c>
      <c r="BC633" s="39">
        <v>0</v>
      </c>
      <c r="BD633" s="41" t="s">
        <v>7627</v>
      </c>
      <c r="BE633" s="50">
        <v>1</v>
      </c>
      <c r="BF633" s="50">
        <v>11</v>
      </c>
      <c r="BG633" s="50">
        <v>3</v>
      </c>
      <c r="BH633" s="50">
        <v>15</v>
      </c>
      <c r="BI633" s="50" t="s">
        <v>7601</v>
      </c>
      <c r="BJ633" s="50" t="s">
        <v>7635</v>
      </c>
      <c r="BK633" s="50" t="s">
        <v>7636</v>
      </c>
      <c r="BL633" s="56" t="s">
        <v>7637</v>
      </c>
      <c r="BM633" s="52" t="s">
        <v>90</v>
      </c>
      <c r="BN633" s="57"/>
      <c r="BO633" s="57"/>
      <c r="BP633" s="57"/>
      <c r="BQ633" s="58"/>
    </row>
    <row r="634" spans="1:69" ht="15.75" x14ac:dyDescent="0.25">
      <c r="A634" s="38" t="s">
        <v>5353</v>
      </c>
      <c r="B634" s="39" t="s">
        <v>7599</v>
      </c>
      <c r="C634" s="39" t="s">
        <v>211</v>
      </c>
      <c r="D634" s="39" t="s">
        <v>71</v>
      </c>
      <c r="E634" s="39" t="s">
        <v>211</v>
      </c>
      <c r="F634" s="66" t="str">
        <f t="shared" si="34"/>
        <v>http://twiplomacy.com/info/europe/Poland</v>
      </c>
      <c r="G634" s="41" t="s">
        <v>7638</v>
      </c>
      <c r="H634" s="48" t="s">
        <v>7639</v>
      </c>
      <c r="I634" s="41" t="s">
        <v>7640</v>
      </c>
      <c r="J634" s="43">
        <v>488475</v>
      </c>
      <c r="K634" s="43">
        <v>569</v>
      </c>
      <c r="L634" s="41" t="s">
        <v>7641</v>
      </c>
      <c r="M634" s="41" t="s">
        <v>7642</v>
      </c>
      <c r="N634" s="41" t="s">
        <v>7643</v>
      </c>
      <c r="O634" s="43">
        <v>599</v>
      </c>
      <c r="P634" s="43">
        <v>25167</v>
      </c>
      <c r="Q634" s="41" t="s">
        <v>7618</v>
      </c>
      <c r="R634" s="41" t="s">
        <v>124</v>
      </c>
      <c r="S634" s="43">
        <v>792</v>
      </c>
      <c r="T634" s="44" t="s">
        <v>97</v>
      </c>
      <c r="U634" s="43">
        <v>13.52941176470588</v>
      </c>
      <c r="V634" s="43">
        <v>25.471893491124259</v>
      </c>
      <c r="W634" s="43">
        <v>79.038091715976336</v>
      </c>
      <c r="X634" s="45">
        <v>1</v>
      </c>
      <c r="Y634" s="45">
        <v>3220</v>
      </c>
      <c r="Z634" s="46">
        <v>3.1055900621117997E-4</v>
      </c>
      <c r="AA634" s="41" t="s">
        <v>7638</v>
      </c>
      <c r="AB634" s="41" t="s">
        <v>7640</v>
      </c>
      <c r="AC634" s="41" t="s">
        <v>7644</v>
      </c>
      <c r="AD634" s="41" t="s">
        <v>7639</v>
      </c>
      <c r="AE634" s="43">
        <v>388474</v>
      </c>
      <c r="AF634" s="43">
        <v>24.67838405036726</v>
      </c>
      <c r="AG634" s="43">
        <v>94074</v>
      </c>
      <c r="AH634" s="43">
        <v>294400</v>
      </c>
      <c r="AI634" s="47">
        <v>2.1000000000000001E-4</v>
      </c>
      <c r="AJ634" s="47">
        <v>2.9E-4</v>
      </c>
      <c r="AK634" s="47">
        <v>1.7000000000000001E-4</v>
      </c>
      <c r="AL634" s="47">
        <v>4.6999999999999999E-4</v>
      </c>
      <c r="AM634" s="47">
        <v>1.3999999999999999E-4</v>
      </c>
      <c r="AN634" s="43">
        <v>3812</v>
      </c>
      <c r="AO634" s="43">
        <v>1164</v>
      </c>
      <c r="AP634" s="43">
        <v>252</v>
      </c>
      <c r="AQ634" s="43">
        <v>820</v>
      </c>
      <c r="AR634" s="43">
        <v>1428</v>
      </c>
      <c r="AS634" s="41">
        <v>10.44</v>
      </c>
      <c r="AT634" s="43">
        <v>488595</v>
      </c>
      <c r="AU634" s="43">
        <v>48185</v>
      </c>
      <c r="AV634" s="47">
        <v>0.1094</v>
      </c>
      <c r="AW634" s="48" t="s">
        <v>7645</v>
      </c>
      <c r="AX634" s="39">
        <v>2</v>
      </c>
      <c r="AY634" s="39">
        <v>1</v>
      </c>
      <c r="AZ634" s="39" t="s">
        <v>85</v>
      </c>
      <c r="BA634" s="39"/>
      <c r="BB634" s="48" t="s">
        <v>7646</v>
      </c>
      <c r="BC634" s="39">
        <v>0</v>
      </c>
      <c r="BD634" s="41" t="s">
        <v>7638</v>
      </c>
      <c r="BE634" s="50">
        <v>11</v>
      </c>
      <c r="BF634" s="50">
        <v>18</v>
      </c>
      <c r="BG634" s="50">
        <v>10</v>
      </c>
      <c r="BH634" s="50">
        <v>39</v>
      </c>
      <c r="BI634" s="50" t="s">
        <v>7647</v>
      </c>
      <c r="BJ634" s="50" t="s">
        <v>7648</v>
      </c>
      <c r="BK634" s="50" t="s">
        <v>7649</v>
      </c>
      <c r="BL634" s="56" t="s">
        <v>7650</v>
      </c>
      <c r="BM634" s="52">
        <v>1981</v>
      </c>
      <c r="BN634" s="57">
        <v>1</v>
      </c>
      <c r="BO634" s="57">
        <v>1339</v>
      </c>
      <c r="BP634" s="57">
        <v>0</v>
      </c>
      <c r="BQ634" s="58">
        <f>SUM(BM634)/BN634/BO634</f>
        <v>1.4794622852875281</v>
      </c>
    </row>
    <row r="635" spans="1:69" ht="15.75" x14ac:dyDescent="0.25">
      <c r="A635" s="38" t="s">
        <v>5353</v>
      </c>
      <c r="B635" s="39" t="s">
        <v>7599</v>
      </c>
      <c r="C635" s="39" t="s">
        <v>211</v>
      </c>
      <c r="D635" s="39" t="s">
        <v>71</v>
      </c>
      <c r="E635" s="39" t="s">
        <v>211</v>
      </c>
      <c r="F635" s="66" t="str">
        <f t="shared" si="34"/>
        <v>http://twiplomacy.com/info/europe/Poland</v>
      </c>
      <c r="G635" s="41" t="s">
        <v>7651</v>
      </c>
      <c r="H635" s="48" t="s">
        <v>7652</v>
      </c>
      <c r="I635" s="41" t="s">
        <v>7653</v>
      </c>
      <c r="J635" s="43">
        <v>5029</v>
      </c>
      <c r="K635" s="43">
        <v>196</v>
      </c>
      <c r="L635" s="41" t="s">
        <v>7654</v>
      </c>
      <c r="M635" s="41" t="s">
        <v>7655</v>
      </c>
      <c r="N635" s="41" t="s">
        <v>7656</v>
      </c>
      <c r="O635" s="43">
        <v>16</v>
      </c>
      <c r="P635" s="43">
        <v>1195</v>
      </c>
      <c r="Q635" s="41" t="s">
        <v>164</v>
      </c>
      <c r="R635" s="41" t="s">
        <v>124</v>
      </c>
      <c r="S635" s="43">
        <v>101</v>
      </c>
      <c r="T635" s="44" t="s">
        <v>97</v>
      </c>
      <c r="U635" s="43">
        <v>1.418967587034814</v>
      </c>
      <c r="V635" s="43">
        <v>13.765536723163841</v>
      </c>
      <c r="W635" s="43">
        <v>18.697740112994349</v>
      </c>
      <c r="X635" s="45">
        <v>0</v>
      </c>
      <c r="Y635" s="45">
        <v>1182</v>
      </c>
      <c r="Z635" s="46">
        <v>0</v>
      </c>
      <c r="AA635" s="41" t="s">
        <v>7651</v>
      </c>
      <c r="AB635" s="41" t="s">
        <v>7653</v>
      </c>
      <c r="AC635" s="41" t="s">
        <v>7657</v>
      </c>
      <c r="AD635" s="41" t="s">
        <v>7652</v>
      </c>
      <c r="AE635" s="43">
        <v>26888</v>
      </c>
      <c r="AF635" s="43">
        <v>18.823834196891191</v>
      </c>
      <c r="AG635" s="43">
        <v>10899</v>
      </c>
      <c r="AH635" s="43">
        <v>15989</v>
      </c>
      <c r="AI635" s="47">
        <v>1.2E-2</v>
      </c>
      <c r="AJ635" s="47">
        <v>1.315E-2</v>
      </c>
      <c r="AK635" s="47">
        <v>8.4399999999999996E-3</v>
      </c>
      <c r="AL635" s="47">
        <v>3.0530000000000002E-2</v>
      </c>
      <c r="AM635" s="47">
        <v>3.47E-3</v>
      </c>
      <c r="AN635" s="43">
        <v>579</v>
      </c>
      <c r="AO635" s="43">
        <v>326</v>
      </c>
      <c r="AP635" s="43">
        <v>57</v>
      </c>
      <c r="AQ635" s="43">
        <v>20</v>
      </c>
      <c r="AR635" s="43">
        <v>163</v>
      </c>
      <c r="AS635" s="41">
        <v>1.59</v>
      </c>
      <c r="AT635" s="43">
        <v>5023</v>
      </c>
      <c r="AU635" s="43">
        <v>2746</v>
      </c>
      <c r="AV635" s="47">
        <v>1.206</v>
      </c>
      <c r="AW635" s="48" t="s">
        <v>7658</v>
      </c>
      <c r="AX635" s="39">
        <v>0</v>
      </c>
      <c r="AY635" s="39">
        <v>0</v>
      </c>
      <c r="AZ635" s="39" t="s">
        <v>85</v>
      </c>
      <c r="BA635" s="39"/>
      <c r="BB635" s="48" t="s">
        <v>7659</v>
      </c>
      <c r="BC635" s="39">
        <v>0</v>
      </c>
      <c r="BD635" s="41" t="s">
        <v>7651</v>
      </c>
      <c r="BE635" s="50">
        <v>8</v>
      </c>
      <c r="BF635" s="50">
        <v>14</v>
      </c>
      <c r="BG635" s="50">
        <v>2</v>
      </c>
      <c r="BH635" s="50">
        <v>24</v>
      </c>
      <c r="BI635" s="50" t="s">
        <v>7660</v>
      </c>
      <c r="BJ635" s="50" t="s">
        <v>7661</v>
      </c>
      <c r="BK635" s="50" t="s">
        <v>7662</v>
      </c>
      <c r="BL635" s="51" t="s">
        <v>7663</v>
      </c>
      <c r="BM635" s="52" t="s">
        <v>90</v>
      </c>
      <c r="BN635" s="57"/>
      <c r="BO635" s="57"/>
      <c r="BP635" s="57"/>
      <c r="BQ635" s="58"/>
    </row>
    <row r="636" spans="1:69" ht="15.75" x14ac:dyDescent="0.25">
      <c r="A636" s="38" t="s">
        <v>5353</v>
      </c>
      <c r="B636" s="39" t="s">
        <v>7599</v>
      </c>
      <c r="C636" s="39" t="s">
        <v>132</v>
      </c>
      <c r="D636" s="39" t="s">
        <v>71</v>
      </c>
      <c r="E636" s="39" t="s">
        <v>132</v>
      </c>
      <c r="F636" s="66" t="str">
        <f t="shared" si="34"/>
        <v>http://twiplomacy.com/info/europe/Poland</v>
      </c>
      <c r="G636" s="41" t="s">
        <v>7664</v>
      </c>
      <c r="H636" s="48" t="s">
        <v>7665</v>
      </c>
      <c r="I636" s="41" t="s">
        <v>7666</v>
      </c>
      <c r="J636" s="43">
        <v>68039</v>
      </c>
      <c r="K636" s="43">
        <v>405</v>
      </c>
      <c r="L636" s="41" t="s">
        <v>7667</v>
      </c>
      <c r="M636" s="41" t="s">
        <v>7668</v>
      </c>
      <c r="N636" s="41" t="s">
        <v>7617</v>
      </c>
      <c r="O636" s="43">
        <v>414</v>
      </c>
      <c r="P636" s="43">
        <v>30731</v>
      </c>
      <c r="Q636" s="41" t="s">
        <v>7618</v>
      </c>
      <c r="R636" s="41" t="s">
        <v>124</v>
      </c>
      <c r="S636" s="43">
        <v>430</v>
      </c>
      <c r="T636" s="44" t="s">
        <v>97</v>
      </c>
      <c r="U636" s="43">
        <v>9.7620481927710845</v>
      </c>
      <c r="V636" s="43">
        <v>9.2486992715920913</v>
      </c>
      <c r="W636" s="43">
        <v>14.063475546305931</v>
      </c>
      <c r="X636" s="45">
        <v>38</v>
      </c>
      <c r="Y636" s="45">
        <v>3241</v>
      </c>
      <c r="Z636" s="46">
        <v>1.1724776303609998E-2</v>
      </c>
      <c r="AA636" s="41" t="s">
        <v>7664</v>
      </c>
      <c r="AB636" s="41" t="s">
        <v>7666</v>
      </c>
      <c r="AC636" s="41" t="s">
        <v>7669</v>
      </c>
      <c r="AD636" s="41" t="s">
        <v>7665</v>
      </c>
      <c r="AE636" s="43">
        <v>51520</v>
      </c>
      <c r="AF636" s="43">
        <v>9.1866307761327946</v>
      </c>
      <c r="AG636" s="43">
        <v>20477</v>
      </c>
      <c r="AH636" s="43">
        <v>31043</v>
      </c>
      <c r="AI636" s="47">
        <v>3.6000000000000002E-4</v>
      </c>
      <c r="AJ636" s="47">
        <v>4.2999999999999999E-4</v>
      </c>
      <c r="AK636" s="47">
        <v>2.9999999999999997E-4</v>
      </c>
      <c r="AL636" s="47">
        <v>5.9999999999999995E-4</v>
      </c>
      <c r="AM636" s="47">
        <v>2.9E-4</v>
      </c>
      <c r="AN636" s="43">
        <v>2229</v>
      </c>
      <c r="AO636" s="43">
        <v>940</v>
      </c>
      <c r="AP636" s="43">
        <v>38</v>
      </c>
      <c r="AQ636" s="43">
        <v>986</v>
      </c>
      <c r="AR636" s="43">
        <v>256</v>
      </c>
      <c r="AS636" s="41">
        <v>6.11</v>
      </c>
      <c r="AT636" s="43">
        <v>68024</v>
      </c>
      <c r="AU636" s="43">
        <v>10916</v>
      </c>
      <c r="AV636" s="47">
        <v>0.19109999999999999</v>
      </c>
      <c r="AW636" s="72" t="str">
        <f>HYPERLINK("https://twitter.com/MSZ_RP/lists","https://twitter.com/MSZ_RP/lists")</f>
        <v>https://twitter.com/MSZ_RP/lists</v>
      </c>
      <c r="AX636" s="39">
        <v>4</v>
      </c>
      <c r="AY636" s="83">
        <v>1</v>
      </c>
      <c r="AZ636" s="39" t="s">
        <v>85</v>
      </c>
      <c r="BA636" s="61"/>
      <c r="BB636" s="48" t="s">
        <v>7670</v>
      </c>
      <c r="BC636" s="39">
        <v>2</v>
      </c>
      <c r="BD636" s="41" t="s">
        <v>7664</v>
      </c>
      <c r="BE636" s="50">
        <v>8</v>
      </c>
      <c r="BF636" s="50">
        <v>31</v>
      </c>
      <c r="BG636" s="50">
        <v>10</v>
      </c>
      <c r="BH636" s="50">
        <v>49</v>
      </c>
      <c r="BI636" s="50" t="s">
        <v>7671</v>
      </c>
      <c r="BJ636" s="50" t="s">
        <v>7672</v>
      </c>
      <c r="BK636" s="50" t="s">
        <v>7673</v>
      </c>
      <c r="BL636" s="56" t="s">
        <v>7674</v>
      </c>
      <c r="BM636" s="52">
        <v>66</v>
      </c>
      <c r="BN636" s="57">
        <v>0</v>
      </c>
      <c r="BO636" s="57">
        <v>342</v>
      </c>
      <c r="BP636" s="57">
        <v>0</v>
      </c>
      <c r="BQ636" s="58" t="e">
        <f>SUM(BM636)/BN636/BO636</f>
        <v>#DIV/0!</v>
      </c>
    </row>
    <row r="637" spans="1:69" ht="15.75" x14ac:dyDescent="0.25">
      <c r="A637" s="38" t="s">
        <v>5353</v>
      </c>
      <c r="B637" s="39" t="s">
        <v>7599</v>
      </c>
      <c r="C637" s="39" t="s">
        <v>132</v>
      </c>
      <c r="D637" s="39" t="s">
        <v>71</v>
      </c>
      <c r="E637" s="39" t="s">
        <v>132</v>
      </c>
      <c r="F637" s="66" t="str">
        <f t="shared" si="34"/>
        <v>http://twiplomacy.com/info/europe/Poland</v>
      </c>
      <c r="G637" s="41" t="s">
        <v>7675</v>
      </c>
      <c r="H637" s="48" t="s">
        <v>7676</v>
      </c>
      <c r="I637" s="41" t="s">
        <v>7677</v>
      </c>
      <c r="J637" s="43">
        <v>32252</v>
      </c>
      <c r="K637" s="43">
        <v>453</v>
      </c>
      <c r="L637" s="41" t="s">
        <v>7678</v>
      </c>
      <c r="M637" s="41" t="s">
        <v>7679</v>
      </c>
      <c r="N637" s="41" t="s">
        <v>7680</v>
      </c>
      <c r="O637" s="43">
        <v>516</v>
      </c>
      <c r="P637" s="43">
        <v>19952</v>
      </c>
      <c r="Q637" s="41" t="s">
        <v>7618</v>
      </c>
      <c r="R637" s="41" t="s">
        <v>124</v>
      </c>
      <c r="S637" s="43">
        <v>765</v>
      </c>
      <c r="T637" s="44" t="s">
        <v>97</v>
      </c>
      <c r="U637" s="43">
        <v>7.6273584905660377</v>
      </c>
      <c r="V637" s="43">
        <v>12.81914893617021</v>
      </c>
      <c r="W637" s="43">
        <v>12.33096926713948</v>
      </c>
      <c r="X637" s="45">
        <v>30</v>
      </c>
      <c r="Y637" s="45">
        <v>3234</v>
      </c>
      <c r="Z637" s="46">
        <v>9.2764378478664197E-3</v>
      </c>
      <c r="AA637" s="41" t="s">
        <v>7675</v>
      </c>
      <c r="AB637" s="41" t="s">
        <v>7677</v>
      </c>
      <c r="AC637" s="41" t="s">
        <v>7681</v>
      </c>
      <c r="AD637" s="41" t="s">
        <v>7676</v>
      </c>
      <c r="AE637" s="43">
        <v>38499</v>
      </c>
      <c r="AF637" s="43">
        <v>13.5198606271777</v>
      </c>
      <c r="AG637" s="43">
        <v>19401</v>
      </c>
      <c r="AH637" s="43">
        <v>19098</v>
      </c>
      <c r="AI637" s="47">
        <v>8.7000000000000001E-4</v>
      </c>
      <c r="AJ637" s="47">
        <v>1.1100000000000001E-3</v>
      </c>
      <c r="AK637" s="47">
        <v>6.0999999999999997E-4</v>
      </c>
      <c r="AL637" s="47">
        <v>4.0899999999999999E-3</v>
      </c>
      <c r="AM637" s="47">
        <v>3.6999999999999999E-4</v>
      </c>
      <c r="AN637" s="43">
        <v>1435</v>
      </c>
      <c r="AO637" s="43">
        <v>733</v>
      </c>
      <c r="AP637" s="43">
        <v>14</v>
      </c>
      <c r="AQ637" s="43">
        <v>573</v>
      </c>
      <c r="AR637" s="43">
        <v>109</v>
      </c>
      <c r="AS637" s="41">
        <v>3.93</v>
      </c>
      <c r="AT637" s="43">
        <v>32243</v>
      </c>
      <c r="AU637" s="43">
        <v>5165</v>
      </c>
      <c r="AV637" s="47">
        <v>0.19070000000000001</v>
      </c>
      <c r="AW637" s="66" t="str">
        <f>HYPERLINK("https://twitter.com/PolandMFA/lists","https://twitter.com/PolandMFA/lists")</f>
        <v>https://twitter.com/PolandMFA/lists</v>
      </c>
      <c r="AX637" s="39">
        <v>3</v>
      </c>
      <c r="AY637" s="39">
        <v>0</v>
      </c>
      <c r="AZ637" s="66" t="str">
        <f>HYPERLINK("https://twitter.com/PolandMFA/pl-diplomatic-missions/members","https://twitter.com/PolandMFA/pl-diplomatic-missions/members")</f>
        <v>https://twitter.com/PolandMFA/pl-diplomatic-missions/members</v>
      </c>
      <c r="BA637" s="39">
        <v>167</v>
      </c>
      <c r="BB637" s="48" t="s">
        <v>7682</v>
      </c>
      <c r="BC637" s="39">
        <v>1</v>
      </c>
      <c r="BD637" s="41" t="s">
        <v>7675</v>
      </c>
      <c r="BE637" s="50">
        <v>20</v>
      </c>
      <c r="BF637" s="50">
        <v>74</v>
      </c>
      <c r="BG637" s="50">
        <v>68</v>
      </c>
      <c r="BH637" s="50">
        <v>162</v>
      </c>
      <c r="BI637" s="50" t="s">
        <v>7683</v>
      </c>
      <c r="BJ637" s="50" t="s">
        <v>7684</v>
      </c>
      <c r="BK637" s="50" t="s">
        <v>7685</v>
      </c>
      <c r="BL637" s="51" t="s">
        <v>7686</v>
      </c>
      <c r="BM637" s="52" t="s">
        <v>90</v>
      </c>
      <c r="BN637" s="57"/>
      <c r="BO637" s="57"/>
      <c r="BP637" s="57"/>
      <c r="BQ637" s="58"/>
    </row>
    <row r="638" spans="1:69" ht="15.75" x14ac:dyDescent="0.25">
      <c r="A638" s="38" t="s">
        <v>5353</v>
      </c>
      <c r="B638" s="39" t="s">
        <v>7687</v>
      </c>
      <c r="C638" s="94" t="s">
        <v>104</v>
      </c>
      <c r="D638" s="94" t="s">
        <v>118</v>
      </c>
      <c r="E638" s="94" t="s">
        <v>7688</v>
      </c>
      <c r="F638" s="66" t="str">
        <f>HYPERLINK("http://twiplomacy.com/info/europe/Portugal","http://twiplomacy.com/info/europe/Portugal")</f>
        <v>http://twiplomacy.com/info/europe/Portugal</v>
      </c>
      <c r="G638" s="41" t="s">
        <v>7689</v>
      </c>
      <c r="H638" s="48" t="s">
        <v>7690</v>
      </c>
      <c r="I638" s="41" t="s">
        <v>7691</v>
      </c>
      <c r="J638" s="43">
        <v>69375</v>
      </c>
      <c r="K638" s="43">
        <v>292</v>
      </c>
      <c r="L638" s="41" t="s">
        <v>7692</v>
      </c>
      <c r="M638" s="41" t="s">
        <v>7693</v>
      </c>
      <c r="N638" s="41" t="s">
        <v>7687</v>
      </c>
      <c r="O638" s="43">
        <v>115</v>
      </c>
      <c r="P638" s="43">
        <v>1508</v>
      </c>
      <c r="Q638" s="41" t="s">
        <v>153</v>
      </c>
      <c r="R638" s="41" t="s">
        <v>124</v>
      </c>
      <c r="S638" s="43">
        <v>337</v>
      </c>
      <c r="T638" s="44" t="s">
        <v>97</v>
      </c>
      <c r="U638" s="43">
        <v>2.1142857142857139</v>
      </c>
      <c r="V638" s="43">
        <v>37.611846689895472</v>
      </c>
      <c r="W638" s="43">
        <v>104.8794425087108</v>
      </c>
      <c r="X638" s="45">
        <v>3</v>
      </c>
      <c r="Y638" s="45">
        <v>1480</v>
      </c>
      <c r="Z638" s="46">
        <v>2.0270270270270302E-3</v>
      </c>
      <c r="AA638" s="41" t="s">
        <v>7689</v>
      </c>
      <c r="AB638" s="41" t="s">
        <v>7691</v>
      </c>
      <c r="AC638" s="41" t="s">
        <v>7694</v>
      </c>
      <c r="AD638" s="41" t="s">
        <v>7690</v>
      </c>
      <c r="AE638" s="43">
        <v>115878</v>
      </c>
      <c r="AF638" s="43">
        <v>34.385786802030459</v>
      </c>
      <c r="AG638" s="43">
        <v>27096</v>
      </c>
      <c r="AH638" s="43">
        <v>88782</v>
      </c>
      <c r="AI638" s="47">
        <v>3.0300000000000001E-3</v>
      </c>
      <c r="AJ638" s="47">
        <v>2.7299999999999998E-3</v>
      </c>
      <c r="AK638" s="47">
        <v>3.8400000000000001E-3</v>
      </c>
      <c r="AL638" s="47">
        <v>5.9500000000000004E-3</v>
      </c>
      <c r="AM638" s="47">
        <v>5.3400000000000001E-3</v>
      </c>
      <c r="AN638" s="43">
        <v>788</v>
      </c>
      <c r="AO638" s="43">
        <v>635</v>
      </c>
      <c r="AP638" s="43">
        <v>3</v>
      </c>
      <c r="AQ638" s="43">
        <v>9</v>
      </c>
      <c r="AR638" s="43">
        <v>141</v>
      </c>
      <c r="AS638" s="41">
        <v>2.16</v>
      </c>
      <c r="AT638" s="43">
        <v>69260</v>
      </c>
      <c r="AU638" s="43">
        <v>47719</v>
      </c>
      <c r="AV638" s="47">
        <v>2.2153</v>
      </c>
      <c r="AW638" s="48" t="s">
        <v>7695</v>
      </c>
      <c r="AX638" s="39">
        <v>0</v>
      </c>
      <c r="AY638" s="39">
        <v>0</v>
      </c>
      <c r="AZ638" s="39" t="s">
        <v>85</v>
      </c>
      <c r="BA638" s="39"/>
      <c r="BB638" s="48" t="s">
        <v>7696</v>
      </c>
      <c r="BC638" s="39">
        <v>0</v>
      </c>
      <c r="BD638" s="41" t="s">
        <v>7689</v>
      </c>
      <c r="BE638" s="50">
        <v>37</v>
      </c>
      <c r="BF638" s="50">
        <v>16</v>
      </c>
      <c r="BG638" s="50">
        <v>17</v>
      </c>
      <c r="BH638" s="50">
        <v>70</v>
      </c>
      <c r="BI638" s="50" t="s">
        <v>7697</v>
      </c>
      <c r="BJ638" s="50" t="s">
        <v>7698</v>
      </c>
      <c r="BK638" s="50" t="s">
        <v>7699</v>
      </c>
      <c r="BL638" s="56" t="s">
        <v>7700</v>
      </c>
      <c r="BM638" s="52" t="s">
        <v>90</v>
      </c>
      <c r="BN638" s="57"/>
      <c r="BO638" s="57"/>
      <c r="BP638" s="57"/>
      <c r="BQ638" s="58"/>
    </row>
    <row r="639" spans="1:69" ht="15.75" x14ac:dyDescent="0.25">
      <c r="A639" s="93" t="s">
        <v>5353</v>
      </c>
      <c r="B639" s="94" t="s">
        <v>7687</v>
      </c>
      <c r="C639" s="94" t="s">
        <v>104</v>
      </c>
      <c r="D639" s="94" t="s">
        <v>118</v>
      </c>
      <c r="E639" s="94" t="s">
        <v>7688</v>
      </c>
      <c r="F639" s="66" t="str">
        <f>HYPERLINK("http://twiplomacy.com/info/europe/Portugal","http://twiplomacy.com/info/europe/Portugal")</f>
        <v>http://twiplomacy.com/info/europe/Portugal</v>
      </c>
      <c r="G639" s="41" t="s">
        <v>7701</v>
      </c>
      <c r="H639" s="48" t="s">
        <v>7702</v>
      </c>
      <c r="I639" s="41" t="s">
        <v>7691</v>
      </c>
      <c r="J639" s="43">
        <v>2379</v>
      </c>
      <c r="K639" s="43">
        <v>349</v>
      </c>
      <c r="L639" s="41"/>
      <c r="M639" s="41" t="s">
        <v>7703</v>
      </c>
      <c r="N639" s="41"/>
      <c r="O639" s="43">
        <v>1</v>
      </c>
      <c r="P639" s="43">
        <v>106</v>
      </c>
      <c r="Q639" s="41" t="s">
        <v>153</v>
      </c>
      <c r="R639" s="41" t="s">
        <v>79</v>
      </c>
      <c r="S639" s="43">
        <v>35</v>
      </c>
      <c r="T639" s="44" t="s">
        <v>7704</v>
      </c>
      <c r="U639" s="43">
        <v>1.0927835051546391</v>
      </c>
      <c r="V639" s="43">
        <v>10.518867924528299</v>
      </c>
      <c r="W639" s="43">
        <v>13.67924528301887</v>
      </c>
      <c r="X639" s="45">
        <v>1</v>
      </c>
      <c r="Y639" s="45">
        <v>106</v>
      </c>
      <c r="Z639" s="46">
        <v>9.4339622641509396E-3</v>
      </c>
      <c r="AA639" s="41" t="s">
        <v>7701</v>
      </c>
      <c r="AB639" s="41" t="s">
        <v>7691</v>
      </c>
      <c r="AC639" s="41" t="s">
        <v>7705</v>
      </c>
      <c r="AD639" s="41" t="s">
        <v>7702</v>
      </c>
      <c r="AE639" s="43">
        <v>0</v>
      </c>
      <c r="AF639" s="43" t="e">
        <v>#VALUE!</v>
      </c>
      <c r="AG639" s="43">
        <v>0</v>
      </c>
      <c r="AH639" s="43">
        <v>0</v>
      </c>
      <c r="AI639" s="41" t="s">
        <v>82</v>
      </c>
      <c r="AJ639" s="41" t="s">
        <v>82</v>
      </c>
      <c r="AK639" s="41" t="s">
        <v>82</v>
      </c>
      <c r="AL639" s="41" t="s">
        <v>82</v>
      </c>
      <c r="AM639" s="41" t="s">
        <v>82</v>
      </c>
      <c r="AN639" s="43" t="s">
        <v>83</v>
      </c>
      <c r="AO639" s="43">
        <v>0</v>
      </c>
      <c r="AP639" s="43">
        <v>0</v>
      </c>
      <c r="AQ639" s="43">
        <v>0</v>
      </c>
      <c r="AR639" s="43">
        <v>0</v>
      </c>
      <c r="AS639" s="41">
        <v>0</v>
      </c>
      <c r="AT639" s="43">
        <v>2380</v>
      </c>
      <c r="AU639" s="43">
        <v>-2</v>
      </c>
      <c r="AV639" s="47">
        <v>-8.0000000000000004E-4</v>
      </c>
      <c r="AW639" s="48" t="s">
        <v>7706</v>
      </c>
      <c r="AX639" s="39">
        <v>0</v>
      </c>
      <c r="AY639" s="39">
        <v>0</v>
      </c>
      <c r="AZ639" s="39" t="s">
        <v>85</v>
      </c>
      <c r="BA639" s="39"/>
      <c r="BB639" s="48" t="s">
        <v>7707</v>
      </c>
      <c r="BC639" s="39">
        <v>0</v>
      </c>
      <c r="BD639" s="41" t="s">
        <v>7701</v>
      </c>
      <c r="BE639" s="50">
        <v>4</v>
      </c>
      <c r="BF639" s="50">
        <v>2</v>
      </c>
      <c r="BG639" s="50">
        <v>0</v>
      </c>
      <c r="BH639" s="50">
        <v>6</v>
      </c>
      <c r="BI639" s="50" t="s">
        <v>7708</v>
      </c>
      <c r="BJ639" s="50" t="s">
        <v>7349</v>
      </c>
      <c r="BK639" s="50"/>
      <c r="BL639" s="56" t="s">
        <v>7709</v>
      </c>
      <c r="BM639" s="52">
        <v>1</v>
      </c>
      <c r="BN639" s="57">
        <v>0</v>
      </c>
      <c r="BO639" s="57">
        <v>99</v>
      </c>
      <c r="BP639" s="57">
        <v>0</v>
      </c>
      <c r="BQ639" s="58"/>
    </row>
    <row r="640" spans="1:69" ht="15.75" x14ac:dyDescent="0.25">
      <c r="A640" s="38" t="s">
        <v>5353</v>
      </c>
      <c r="B640" s="39" t="s">
        <v>7687</v>
      </c>
      <c r="C640" s="39" t="s">
        <v>211</v>
      </c>
      <c r="D640" s="39" t="s">
        <v>71</v>
      </c>
      <c r="E640" s="39" t="s">
        <v>211</v>
      </c>
      <c r="F640" s="66" t="str">
        <f>HYPERLINK("http://twiplomacy.com/info/europe/Portugal","http://twiplomacy.com/info/europe/Portugal")</f>
        <v>http://twiplomacy.com/info/europe/Portugal</v>
      </c>
      <c r="G640" s="41" t="s">
        <v>7710</v>
      </c>
      <c r="H640" s="48" t="s">
        <v>7711</v>
      </c>
      <c r="I640" s="41" t="s">
        <v>7712</v>
      </c>
      <c r="J640" s="43">
        <v>95900</v>
      </c>
      <c r="K640" s="43">
        <v>529</v>
      </c>
      <c r="L640" s="41" t="s">
        <v>7713</v>
      </c>
      <c r="M640" s="41" t="s">
        <v>7714</v>
      </c>
      <c r="N640" s="41" t="s">
        <v>7687</v>
      </c>
      <c r="O640" s="43">
        <v>160</v>
      </c>
      <c r="P640" s="43">
        <v>9622</v>
      </c>
      <c r="Q640" s="41" t="s">
        <v>153</v>
      </c>
      <c r="R640" s="41" t="s">
        <v>124</v>
      </c>
      <c r="S640" s="43">
        <v>737</v>
      </c>
      <c r="T640" s="44" t="s">
        <v>97</v>
      </c>
      <c r="U640" s="43">
        <v>7.4953703703703702</v>
      </c>
      <c r="V640" s="43">
        <v>3.584047462096243</v>
      </c>
      <c r="W640" s="43">
        <v>8.8094924192485173</v>
      </c>
      <c r="X640" s="45">
        <v>11</v>
      </c>
      <c r="Y640" s="45">
        <v>3238</v>
      </c>
      <c r="Z640" s="46">
        <v>3.3971587399629398E-3</v>
      </c>
      <c r="AA640" s="41" t="s">
        <v>7710</v>
      </c>
      <c r="AB640" s="41" t="s">
        <v>7712</v>
      </c>
      <c r="AC640" s="41" t="s">
        <v>7715</v>
      </c>
      <c r="AD640" s="41" t="s">
        <v>7711</v>
      </c>
      <c r="AE640" s="43">
        <v>16525</v>
      </c>
      <c r="AF640" s="43">
        <v>4.0802047781569968</v>
      </c>
      <c r="AG640" s="43">
        <v>4782</v>
      </c>
      <c r="AH640" s="43">
        <v>11743</v>
      </c>
      <c r="AI640" s="47">
        <v>1.4999999999999999E-4</v>
      </c>
      <c r="AJ640" s="47">
        <v>8.4000000000000003E-4</v>
      </c>
      <c r="AK640" s="47">
        <v>1.3999999999999999E-4</v>
      </c>
      <c r="AL640" s="47">
        <v>5.4000000000000001E-4</v>
      </c>
      <c r="AM640" s="47">
        <v>3.0000000000000001E-5</v>
      </c>
      <c r="AN640" s="43">
        <v>1172</v>
      </c>
      <c r="AO640" s="43">
        <v>15</v>
      </c>
      <c r="AP640" s="43">
        <v>9</v>
      </c>
      <c r="AQ640" s="43">
        <v>1125</v>
      </c>
      <c r="AR640" s="43">
        <v>2</v>
      </c>
      <c r="AS640" s="41">
        <v>3.21</v>
      </c>
      <c r="AT640" s="43">
        <v>95879</v>
      </c>
      <c r="AU640" s="43">
        <v>12018</v>
      </c>
      <c r="AV640" s="47">
        <v>0.14330000000000001</v>
      </c>
      <c r="AW640" s="48" t="s">
        <v>7716</v>
      </c>
      <c r="AX640" s="39">
        <v>0</v>
      </c>
      <c r="AY640" s="39">
        <v>0</v>
      </c>
      <c r="AZ640" s="39" t="s">
        <v>85</v>
      </c>
      <c r="BA640" s="39"/>
      <c r="BB640" s="48" t="s">
        <v>7717</v>
      </c>
      <c r="BC640" s="39">
        <v>0</v>
      </c>
      <c r="BD640" s="41" t="s">
        <v>7710</v>
      </c>
      <c r="BE640" s="50">
        <v>24</v>
      </c>
      <c r="BF640" s="50">
        <v>35</v>
      </c>
      <c r="BG640" s="50">
        <v>16</v>
      </c>
      <c r="BH640" s="50">
        <v>75</v>
      </c>
      <c r="BI640" s="50" t="s">
        <v>7718</v>
      </c>
      <c r="BJ640" s="50" t="s">
        <v>7719</v>
      </c>
      <c r="BK640" s="50" t="s">
        <v>7720</v>
      </c>
      <c r="BL640" s="56" t="s">
        <v>7721</v>
      </c>
      <c r="BM640" s="52">
        <v>100</v>
      </c>
      <c r="BN640" s="57">
        <v>7</v>
      </c>
      <c r="BO640" s="57">
        <v>301</v>
      </c>
      <c r="BP640" s="57">
        <v>0</v>
      </c>
      <c r="BQ640" s="58">
        <f>SUM(BM640)/BN640/BO640</f>
        <v>4.74608448030375E-2</v>
      </c>
    </row>
    <row r="641" spans="1:69" ht="15.75" x14ac:dyDescent="0.25">
      <c r="A641" s="38" t="s">
        <v>5353</v>
      </c>
      <c r="B641" s="39" t="s">
        <v>7687</v>
      </c>
      <c r="C641" s="39" t="s">
        <v>132</v>
      </c>
      <c r="D641" s="39" t="s">
        <v>71</v>
      </c>
      <c r="E641" s="39" t="s">
        <v>132</v>
      </c>
      <c r="F641" s="66" t="str">
        <f>HYPERLINK("http://twiplomacy.com/info/europe/Portugal","http://twiplomacy.com/info/europe/Portugal")</f>
        <v>http://twiplomacy.com/info/europe/Portugal</v>
      </c>
      <c r="G641" s="41" t="s">
        <v>7722</v>
      </c>
      <c r="H641" s="48" t="s">
        <v>7723</v>
      </c>
      <c r="I641" s="41" t="s">
        <v>7724</v>
      </c>
      <c r="J641" s="43">
        <v>1589</v>
      </c>
      <c r="K641" s="43">
        <v>117</v>
      </c>
      <c r="L641" s="41" t="s">
        <v>7725</v>
      </c>
      <c r="M641" s="41" t="s">
        <v>7726</v>
      </c>
      <c r="N641" s="41" t="s">
        <v>7687</v>
      </c>
      <c r="O641" s="43">
        <v>27</v>
      </c>
      <c r="P641" s="43">
        <v>579</v>
      </c>
      <c r="Q641" s="41" t="s">
        <v>153</v>
      </c>
      <c r="R641" s="41" t="s">
        <v>79</v>
      </c>
      <c r="S641" s="43">
        <v>29</v>
      </c>
      <c r="T641" s="44" t="s">
        <v>97</v>
      </c>
      <c r="U641" s="43">
        <v>2.2693877551020409</v>
      </c>
      <c r="V641" s="43">
        <v>2.0961923847695392</v>
      </c>
      <c r="W641" s="43">
        <v>6.3106212424849701</v>
      </c>
      <c r="X641" s="45">
        <v>33</v>
      </c>
      <c r="Y641" s="45">
        <v>556</v>
      </c>
      <c r="Z641" s="46">
        <v>5.9352517985611503E-2</v>
      </c>
      <c r="AA641" s="41" t="s">
        <v>7722</v>
      </c>
      <c r="AB641" s="41" t="s">
        <v>7724</v>
      </c>
      <c r="AC641" s="41" t="s">
        <v>7727</v>
      </c>
      <c r="AD641" s="41" t="s">
        <v>7723</v>
      </c>
      <c r="AE641" s="43">
        <v>4337</v>
      </c>
      <c r="AF641" s="43">
        <v>2.2393509127789049</v>
      </c>
      <c r="AG641" s="43">
        <v>1104</v>
      </c>
      <c r="AH641" s="43">
        <v>3233</v>
      </c>
      <c r="AI641" s="47">
        <v>6.6699999999999997E-3</v>
      </c>
      <c r="AJ641" s="47">
        <v>6.6600000000000001E-3</v>
      </c>
      <c r="AK641" s="47">
        <v>5.8500000000000002E-3</v>
      </c>
      <c r="AL641" s="47">
        <v>2.419E-2</v>
      </c>
      <c r="AM641" s="47">
        <v>7.4700000000000001E-3</v>
      </c>
      <c r="AN641" s="43">
        <v>493</v>
      </c>
      <c r="AO641" s="43">
        <v>278</v>
      </c>
      <c r="AP641" s="43">
        <v>3</v>
      </c>
      <c r="AQ641" s="43">
        <v>16</v>
      </c>
      <c r="AR641" s="43">
        <v>195</v>
      </c>
      <c r="AS641" s="41">
        <v>1.35</v>
      </c>
      <c r="AT641" s="43">
        <v>1589</v>
      </c>
      <c r="AU641" s="43">
        <v>0</v>
      </c>
      <c r="AV641" s="55">
        <v>0</v>
      </c>
      <c r="AW641" s="48" t="s">
        <v>7728</v>
      </c>
      <c r="AX641" s="39">
        <v>0</v>
      </c>
      <c r="AY641" s="39">
        <v>0</v>
      </c>
      <c r="AZ641" s="39" t="s">
        <v>85</v>
      </c>
      <c r="BA641" s="39"/>
      <c r="BB641" s="48" t="s">
        <v>7729</v>
      </c>
      <c r="BC641" s="39">
        <v>0</v>
      </c>
      <c r="BD641" s="41" t="s">
        <v>7722</v>
      </c>
      <c r="BE641" s="50">
        <v>10</v>
      </c>
      <c r="BF641" s="50">
        <v>0</v>
      </c>
      <c r="BG641" s="50">
        <v>3</v>
      </c>
      <c r="BH641" s="50">
        <v>13</v>
      </c>
      <c r="BI641" s="50" t="s">
        <v>7730</v>
      </c>
      <c r="BJ641" s="50"/>
      <c r="BK641" s="50" t="s">
        <v>7731</v>
      </c>
      <c r="BL641" s="56" t="s">
        <v>7732</v>
      </c>
      <c r="BM641" s="52" t="s">
        <v>90</v>
      </c>
      <c r="BN641" s="57"/>
      <c r="BO641" s="57"/>
      <c r="BP641" s="57"/>
      <c r="BQ641" s="58"/>
    </row>
    <row r="642" spans="1:69" ht="15.75" x14ac:dyDescent="0.25">
      <c r="A642" s="38" t="s">
        <v>5353</v>
      </c>
      <c r="B642" s="39" t="s">
        <v>7733</v>
      </c>
      <c r="C642" s="39" t="s">
        <v>146</v>
      </c>
      <c r="D642" s="39" t="s">
        <v>118</v>
      </c>
      <c r="E642" s="39" t="s">
        <v>7734</v>
      </c>
      <c r="F642" s="66" t="str">
        <f>HYPERLINK("http://twiplomacy.com/info/europe/Romania","http://twiplomacy.com/info/europe/Romania")</f>
        <v>http://twiplomacy.com/info/europe/Romania</v>
      </c>
      <c r="G642" s="41" t="s">
        <v>7735</v>
      </c>
      <c r="H642" s="48" t="s">
        <v>7736</v>
      </c>
      <c r="I642" s="41" t="s">
        <v>7737</v>
      </c>
      <c r="J642" s="43">
        <v>130346</v>
      </c>
      <c r="K642" s="43">
        <v>56</v>
      </c>
      <c r="L642" s="41" t="s">
        <v>7738</v>
      </c>
      <c r="M642" s="41" t="s">
        <v>7739</v>
      </c>
      <c r="N642" s="41" t="s">
        <v>7740</v>
      </c>
      <c r="O642" s="43">
        <v>0</v>
      </c>
      <c r="P642" s="43">
        <v>1187</v>
      </c>
      <c r="Q642" s="41" t="s">
        <v>164</v>
      </c>
      <c r="R642" s="41" t="s">
        <v>124</v>
      </c>
      <c r="S642" s="43">
        <v>221</v>
      </c>
      <c r="T642" s="39" t="s">
        <v>97</v>
      </c>
      <c r="U642" s="43">
        <v>0.88432835820895528</v>
      </c>
      <c r="V642" s="43">
        <v>7.2616033755274261</v>
      </c>
      <c r="W642" s="43">
        <v>25.368776371308019</v>
      </c>
      <c r="X642" s="45">
        <v>1</v>
      </c>
      <c r="Y642" s="45">
        <v>1185</v>
      </c>
      <c r="Z642" s="46">
        <v>8.4388185654008397E-4</v>
      </c>
      <c r="AA642" s="41" t="s">
        <v>7735</v>
      </c>
      <c r="AB642" s="41" t="s">
        <v>7737</v>
      </c>
      <c r="AC642" s="41" t="s">
        <v>7741</v>
      </c>
      <c r="AD642" s="41" t="s">
        <v>7736</v>
      </c>
      <c r="AE642" s="43">
        <v>19706</v>
      </c>
      <c r="AF642" s="43">
        <v>61.561403508771932</v>
      </c>
      <c r="AG642" s="43">
        <v>3509</v>
      </c>
      <c r="AH642" s="43">
        <v>16197</v>
      </c>
      <c r="AI642" s="47">
        <v>4.0800000000000003E-3</v>
      </c>
      <c r="AJ642" s="47">
        <v>4.5999999999999999E-3</v>
      </c>
      <c r="AK642" s="41" t="s">
        <v>82</v>
      </c>
      <c r="AL642" s="41" t="s">
        <v>82</v>
      </c>
      <c r="AM642" s="47">
        <v>3.6900000000000001E-3</v>
      </c>
      <c r="AN642" s="43">
        <v>57</v>
      </c>
      <c r="AO642" s="43">
        <v>37</v>
      </c>
      <c r="AP642" s="43">
        <v>0</v>
      </c>
      <c r="AQ642" s="43">
        <v>0</v>
      </c>
      <c r="AR642" s="43">
        <v>20</v>
      </c>
      <c r="AS642" s="41">
        <v>0.16</v>
      </c>
      <c r="AT642" s="43">
        <v>130684</v>
      </c>
      <c r="AU642" s="43">
        <v>100366</v>
      </c>
      <c r="AV642" s="47">
        <v>3.3104</v>
      </c>
      <c r="AW642" s="48" t="str">
        <f>HYPERLINK("https://twitter.com/KlausIohannis/lists","https://twitter.com/KlausIohannis/lists")</f>
        <v>https://twitter.com/KlausIohannis/lists</v>
      </c>
      <c r="AX642" s="39">
        <v>0</v>
      </c>
      <c r="AY642" s="39">
        <v>0</v>
      </c>
      <c r="AZ642" s="39" t="s">
        <v>85</v>
      </c>
      <c r="BA642" s="39"/>
      <c r="BB642" s="48" t="s">
        <v>7742</v>
      </c>
      <c r="BC642" s="39">
        <v>0</v>
      </c>
      <c r="BD642" s="41" t="s">
        <v>7735</v>
      </c>
      <c r="BE642" s="50">
        <v>25</v>
      </c>
      <c r="BF642" s="50">
        <v>15</v>
      </c>
      <c r="BG642" s="50">
        <v>10</v>
      </c>
      <c r="BH642" s="50">
        <v>50</v>
      </c>
      <c r="BI642" s="50" t="s">
        <v>7743</v>
      </c>
      <c r="BJ642" s="50" t="s">
        <v>7744</v>
      </c>
      <c r="BK642" s="50" t="s">
        <v>7745</v>
      </c>
      <c r="BL642" s="51" t="s">
        <v>7746</v>
      </c>
      <c r="BM642" s="52" t="s">
        <v>90</v>
      </c>
      <c r="BN642" s="57"/>
      <c r="BO642" s="57"/>
      <c r="BP642" s="57"/>
      <c r="BQ642" s="58"/>
    </row>
    <row r="643" spans="1:69" ht="15.75" x14ac:dyDescent="0.25">
      <c r="A643" s="65" t="s">
        <v>5353</v>
      </c>
      <c r="B643" s="87" t="s">
        <v>7733</v>
      </c>
      <c r="C643" s="87" t="s">
        <v>104</v>
      </c>
      <c r="D643" s="87" t="s">
        <v>118</v>
      </c>
      <c r="E643" s="87" t="s">
        <v>7747</v>
      </c>
      <c r="F643" s="66" t="str">
        <f>HYPERLINK("http://twiplomacy.com/info/europe/Romania","http://twiplomacy.com/info/europe/Romania")</f>
        <v>http://twiplomacy.com/info/europe/Romania</v>
      </c>
      <c r="G643" s="41" t="s">
        <v>7748</v>
      </c>
      <c r="H643" s="48" t="s">
        <v>7749</v>
      </c>
      <c r="I643" s="41" t="s">
        <v>7750</v>
      </c>
      <c r="J643" s="43">
        <v>379</v>
      </c>
      <c r="K643" s="43">
        <v>8</v>
      </c>
      <c r="L643" s="41" t="s">
        <v>7751</v>
      </c>
      <c r="M643" s="41" t="s">
        <v>7752</v>
      </c>
      <c r="N643" s="41"/>
      <c r="O643" s="43">
        <v>0</v>
      </c>
      <c r="P643" s="43">
        <v>3</v>
      </c>
      <c r="Q643" s="41" t="s">
        <v>164</v>
      </c>
      <c r="R643" s="41" t="s">
        <v>79</v>
      </c>
      <c r="S643" s="43">
        <v>39</v>
      </c>
      <c r="T643" s="39" t="s">
        <v>2595</v>
      </c>
      <c r="U643" s="43">
        <v>0.1071428571428571</v>
      </c>
      <c r="V643" s="43">
        <v>1</v>
      </c>
      <c r="W643" s="43">
        <v>10</v>
      </c>
      <c r="X643" s="45">
        <v>0</v>
      </c>
      <c r="Y643" s="45">
        <v>3</v>
      </c>
      <c r="Z643" s="46">
        <v>0</v>
      </c>
      <c r="AA643" s="41" t="s">
        <v>7748</v>
      </c>
      <c r="AB643" s="41" t="s">
        <v>7750</v>
      </c>
      <c r="AC643" s="41" t="s">
        <v>7753</v>
      </c>
      <c r="AD643" s="41" t="s">
        <v>7749</v>
      </c>
      <c r="AE643" s="43">
        <v>0</v>
      </c>
      <c r="AF643" s="43" t="e">
        <v>#VALUE!</v>
      </c>
      <c r="AG643" s="43">
        <v>0</v>
      </c>
      <c r="AH643" s="43">
        <v>0</v>
      </c>
      <c r="AI643" s="41" t="s">
        <v>82</v>
      </c>
      <c r="AJ643" s="41" t="s">
        <v>82</v>
      </c>
      <c r="AK643" s="41" t="s">
        <v>82</v>
      </c>
      <c r="AL643" s="41" t="s">
        <v>82</v>
      </c>
      <c r="AM643" s="41" t="s">
        <v>82</v>
      </c>
      <c r="AN643" s="43" t="s">
        <v>83</v>
      </c>
      <c r="AO643" s="43">
        <v>0</v>
      </c>
      <c r="AP643" s="43">
        <v>0</v>
      </c>
      <c r="AQ643" s="43">
        <v>0</v>
      </c>
      <c r="AR643" s="43">
        <v>0</v>
      </c>
      <c r="AS643" s="41">
        <v>0</v>
      </c>
      <c r="AT643" s="43">
        <v>375</v>
      </c>
      <c r="AU643" s="43">
        <v>238</v>
      </c>
      <c r="AV643" s="47">
        <v>1.7372000000000001</v>
      </c>
      <c r="AW643" s="48" t="s">
        <v>7754</v>
      </c>
      <c r="AX643" s="39">
        <v>0</v>
      </c>
      <c r="AY643" s="39">
        <v>0</v>
      </c>
      <c r="AZ643" s="39" t="s">
        <v>85</v>
      </c>
      <c r="BA643" s="39"/>
      <c r="BB643" s="48" t="s">
        <v>7755</v>
      </c>
      <c r="BC643" s="39">
        <v>0</v>
      </c>
      <c r="BD643" s="41" t="s">
        <v>7748</v>
      </c>
      <c r="BE643" s="50">
        <v>0</v>
      </c>
      <c r="BF643" s="50">
        <v>1</v>
      </c>
      <c r="BG643" s="50">
        <v>0</v>
      </c>
      <c r="BH643" s="50">
        <v>1</v>
      </c>
      <c r="BI643" s="50"/>
      <c r="BJ643" s="50" t="s">
        <v>6497</v>
      </c>
      <c r="BK643" s="50"/>
      <c r="BL643" s="51" t="s">
        <v>7756</v>
      </c>
      <c r="BM643" s="52" t="s">
        <v>90</v>
      </c>
      <c r="BN643" s="57"/>
      <c r="BO643" s="57"/>
      <c r="BP643" s="57"/>
      <c r="BQ643" s="58"/>
    </row>
    <row r="644" spans="1:69" ht="15.75" x14ac:dyDescent="0.25">
      <c r="A644" s="38" t="s">
        <v>5353</v>
      </c>
      <c r="B644" s="39" t="s">
        <v>7733</v>
      </c>
      <c r="C644" s="39" t="s">
        <v>211</v>
      </c>
      <c r="D644" s="39" t="s">
        <v>71</v>
      </c>
      <c r="E644" s="39" t="s">
        <v>211</v>
      </c>
      <c r="F644" s="66" t="str">
        <f>HYPERLINK("http://twiplomacy.com/info/europe/Romania","http://twiplomacy.com/info/europe/Romania")</f>
        <v>http://twiplomacy.com/info/europe/Romania</v>
      </c>
      <c r="G644" s="41" t="s">
        <v>7757</v>
      </c>
      <c r="H644" s="48" t="s">
        <v>7758</v>
      </c>
      <c r="I644" s="41" t="s">
        <v>7759</v>
      </c>
      <c r="J644" s="43">
        <v>15020</v>
      </c>
      <c r="K644" s="43">
        <v>124</v>
      </c>
      <c r="L644" s="41" t="s">
        <v>7760</v>
      </c>
      <c r="M644" s="41" t="s">
        <v>7761</v>
      </c>
      <c r="N644" s="41" t="s">
        <v>7762</v>
      </c>
      <c r="O644" s="43">
        <v>641</v>
      </c>
      <c r="P644" s="43">
        <v>2233</v>
      </c>
      <c r="Q644" s="41" t="s">
        <v>164</v>
      </c>
      <c r="R644" s="41" t="s">
        <v>124</v>
      </c>
      <c r="S644" s="43">
        <v>142</v>
      </c>
      <c r="T644" s="44" t="s">
        <v>97</v>
      </c>
      <c r="U644" s="43">
        <v>0.29376854599406532</v>
      </c>
      <c r="V644" s="43">
        <v>2.168421052631579</v>
      </c>
      <c r="W644" s="43">
        <v>6.3684210526315788</v>
      </c>
      <c r="X644" s="45">
        <v>14</v>
      </c>
      <c r="Y644" s="45">
        <v>198</v>
      </c>
      <c r="Z644" s="46">
        <v>7.0707070707070704E-2</v>
      </c>
      <c r="AA644" s="41" t="s">
        <v>7757</v>
      </c>
      <c r="AB644" s="41" t="s">
        <v>7759</v>
      </c>
      <c r="AC644" s="41" t="s">
        <v>7763</v>
      </c>
      <c r="AD644" s="41" t="s">
        <v>7758</v>
      </c>
      <c r="AE644" s="43">
        <v>193</v>
      </c>
      <c r="AF644" s="43">
        <v>5.4444444444444446</v>
      </c>
      <c r="AG644" s="43">
        <v>49</v>
      </c>
      <c r="AH644" s="43">
        <v>144</v>
      </c>
      <c r="AI644" s="47">
        <v>1.5E-3</v>
      </c>
      <c r="AJ644" s="41" t="s">
        <v>82</v>
      </c>
      <c r="AK644" s="47">
        <v>1.6000000000000001E-3</v>
      </c>
      <c r="AL644" s="41" t="s">
        <v>82</v>
      </c>
      <c r="AM644" s="41" t="s">
        <v>82</v>
      </c>
      <c r="AN644" s="43">
        <v>9</v>
      </c>
      <c r="AO644" s="43">
        <v>0</v>
      </c>
      <c r="AP644" s="43">
        <v>0</v>
      </c>
      <c r="AQ644" s="43">
        <v>9</v>
      </c>
      <c r="AR644" s="43">
        <v>0</v>
      </c>
      <c r="AS644" s="41">
        <v>0.02</v>
      </c>
      <c r="AT644" s="43">
        <v>15015</v>
      </c>
      <c r="AU644" s="43">
        <v>2915</v>
      </c>
      <c r="AV644" s="47">
        <v>0.2409</v>
      </c>
      <c r="AW644" s="48" t="s">
        <v>7764</v>
      </c>
      <c r="AX644" s="39">
        <v>0</v>
      </c>
      <c r="AY644" s="39">
        <v>0</v>
      </c>
      <c r="AZ644" s="39" t="s">
        <v>85</v>
      </c>
      <c r="BA644" s="39"/>
      <c r="BB644" s="48" t="s">
        <v>7765</v>
      </c>
      <c r="BC644" s="39">
        <v>0</v>
      </c>
      <c r="BD644" s="41" t="s">
        <v>7757</v>
      </c>
      <c r="BE644" s="50">
        <v>9</v>
      </c>
      <c r="BF644" s="50">
        <v>15</v>
      </c>
      <c r="BG644" s="50">
        <v>2</v>
      </c>
      <c r="BH644" s="50">
        <v>26</v>
      </c>
      <c r="BI644" s="50" t="s">
        <v>7766</v>
      </c>
      <c r="BJ644" s="50" t="s">
        <v>7767</v>
      </c>
      <c r="BK644" s="50" t="s">
        <v>7768</v>
      </c>
      <c r="BL644" s="51" t="s">
        <v>7769</v>
      </c>
      <c r="BM644" s="52" t="s">
        <v>90</v>
      </c>
      <c r="BN644" s="57"/>
      <c r="BO644" s="57"/>
      <c r="BP644" s="57"/>
      <c r="BQ644" s="58"/>
    </row>
    <row r="645" spans="1:69" ht="15.75" x14ac:dyDescent="0.25">
      <c r="A645" s="38" t="s">
        <v>5353</v>
      </c>
      <c r="B645" s="39" t="s">
        <v>7733</v>
      </c>
      <c r="C645" s="39" t="s">
        <v>117</v>
      </c>
      <c r="D645" s="39" t="s">
        <v>118</v>
      </c>
      <c r="E645" s="39" t="s">
        <v>7770</v>
      </c>
      <c r="F645" s="66" t="str">
        <f>HYPERLINK("http://twiplomacy.com/info/europe/Romania","http://twiplomacy.com/info/europe/Romania")</f>
        <v>http://twiplomacy.com/info/europe/Romania</v>
      </c>
      <c r="G645" s="41" t="s">
        <v>7771</v>
      </c>
      <c r="H645" s="48" t="s">
        <v>7772</v>
      </c>
      <c r="I645" s="41" t="s">
        <v>7773</v>
      </c>
      <c r="J645" s="43">
        <v>599</v>
      </c>
      <c r="K645" s="43">
        <v>90</v>
      </c>
      <c r="L645" s="41" t="s">
        <v>7774</v>
      </c>
      <c r="M645" s="41" t="s">
        <v>7775</v>
      </c>
      <c r="N645" s="41" t="s">
        <v>7740</v>
      </c>
      <c r="O645" s="43">
        <v>16</v>
      </c>
      <c r="P645" s="43">
        <v>45</v>
      </c>
      <c r="Q645" s="41" t="s">
        <v>164</v>
      </c>
      <c r="R645" s="41" t="s">
        <v>124</v>
      </c>
      <c r="S645" s="43">
        <v>17</v>
      </c>
      <c r="T645" s="44" t="s">
        <v>97</v>
      </c>
      <c r="U645" s="43">
        <v>0.20737327188940091</v>
      </c>
      <c r="V645" s="43">
        <v>7.6470588235294121</v>
      </c>
      <c r="W645" s="43">
        <v>18.882352941176471</v>
      </c>
      <c r="X645" s="45">
        <v>0</v>
      </c>
      <c r="Y645" s="45">
        <v>45</v>
      </c>
      <c r="Z645" s="46">
        <v>0</v>
      </c>
      <c r="AA645" s="41" t="s">
        <v>7771</v>
      </c>
      <c r="AB645" s="41" t="s">
        <v>7773</v>
      </c>
      <c r="AC645" s="41" t="s">
        <v>7776</v>
      </c>
      <c r="AD645" s="41" t="s">
        <v>7772</v>
      </c>
      <c r="AE645" s="43">
        <v>448</v>
      </c>
      <c r="AF645" s="43">
        <v>7.6470588235294121</v>
      </c>
      <c r="AG645" s="43">
        <v>130</v>
      </c>
      <c r="AH645" s="43">
        <v>318</v>
      </c>
      <c r="AI645" s="47">
        <v>7.8670000000000004E-2</v>
      </c>
      <c r="AJ645" s="47">
        <v>0.10453</v>
      </c>
      <c r="AK645" s="47">
        <v>2.6460000000000001E-2</v>
      </c>
      <c r="AL645" s="41" t="s">
        <v>82</v>
      </c>
      <c r="AM645" s="47">
        <v>0</v>
      </c>
      <c r="AN645" s="43">
        <v>17</v>
      </c>
      <c r="AO645" s="43">
        <v>14</v>
      </c>
      <c r="AP645" s="43">
        <v>0</v>
      </c>
      <c r="AQ645" s="43">
        <v>2</v>
      </c>
      <c r="AR645" s="43">
        <v>1</v>
      </c>
      <c r="AS645" s="41">
        <v>0.05</v>
      </c>
      <c r="AT645" s="43">
        <v>597</v>
      </c>
      <c r="AU645" s="43">
        <v>0</v>
      </c>
      <c r="AV645" s="55">
        <v>0</v>
      </c>
      <c r="AW645" s="48" t="s">
        <v>7777</v>
      </c>
      <c r="AX645" s="39">
        <v>0</v>
      </c>
      <c r="AY645" s="39">
        <v>0</v>
      </c>
      <c r="AZ645" s="39" t="s">
        <v>85</v>
      </c>
      <c r="BA645" s="39"/>
      <c r="BB645" s="48" t="s">
        <v>7778</v>
      </c>
      <c r="BC645" s="39">
        <v>0</v>
      </c>
      <c r="BD645" s="41" t="s">
        <v>7771</v>
      </c>
      <c r="BE645" s="50">
        <v>51</v>
      </c>
      <c r="BF645" s="50">
        <v>11</v>
      </c>
      <c r="BG645" s="50">
        <v>8</v>
      </c>
      <c r="BH645" s="50">
        <v>70</v>
      </c>
      <c r="BI645" s="50" t="s">
        <v>7779</v>
      </c>
      <c r="BJ645" s="50" t="s">
        <v>7780</v>
      </c>
      <c r="BK645" s="50" t="s">
        <v>7781</v>
      </c>
      <c r="BL645" s="51" t="s">
        <v>7782</v>
      </c>
      <c r="BM645" s="52" t="s">
        <v>90</v>
      </c>
      <c r="BN645" s="57"/>
      <c r="BO645" s="57"/>
      <c r="BP645" s="57"/>
      <c r="BQ645" s="58"/>
    </row>
    <row r="646" spans="1:69" ht="15.75" x14ac:dyDescent="0.25">
      <c r="A646" s="38" t="s">
        <v>5353</v>
      </c>
      <c r="B646" s="39" t="s">
        <v>7733</v>
      </c>
      <c r="C646" s="39" t="s">
        <v>132</v>
      </c>
      <c r="D646" s="39" t="s">
        <v>71</v>
      </c>
      <c r="E646" s="39" t="s">
        <v>132</v>
      </c>
      <c r="F646" s="66" t="str">
        <f>HYPERLINK("http://twiplomacy.com/info/europe/Romania","http://twiplomacy.com/info/europe/Romania")</f>
        <v>http://twiplomacy.com/info/europe/Romania</v>
      </c>
      <c r="G646" s="41" t="s">
        <v>7783</v>
      </c>
      <c r="H646" s="48" t="s">
        <v>7784</v>
      </c>
      <c r="I646" s="41" t="s">
        <v>7785</v>
      </c>
      <c r="J646" s="43">
        <v>31959</v>
      </c>
      <c r="K646" s="43">
        <v>454</v>
      </c>
      <c r="L646" s="41" t="s">
        <v>7786</v>
      </c>
      <c r="M646" s="41" t="s">
        <v>7787</v>
      </c>
      <c r="N646" s="41" t="s">
        <v>7762</v>
      </c>
      <c r="O646" s="43">
        <v>346</v>
      </c>
      <c r="P646" s="43">
        <v>3544</v>
      </c>
      <c r="Q646" s="41" t="s">
        <v>164</v>
      </c>
      <c r="R646" s="41" t="s">
        <v>124</v>
      </c>
      <c r="S646" s="43">
        <v>314</v>
      </c>
      <c r="T646" s="44" t="s">
        <v>97</v>
      </c>
      <c r="U646" s="43">
        <v>1.0517578125</v>
      </c>
      <c r="V646" s="43">
        <v>2.148615492464073</v>
      </c>
      <c r="W646" s="43">
        <v>2.754994742376446</v>
      </c>
      <c r="X646" s="45">
        <v>101</v>
      </c>
      <c r="Y646" s="45">
        <v>3231</v>
      </c>
      <c r="Z646" s="46">
        <v>3.12596719281956E-2</v>
      </c>
      <c r="AA646" s="41" t="s">
        <v>7783</v>
      </c>
      <c r="AB646" s="41" t="s">
        <v>7785</v>
      </c>
      <c r="AC646" s="41" t="s">
        <v>7788</v>
      </c>
      <c r="AD646" s="41" t="s">
        <v>7784</v>
      </c>
      <c r="AE646" s="43">
        <v>6500</v>
      </c>
      <c r="AF646" s="43">
        <v>10.553921568627452</v>
      </c>
      <c r="AG646" s="43">
        <v>2153</v>
      </c>
      <c r="AH646" s="43">
        <v>4347</v>
      </c>
      <c r="AI646" s="47">
        <v>1.42E-3</v>
      </c>
      <c r="AJ646" s="47">
        <v>1.47E-3</v>
      </c>
      <c r="AK646" s="47">
        <v>7.7999999999999999E-4</v>
      </c>
      <c r="AL646" s="47">
        <v>1.97E-3</v>
      </c>
      <c r="AM646" s="47">
        <v>1.65E-3</v>
      </c>
      <c r="AN646" s="43">
        <v>204</v>
      </c>
      <c r="AO646" s="43">
        <v>119</v>
      </c>
      <c r="AP646" s="43">
        <v>3</v>
      </c>
      <c r="AQ646" s="43">
        <v>24</v>
      </c>
      <c r="AR646" s="43">
        <v>57</v>
      </c>
      <c r="AS646" s="41">
        <v>0.56000000000000005</v>
      </c>
      <c r="AT646" s="43">
        <v>31976</v>
      </c>
      <c r="AU646" s="43">
        <v>20341</v>
      </c>
      <c r="AV646" s="47">
        <v>1.7483</v>
      </c>
      <c r="AW646" s="66" t="str">
        <f>HYPERLINK("https://twitter.com/MAERomania/lists","https://twitter.com/MAERomania/lists")</f>
        <v>https://twitter.com/MAERomania/lists</v>
      </c>
      <c r="AX646" s="39">
        <v>2</v>
      </c>
      <c r="AY646" s="39">
        <v>2</v>
      </c>
      <c r="AZ646" s="39" t="s">
        <v>7789</v>
      </c>
      <c r="BA646" s="39">
        <v>17</v>
      </c>
      <c r="BB646" s="48" t="s">
        <v>7790</v>
      </c>
      <c r="BC646" s="39">
        <v>0</v>
      </c>
      <c r="BD646" s="41" t="s">
        <v>7783</v>
      </c>
      <c r="BE646" s="50">
        <v>34</v>
      </c>
      <c r="BF646" s="50">
        <v>43</v>
      </c>
      <c r="BG646" s="50">
        <v>49</v>
      </c>
      <c r="BH646" s="50">
        <v>126</v>
      </c>
      <c r="BI646" s="50" t="s">
        <v>7791</v>
      </c>
      <c r="BJ646" s="50" t="s">
        <v>7792</v>
      </c>
      <c r="BK646" s="50" t="s">
        <v>7793</v>
      </c>
      <c r="BL646" s="51" t="s">
        <v>7794</v>
      </c>
      <c r="BM646" s="52" t="s">
        <v>90</v>
      </c>
      <c r="BN646" s="57"/>
      <c r="BO646" s="57"/>
      <c r="BP646" s="57"/>
      <c r="BQ646" s="58"/>
    </row>
    <row r="647" spans="1:69" ht="15.75" x14ac:dyDescent="0.25">
      <c r="A647" s="38" t="s">
        <v>5353</v>
      </c>
      <c r="B647" s="39" t="s">
        <v>7795</v>
      </c>
      <c r="C647" s="39" t="s">
        <v>146</v>
      </c>
      <c r="D647" s="39" t="s">
        <v>118</v>
      </c>
      <c r="E647" s="39" t="s">
        <v>7796</v>
      </c>
      <c r="F647" s="66" t="str">
        <f t="shared" ref="F647:F656" si="35">HYPERLINK("http://twiplomacy.com/info/europe/Russia","http://twiplomacy.com/info/europe/Russia")</f>
        <v>http://twiplomacy.com/info/europe/Russia</v>
      </c>
      <c r="G647" s="41" t="s">
        <v>5266</v>
      </c>
      <c r="H647" s="48" t="s">
        <v>7797</v>
      </c>
      <c r="I647" s="41" t="s">
        <v>7798</v>
      </c>
      <c r="J647" s="43">
        <v>2346205</v>
      </c>
      <c r="K647" s="43">
        <v>3</v>
      </c>
      <c r="L647" s="41" t="s">
        <v>7799</v>
      </c>
      <c r="M647" s="41" t="s">
        <v>7800</v>
      </c>
      <c r="N647" s="41" t="s">
        <v>7801</v>
      </c>
      <c r="O647" s="43">
        <v>32</v>
      </c>
      <c r="P647" s="43">
        <v>2840</v>
      </c>
      <c r="Q647" s="41" t="s">
        <v>3897</v>
      </c>
      <c r="R647" s="41" t="s">
        <v>79</v>
      </c>
      <c r="S647" s="43">
        <v>3896</v>
      </c>
      <c r="T647" s="44" t="s">
        <v>97</v>
      </c>
      <c r="U647" s="43">
        <v>1.2341910161360661</v>
      </c>
      <c r="V647" s="43">
        <v>70.041622198505877</v>
      </c>
      <c r="W647" s="43">
        <v>137.61045891141941</v>
      </c>
      <c r="X647" s="45">
        <v>0</v>
      </c>
      <c r="Y647" s="45">
        <v>2830</v>
      </c>
      <c r="Z647" s="46">
        <v>0</v>
      </c>
      <c r="AA647" s="41" t="s">
        <v>5266</v>
      </c>
      <c r="AB647" s="41" t="s">
        <v>7798</v>
      </c>
      <c r="AC647" s="41" t="s">
        <v>7802</v>
      </c>
      <c r="AD647" s="41" t="s">
        <v>7797</v>
      </c>
      <c r="AE647" s="43">
        <v>220687</v>
      </c>
      <c r="AF647" s="43">
        <v>95.131115459882579</v>
      </c>
      <c r="AG647" s="43">
        <v>48612</v>
      </c>
      <c r="AH647" s="43">
        <v>172075</v>
      </c>
      <c r="AI647" s="47">
        <v>1.8000000000000001E-4</v>
      </c>
      <c r="AJ647" s="47">
        <v>2.7E-4</v>
      </c>
      <c r="AK647" s="47">
        <v>1.9000000000000001E-4</v>
      </c>
      <c r="AL647" s="41" t="s">
        <v>82</v>
      </c>
      <c r="AM647" s="47">
        <v>1.7000000000000001E-4</v>
      </c>
      <c r="AN647" s="43">
        <v>511</v>
      </c>
      <c r="AO647" s="43">
        <v>1</v>
      </c>
      <c r="AP647" s="43">
        <v>0</v>
      </c>
      <c r="AQ647" s="43">
        <v>460</v>
      </c>
      <c r="AR647" s="43">
        <v>50</v>
      </c>
      <c r="AS647" s="41">
        <v>1.4</v>
      </c>
      <c r="AT647" s="43">
        <v>2348984</v>
      </c>
      <c r="AU647" s="43">
        <v>122180</v>
      </c>
      <c r="AV647" s="47">
        <v>5.4899999999999997E-2</v>
      </c>
      <c r="AW647" s="48" t="s">
        <v>7803</v>
      </c>
      <c r="AX647" s="39">
        <v>0</v>
      </c>
      <c r="AY647" s="39">
        <v>0</v>
      </c>
      <c r="AZ647" s="39" t="s">
        <v>85</v>
      </c>
      <c r="BA647" s="39"/>
      <c r="BB647" s="48" t="s">
        <v>7804</v>
      </c>
      <c r="BC647" s="39">
        <v>0</v>
      </c>
      <c r="BD647" s="41" t="s">
        <v>5266</v>
      </c>
      <c r="BE647" s="50">
        <v>1</v>
      </c>
      <c r="BF647" s="50">
        <v>17</v>
      </c>
      <c r="BG647" s="50">
        <v>2</v>
      </c>
      <c r="BH647" s="50">
        <v>20</v>
      </c>
      <c r="BI647" s="50" t="s">
        <v>7795</v>
      </c>
      <c r="BJ647" s="50" t="s">
        <v>7805</v>
      </c>
      <c r="BK647" s="50" t="s">
        <v>7806</v>
      </c>
      <c r="BL647" s="51" t="s">
        <v>7807</v>
      </c>
      <c r="BM647" s="52" t="s">
        <v>90</v>
      </c>
      <c r="BN647" s="57"/>
      <c r="BO647" s="57"/>
      <c r="BP647" s="57"/>
      <c r="BQ647" s="58"/>
    </row>
    <row r="648" spans="1:69" ht="15.75" x14ac:dyDescent="0.25">
      <c r="A648" s="38" t="s">
        <v>5353</v>
      </c>
      <c r="B648" s="39" t="s">
        <v>7795</v>
      </c>
      <c r="C648" s="39" t="s">
        <v>146</v>
      </c>
      <c r="D648" s="39" t="s">
        <v>118</v>
      </c>
      <c r="E648" s="39" t="s">
        <v>7796</v>
      </c>
      <c r="F648" s="66" t="str">
        <f t="shared" si="35"/>
        <v>http://twiplomacy.com/info/europe/Russia</v>
      </c>
      <c r="G648" s="41" t="s">
        <v>7808</v>
      </c>
      <c r="H648" s="48" t="s">
        <v>7809</v>
      </c>
      <c r="I648" s="41" t="s">
        <v>7810</v>
      </c>
      <c r="J648" s="43">
        <v>929844</v>
      </c>
      <c r="K648" s="43">
        <v>20</v>
      </c>
      <c r="L648" s="41" t="s">
        <v>7811</v>
      </c>
      <c r="M648" s="41" t="s">
        <v>7812</v>
      </c>
      <c r="N648" s="41" t="s">
        <v>7813</v>
      </c>
      <c r="O648" s="43">
        <v>59</v>
      </c>
      <c r="P648" s="43">
        <v>1967</v>
      </c>
      <c r="Q648" s="41" t="s">
        <v>3897</v>
      </c>
      <c r="R648" s="41" t="s">
        <v>79</v>
      </c>
      <c r="S648" s="43">
        <v>3916</v>
      </c>
      <c r="T648" s="44" t="s">
        <v>97</v>
      </c>
      <c r="U648" s="43">
        <v>0.97458893871449925</v>
      </c>
      <c r="V648" s="43">
        <v>116.6353003721425</v>
      </c>
      <c r="W648" s="43">
        <v>338.82402977139822</v>
      </c>
      <c r="X648" s="45">
        <v>1</v>
      </c>
      <c r="Y648" s="45">
        <v>1956</v>
      </c>
      <c r="Z648" s="46">
        <v>5.1124744376278102E-4</v>
      </c>
      <c r="AA648" s="41" t="s">
        <v>7808</v>
      </c>
      <c r="AB648" s="41" t="s">
        <v>7810</v>
      </c>
      <c r="AC648" s="41" t="s">
        <v>7814</v>
      </c>
      <c r="AD648" s="41" t="s">
        <v>7809</v>
      </c>
      <c r="AE648" s="43">
        <v>425386</v>
      </c>
      <c r="AF648" s="43">
        <v>177.20814479638008</v>
      </c>
      <c r="AG648" s="43">
        <v>78326</v>
      </c>
      <c r="AH648" s="43">
        <v>347060</v>
      </c>
      <c r="AI648" s="47">
        <v>1.23E-3</v>
      </c>
      <c r="AJ648" s="47">
        <v>2.5100000000000001E-3</v>
      </c>
      <c r="AK648" s="47">
        <v>1.2999999999999999E-3</v>
      </c>
      <c r="AL648" s="41" t="s">
        <v>82</v>
      </c>
      <c r="AM648" s="47">
        <v>3.4000000000000002E-4</v>
      </c>
      <c r="AN648" s="43">
        <v>442</v>
      </c>
      <c r="AO648" s="43">
        <v>2</v>
      </c>
      <c r="AP648" s="43">
        <v>0</v>
      </c>
      <c r="AQ648" s="43">
        <v>402</v>
      </c>
      <c r="AR648" s="43">
        <v>38</v>
      </c>
      <c r="AS648" s="41">
        <v>1.21</v>
      </c>
      <c r="AT648" s="43">
        <v>929894</v>
      </c>
      <c r="AU648" s="43">
        <v>292898</v>
      </c>
      <c r="AV648" s="47">
        <v>0.45979999999999999</v>
      </c>
      <c r="AW648" s="48" t="s">
        <v>7815</v>
      </c>
      <c r="AX648" s="39">
        <v>0</v>
      </c>
      <c r="AY648" s="39">
        <v>0</v>
      </c>
      <c r="AZ648" s="39" t="s">
        <v>85</v>
      </c>
      <c r="BA648" s="39"/>
      <c r="BB648" s="48" t="s">
        <v>7816</v>
      </c>
      <c r="BC648" s="39">
        <v>0</v>
      </c>
      <c r="BD648" s="41" t="s">
        <v>7808</v>
      </c>
      <c r="BE648" s="50">
        <v>1</v>
      </c>
      <c r="BF648" s="50">
        <v>48</v>
      </c>
      <c r="BG648" s="50">
        <v>9</v>
      </c>
      <c r="BH648" s="50">
        <v>58</v>
      </c>
      <c r="BI648" s="50" t="s">
        <v>3145</v>
      </c>
      <c r="BJ648" s="50" t="s">
        <v>7817</v>
      </c>
      <c r="BK648" s="50" t="s">
        <v>7818</v>
      </c>
      <c r="BL648" s="56" t="s">
        <v>7819</v>
      </c>
      <c r="BM648" s="52">
        <v>1</v>
      </c>
      <c r="BN648" s="57">
        <v>0</v>
      </c>
      <c r="BO648" s="57">
        <v>3</v>
      </c>
      <c r="BP648" s="57">
        <v>14</v>
      </c>
      <c r="BQ648" s="58" t="e">
        <f>SUM(BM648)/BN648/BO648</f>
        <v>#DIV/0!</v>
      </c>
    </row>
    <row r="649" spans="1:69" ht="15.75" x14ac:dyDescent="0.25">
      <c r="A649" s="38" t="s">
        <v>5353</v>
      </c>
      <c r="B649" s="39" t="s">
        <v>7795</v>
      </c>
      <c r="C649" s="39" t="s">
        <v>70</v>
      </c>
      <c r="D649" s="39" t="s">
        <v>71</v>
      </c>
      <c r="E649" s="39" t="s">
        <v>70</v>
      </c>
      <c r="F649" s="66" t="str">
        <f t="shared" si="35"/>
        <v>http://twiplomacy.com/info/europe/Russia</v>
      </c>
      <c r="G649" s="41" t="s">
        <v>7820</v>
      </c>
      <c r="H649" s="48" t="s">
        <v>7821</v>
      </c>
      <c r="I649" s="41" t="s">
        <v>7822</v>
      </c>
      <c r="J649" s="43">
        <v>3757029</v>
      </c>
      <c r="K649" s="43">
        <v>33</v>
      </c>
      <c r="L649" s="41" t="s">
        <v>7823</v>
      </c>
      <c r="M649" s="41" t="s">
        <v>7824</v>
      </c>
      <c r="N649" s="41" t="s">
        <v>7825</v>
      </c>
      <c r="O649" s="43">
        <v>0</v>
      </c>
      <c r="P649" s="43">
        <v>8194</v>
      </c>
      <c r="Q649" s="41" t="s">
        <v>164</v>
      </c>
      <c r="R649" s="41" t="s">
        <v>124</v>
      </c>
      <c r="S649" s="43">
        <v>8102</v>
      </c>
      <c r="T649" s="44" t="s">
        <v>97</v>
      </c>
      <c r="U649" s="43">
        <v>2.9384057971014488</v>
      </c>
      <c r="V649" s="43">
        <v>98.436458975940781</v>
      </c>
      <c r="W649" s="43">
        <v>157.9009870450339</v>
      </c>
      <c r="X649" s="45">
        <v>0</v>
      </c>
      <c r="Y649" s="45">
        <v>3244</v>
      </c>
      <c r="Z649" s="46">
        <v>0</v>
      </c>
      <c r="AA649" s="41" t="s">
        <v>7820</v>
      </c>
      <c r="AB649" s="41" t="s">
        <v>7822</v>
      </c>
      <c r="AC649" s="41" t="s">
        <v>7826</v>
      </c>
      <c r="AD649" s="41" t="s">
        <v>7821</v>
      </c>
      <c r="AE649" s="43">
        <v>369321</v>
      </c>
      <c r="AF649" s="43">
        <v>88.479895104895107</v>
      </c>
      <c r="AG649" s="43">
        <v>101221</v>
      </c>
      <c r="AH649" s="43">
        <v>268100</v>
      </c>
      <c r="AI649" s="47">
        <v>8.0000000000000007E-5</v>
      </c>
      <c r="AJ649" s="47">
        <v>8.0000000000000007E-5</v>
      </c>
      <c r="AK649" s="47">
        <v>8.0000000000000007E-5</v>
      </c>
      <c r="AL649" s="47">
        <v>1.3999999999999999E-4</v>
      </c>
      <c r="AM649" s="47">
        <v>6.9999999999999994E-5</v>
      </c>
      <c r="AN649" s="43">
        <v>1144</v>
      </c>
      <c r="AO649" s="43">
        <v>14</v>
      </c>
      <c r="AP649" s="43">
        <v>37</v>
      </c>
      <c r="AQ649" s="43">
        <v>1000</v>
      </c>
      <c r="AR649" s="43">
        <v>93</v>
      </c>
      <c r="AS649" s="41">
        <v>3.13</v>
      </c>
      <c r="AT649" s="43">
        <v>3758663</v>
      </c>
      <c r="AU649" s="43">
        <v>17359</v>
      </c>
      <c r="AV649" s="47">
        <v>4.5999999999999999E-3</v>
      </c>
      <c r="AW649" s="48" t="s">
        <v>7827</v>
      </c>
      <c r="AX649" s="39">
        <v>0</v>
      </c>
      <c r="AY649" s="39">
        <v>0</v>
      </c>
      <c r="AZ649" s="39" t="s">
        <v>85</v>
      </c>
      <c r="BA649" s="39"/>
      <c r="BB649" s="48" t="s">
        <v>7828</v>
      </c>
      <c r="BC649" s="39">
        <v>0</v>
      </c>
      <c r="BD649" s="41" t="s">
        <v>7820</v>
      </c>
      <c r="BE649" s="50">
        <v>1</v>
      </c>
      <c r="BF649" s="50">
        <v>30</v>
      </c>
      <c r="BG649" s="50">
        <v>5</v>
      </c>
      <c r="BH649" s="50">
        <v>36</v>
      </c>
      <c r="BI649" s="50" t="s">
        <v>645</v>
      </c>
      <c r="BJ649" s="50" t="s">
        <v>7829</v>
      </c>
      <c r="BK649" s="50" t="s">
        <v>7830</v>
      </c>
      <c r="BL649" s="51" t="s">
        <v>7831</v>
      </c>
      <c r="BM649" s="52" t="s">
        <v>90</v>
      </c>
      <c r="BN649" s="57"/>
      <c r="BO649" s="57"/>
      <c r="BP649" s="57"/>
      <c r="BQ649" s="58"/>
    </row>
    <row r="650" spans="1:69" ht="15.75" x14ac:dyDescent="0.25">
      <c r="A650" s="38" t="s">
        <v>5353</v>
      </c>
      <c r="B650" s="39" t="s">
        <v>7795</v>
      </c>
      <c r="C650" s="39" t="s">
        <v>70</v>
      </c>
      <c r="D650" s="39" t="s">
        <v>71</v>
      </c>
      <c r="E650" s="39" t="s">
        <v>70</v>
      </c>
      <c r="F650" s="66" t="str">
        <f t="shared" si="35"/>
        <v>http://twiplomacy.com/info/europe/Russia</v>
      </c>
      <c r="G650" s="41" t="s">
        <v>7832</v>
      </c>
      <c r="H650" s="48" t="s">
        <v>7833</v>
      </c>
      <c r="I650" s="41" t="s">
        <v>7834</v>
      </c>
      <c r="J650" s="43">
        <v>691288</v>
      </c>
      <c r="K650" s="43">
        <v>22</v>
      </c>
      <c r="L650" s="41" t="s">
        <v>7835</v>
      </c>
      <c r="M650" s="41" t="s">
        <v>7836</v>
      </c>
      <c r="N650" s="41"/>
      <c r="O650" s="43">
        <v>0</v>
      </c>
      <c r="P650" s="43">
        <v>5895</v>
      </c>
      <c r="Q650" s="41" t="s">
        <v>164</v>
      </c>
      <c r="R650" s="41" t="s">
        <v>124</v>
      </c>
      <c r="S650" s="43">
        <v>5160</v>
      </c>
      <c r="T650" s="44" t="s">
        <v>97</v>
      </c>
      <c r="U650" s="43">
        <v>2.3088552915766738</v>
      </c>
      <c r="V650" s="43">
        <v>101.9974976540507</v>
      </c>
      <c r="W650" s="43">
        <v>167.696590553644</v>
      </c>
      <c r="X650" s="45">
        <v>0</v>
      </c>
      <c r="Y650" s="45">
        <v>3207</v>
      </c>
      <c r="Z650" s="46">
        <v>0</v>
      </c>
      <c r="AA650" s="41" t="s">
        <v>7832</v>
      </c>
      <c r="AB650" s="41" t="s">
        <v>7834</v>
      </c>
      <c r="AC650" s="41" t="s">
        <v>7837</v>
      </c>
      <c r="AD650" s="41" t="s">
        <v>7833</v>
      </c>
      <c r="AE650" s="43">
        <v>415660</v>
      </c>
      <c r="AF650" s="43">
        <v>131.31697341513294</v>
      </c>
      <c r="AG650" s="43">
        <v>128428</v>
      </c>
      <c r="AH650" s="43">
        <v>287232</v>
      </c>
      <c r="AI650" s="47">
        <v>6.8999999999999997E-4</v>
      </c>
      <c r="AJ650" s="47">
        <v>6.4000000000000005E-4</v>
      </c>
      <c r="AK650" s="47">
        <v>7.2000000000000005E-4</v>
      </c>
      <c r="AL650" s="41" t="s">
        <v>82</v>
      </c>
      <c r="AM650" s="47">
        <v>6.2E-4</v>
      </c>
      <c r="AN650" s="43">
        <v>978</v>
      </c>
      <c r="AO650" s="43">
        <v>14</v>
      </c>
      <c r="AP650" s="43">
        <v>0</v>
      </c>
      <c r="AQ650" s="43">
        <v>858</v>
      </c>
      <c r="AR650" s="43">
        <v>106</v>
      </c>
      <c r="AS650" s="41">
        <v>2.68</v>
      </c>
      <c r="AT650" s="43">
        <v>691327</v>
      </c>
      <c r="AU650" s="43">
        <v>176932</v>
      </c>
      <c r="AV650" s="47">
        <v>0.34399999999999997</v>
      </c>
      <c r="AW650" s="48" t="s">
        <v>7838</v>
      </c>
      <c r="AX650" s="39">
        <v>0</v>
      </c>
      <c r="AY650" s="39">
        <v>0</v>
      </c>
      <c r="AZ650" s="39" t="s">
        <v>85</v>
      </c>
      <c r="BA650" s="39"/>
      <c r="BB650" s="48" t="s">
        <v>7839</v>
      </c>
      <c r="BC650" s="39">
        <v>0</v>
      </c>
      <c r="BD650" s="41" t="s">
        <v>7832</v>
      </c>
      <c r="BE650" s="50">
        <v>2</v>
      </c>
      <c r="BF650" s="50">
        <v>115</v>
      </c>
      <c r="BG650" s="50">
        <v>6</v>
      </c>
      <c r="BH650" s="50">
        <v>123</v>
      </c>
      <c r="BI650" s="50" t="s">
        <v>1127</v>
      </c>
      <c r="BJ650" s="50" t="s">
        <v>7840</v>
      </c>
      <c r="BK650" s="50" t="s">
        <v>7841</v>
      </c>
      <c r="BL650" s="51" t="s">
        <v>7842</v>
      </c>
      <c r="BM650" s="52" t="s">
        <v>90</v>
      </c>
      <c r="BN650" s="57"/>
      <c r="BO650" s="57"/>
      <c r="BP650" s="57"/>
      <c r="BQ650" s="58"/>
    </row>
    <row r="651" spans="1:69" ht="15.75" x14ac:dyDescent="0.25">
      <c r="A651" s="38" t="s">
        <v>5353</v>
      </c>
      <c r="B651" s="39" t="s">
        <v>7795</v>
      </c>
      <c r="C651" s="39" t="s">
        <v>104</v>
      </c>
      <c r="D651" s="39" t="s">
        <v>118</v>
      </c>
      <c r="E651" s="39" t="s">
        <v>7843</v>
      </c>
      <c r="F651" s="66" t="str">
        <f t="shared" si="35"/>
        <v>http://twiplomacy.com/info/europe/Russia</v>
      </c>
      <c r="G651" s="41" t="s">
        <v>7844</v>
      </c>
      <c r="H651" s="48" t="s">
        <v>7845</v>
      </c>
      <c r="I651" s="41" t="s">
        <v>7846</v>
      </c>
      <c r="J651" s="43">
        <v>5446947</v>
      </c>
      <c r="K651" s="43">
        <v>52</v>
      </c>
      <c r="L651" s="41" t="s">
        <v>7847</v>
      </c>
      <c r="M651" s="41" t="s">
        <v>7848</v>
      </c>
      <c r="N651" s="41" t="s">
        <v>7849</v>
      </c>
      <c r="O651" s="43">
        <v>1</v>
      </c>
      <c r="P651" s="43">
        <v>1416</v>
      </c>
      <c r="Q651" s="41" t="s">
        <v>3897</v>
      </c>
      <c r="R651" s="41" t="s">
        <v>124</v>
      </c>
      <c r="S651" s="43">
        <v>44073</v>
      </c>
      <c r="T651" s="44" t="s">
        <v>97</v>
      </c>
      <c r="U651" s="43">
        <v>0.49129526462395551</v>
      </c>
      <c r="V651" s="43">
        <v>280.2201986754967</v>
      </c>
      <c r="W651" s="43">
        <v>228.14155629139071</v>
      </c>
      <c r="X651" s="45">
        <v>31</v>
      </c>
      <c r="Y651" s="45">
        <v>1411</v>
      </c>
      <c r="Z651" s="46">
        <v>2.1970233876683197E-2</v>
      </c>
      <c r="AA651" s="41" t="s">
        <v>7844</v>
      </c>
      <c r="AB651" s="41" t="s">
        <v>7846</v>
      </c>
      <c r="AC651" s="41" t="s">
        <v>7850</v>
      </c>
      <c r="AD651" s="41" t="s">
        <v>7845</v>
      </c>
      <c r="AE651" s="43">
        <v>66860</v>
      </c>
      <c r="AF651" s="43">
        <v>247.67796610169492</v>
      </c>
      <c r="AG651" s="43">
        <v>14613</v>
      </c>
      <c r="AH651" s="43">
        <v>52247</v>
      </c>
      <c r="AI651" s="47">
        <v>2.0000000000000001E-4</v>
      </c>
      <c r="AJ651" s="47">
        <v>2.7999999999999998E-4</v>
      </c>
      <c r="AK651" s="47">
        <v>1.3999999999999999E-4</v>
      </c>
      <c r="AL651" s="47">
        <v>4.4000000000000002E-4</v>
      </c>
      <c r="AM651" s="47">
        <v>1.7000000000000001E-4</v>
      </c>
      <c r="AN651" s="43">
        <v>59</v>
      </c>
      <c r="AO651" s="43">
        <v>20</v>
      </c>
      <c r="AP651" s="43">
        <v>2</v>
      </c>
      <c r="AQ651" s="43">
        <v>13</v>
      </c>
      <c r="AR651" s="43">
        <v>24</v>
      </c>
      <c r="AS651" s="41">
        <v>0.16</v>
      </c>
      <c r="AT651" s="43">
        <v>5450634</v>
      </c>
      <c r="AU651" s="43">
        <v>-82371</v>
      </c>
      <c r="AV651" s="47">
        <v>-1.49E-2</v>
      </c>
      <c r="AW651" s="48" t="s">
        <v>7851</v>
      </c>
      <c r="AX651" s="39">
        <v>0</v>
      </c>
      <c r="AY651" s="39">
        <v>0</v>
      </c>
      <c r="AZ651" s="39" t="s">
        <v>85</v>
      </c>
      <c r="BA651" s="39"/>
      <c r="BB651" s="48" t="s">
        <v>7852</v>
      </c>
      <c r="BC651" s="39">
        <v>0</v>
      </c>
      <c r="BD651" s="41" t="s">
        <v>7844</v>
      </c>
      <c r="BE651" s="50">
        <v>0</v>
      </c>
      <c r="BF651" s="50">
        <v>26</v>
      </c>
      <c r="BG651" s="50">
        <v>6</v>
      </c>
      <c r="BH651" s="50">
        <v>32</v>
      </c>
      <c r="BI651" s="50"/>
      <c r="BJ651" s="50" t="s">
        <v>7853</v>
      </c>
      <c r="BK651" s="50" t="s">
        <v>7854</v>
      </c>
      <c r="BL651" s="51" t="s">
        <v>7855</v>
      </c>
      <c r="BM651" s="52" t="s">
        <v>90</v>
      </c>
      <c r="BN651" s="57"/>
      <c r="BO651" s="57"/>
      <c r="BP651" s="57"/>
      <c r="BQ651" s="58"/>
    </row>
    <row r="652" spans="1:69" ht="15.75" x14ac:dyDescent="0.25">
      <c r="A652" s="38" t="s">
        <v>5353</v>
      </c>
      <c r="B652" s="39" t="s">
        <v>7795</v>
      </c>
      <c r="C652" s="39" t="s">
        <v>104</v>
      </c>
      <c r="D652" s="39" t="s">
        <v>118</v>
      </c>
      <c r="E652" s="39" t="s">
        <v>7843</v>
      </c>
      <c r="F652" s="66" t="str">
        <f t="shared" si="35"/>
        <v>http://twiplomacy.com/info/europe/Russia</v>
      </c>
      <c r="G652" s="41" t="s">
        <v>4321</v>
      </c>
      <c r="H652" s="48" t="s">
        <v>7856</v>
      </c>
      <c r="I652" s="41" t="s">
        <v>7857</v>
      </c>
      <c r="J652" s="43">
        <v>1131903</v>
      </c>
      <c r="K652" s="43">
        <v>27</v>
      </c>
      <c r="L652" s="41" t="s">
        <v>7858</v>
      </c>
      <c r="M652" s="41" t="s">
        <v>7859</v>
      </c>
      <c r="N652" s="41" t="s">
        <v>7860</v>
      </c>
      <c r="O652" s="43">
        <v>0</v>
      </c>
      <c r="P652" s="43">
        <v>1216</v>
      </c>
      <c r="Q652" s="41" t="s">
        <v>164</v>
      </c>
      <c r="R652" s="41" t="s">
        <v>124</v>
      </c>
      <c r="S652" s="43">
        <v>8434</v>
      </c>
      <c r="T652" s="44" t="s">
        <v>97</v>
      </c>
      <c r="U652" s="43">
        <v>0.4224468455907982</v>
      </c>
      <c r="V652" s="43">
        <v>76.198419666374008</v>
      </c>
      <c r="W652" s="43">
        <v>84.094820017559258</v>
      </c>
      <c r="X652" s="45">
        <v>9</v>
      </c>
      <c r="Y652" s="45">
        <v>1212</v>
      </c>
      <c r="Z652" s="46">
        <v>7.4257425742574297E-3</v>
      </c>
      <c r="AA652" s="41" t="s">
        <v>4321</v>
      </c>
      <c r="AB652" s="41" t="s">
        <v>7857</v>
      </c>
      <c r="AC652" s="41" t="s">
        <v>7861</v>
      </c>
      <c r="AD652" s="41" t="s">
        <v>7856</v>
      </c>
      <c r="AE652" s="43">
        <v>36523</v>
      </c>
      <c r="AF652" s="43">
        <v>165.3235294117647</v>
      </c>
      <c r="AG652" s="43">
        <v>11242</v>
      </c>
      <c r="AH652" s="43">
        <v>25281</v>
      </c>
      <c r="AI652" s="47">
        <v>4.6999999999999999E-4</v>
      </c>
      <c r="AJ652" s="47">
        <v>4.2999999999999999E-4</v>
      </c>
      <c r="AK652" s="47">
        <v>3.3E-4</v>
      </c>
      <c r="AL652" s="41" t="s">
        <v>82</v>
      </c>
      <c r="AM652" s="47">
        <v>5.1999999999999995E-4</v>
      </c>
      <c r="AN652" s="43">
        <v>68</v>
      </c>
      <c r="AO652" s="43">
        <v>23</v>
      </c>
      <c r="AP652" s="43">
        <v>0</v>
      </c>
      <c r="AQ652" s="43">
        <v>7</v>
      </c>
      <c r="AR652" s="43">
        <v>38</v>
      </c>
      <c r="AS652" s="41">
        <v>0.19</v>
      </c>
      <c r="AT652" s="43">
        <v>1131958</v>
      </c>
      <c r="AU652" s="43">
        <v>-11566</v>
      </c>
      <c r="AV652" s="47">
        <v>-1.01E-2</v>
      </c>
      <c r="AW652" s="48" t="s">
        <v>7862</v>
      </c>
      <c r="AX652" s="39">
        <v>0</v>
      </c>
      <c r="AY652" s="39">
        <v>0</v>
      </c>
      <c r="AZ652" s="39" t="s">
        <v>85</v>
      </c>
      <c r="BA652" s="39"/>
      <c r="BB652" s="48" t="s">
        <v>7863</v>
      </c>
      <c r="BC652" s="39">
        <v>0</v>
      </c>
      <c r="BD652" s="41" t="s">
        <v>4321</v>
      </c>
      <c r="BE652" s="50">
        <v>1</v>
      </c>
      <c r="BF652" s="50">
        <v>79</v>
      </c>
      <c r="BG652" s="50">
        <v>12</v>
      </c>
      <c r="BH652" s="50">
        <v>92</v>
      </c>
      <c r="BI652" s="50" t="s">
        <v>645</v>
      </c>
      <c r="BJ652" s="50" t="s">
        <v>7864</v>
      </c>
      <c r="BK652" s="50" t="s">
        <v>7865</v>
      </c>
      <c r="BL652" s="51" t="s">
        <v>7866</v>
      </c>
      <c r="BM652" s="52" t="s">
        <v>90</v>
      </c>
      <c r="BN652" s="57"/>
      <c r="BO652" s="57"/>
      <c r="BP652" s="57"/>
      <c r="BQ652" s="58"/>
    </row>
    <row r="653" spans="1:69" ht="15.75" x14ac:dyDescent="0.25">
      <c r="A653" s="38" t="s">
        <v>5353</v>
      </c>
      <c r="B653" s="39" t="s">
        <v>7795</v>
      </c>
      <c r="C653" s="39" t="s">
        <v>211</v>
      </c>
      <c r="D653" s="39" t="s">
        <v>71</v>
      </c>
      <c r="E653" s="39" t="s">
        <v>211</v>
      </c>
      <c r="F653" s="66" t="str">
        <f t="shared" si="35"/>
        <v>http://twiplomacy.com/info/europe/Russia</v>
      </c>
      <c r="G653" s="41" t="s">
        <v>7867</v>
      </c>
      <c r="H653" s="48" t="s">
        <v>7868</v>
      </c>
      <c r="I653" s="41" t="s">
        <v>7869</v>
      </c>
      <c r="J653" s="43">
        <v>637126</v>
      </c>
      <c r="K653" s="43">
        <v>52</v>
      </c>
      <c r="L653" s="41" t="s">
        <v>7870</v>
      </c>
      <c r="M653" s="41" t="s">
        <v>7871</v>
      </c>
      <c r="N653" s="41" t="s">
        <v>7872</v>
      </c>
      <c r="O653" s="43">
        <v>0</v>
      </c>
      <c r="P653" s="43">
        <v>17488</v>
      </c>
      <c r="Q653" s="41" t="s">
        <v>3897</v>
      </c>
      <c r="R653" s="41" t="s">
        <v>124</v>
      </c>
      <c r="S653" s="43">
        <v>1632</v>
      </c>
      <c r="T653" s="44" t="s">
        <v>97</v>
      </c>
      <c r="U653" s="43">
        <v>5.75</v>
      </c>
      <c r="V653" s="43">
        <v>18.23714285714286</v>
      </c>
      <c r="W653" s="43">
        <v>23.861269841269841</v>
      </c>
      <c r="X653" s="45">
        <v>0</v>
      </c>
      <c r="Y653" s="45">
        <v>3243</v>
      </c>
      <c r="Z653" s="46">
        <v>0</v>
      </c>
      <c r="AA653" s="41" t="s">
        <v>7867</v>
      </c>
      <c r="AB653" s="41" t="s">
        <v>7869</v>
      </c>
      <c r="AC653" s="41" t="s">
        <v>7873</v>
      </c>
      <c r="AD653" s="41" t="s">
        <v>7868</v>
      </c>
      <c r="AE653" s="43">
        <v>75630</v>
      </c>
      <c r="AF653" s="43">
        <v>16.958820255982193</v>
      </c>
      <c r="AG653" s="43">
        <v>30475</v>
      </c>
      <c r="AH653" s="43">
        <v>45155</v>
      </c>
      <c r="AI653" s="47">
        <v>6.9999999999999994E-5</v>
      </c>
      <c r="AJ653" s="47">
        <v>1.6000000000000001E-4</v>
      </c>
      <c r="AK653" s="47">
        <v>5.0000000000000002E-5</v>
      </c>
      <c r="AL653" s="41" t="s">
        <v>82</v>
      </c>
      <c r="AM653" s="47">
        <v>5.0000000000000002E-5</v>
      </c>
      <c r="AN653" s="43">
        <v>1797</v>
      </c>
      <c r="AO653" s="43">
        <v>104</v>
      </c>
      <c r="AP653" s="43">
        <v>0</v>
      </c>
      <c r="AQ653" s="43">
        <v>1374</v>
      </c>
      <c r="AR653" s="43">
        <v>234</v>
      </c>
      <c r="AS653" s="41">
        <v>4.92</v>
      </c>
      <c r="AT653" s="43">
        <v>637169</v>
      </c>
      <c r="AU653" s="43">
        <v>-4896</v>
      </c>
      <c r="AV653" s="47">
        <v>-7.6E-3</v>
      </c>
      <c r="AW653" s="48" t="s">
        <v>7874</v>
      </c>
      <c r="AX653" s="39">
        <v>0</v>
      </c>
      <c r="AY653" s="39">
        <v>0</v>
      </c>
      <c r="AZ653" s="39" t="s">
        <v>85</v>
      </c>
      <c r="BA653" s="39"/>
      <c r="BB653" s="48" t="s">
        <v>7875</v>
      </c>
      <c r="BC653" s="39">
        <v>1</v>
      </c>
      <c r="BD653" s="41" t="s">
        <v>7867</v>
      </c>
      <c r="BE653" s="50">
        <v>1</v>
      </c>
      <c r="BF653" s="50">
        <v>17</v>
      </c>
      <c r="BG653" s="50">
        <v>5</v>
      </c>
      <c r="BH653" s="50">
        <v>23</v>
      </c>
      <c r="BI653" s="50" t="s">
        <v>4321</v>
      </c>
      <c r="BJ653" s="50" t="s">
        <v>7876</v>
      </c>
      <c r="BK653" s="50" t="s">
        <v>7877</v>
      </c>
      <c r="BL653" s="51" t="s">
        <v>7878</v>
      </c>
      <c r="BM653" s="52" t="s">
        <v>90</v>
      </c>
      <c r="BN653" s="57"/>
      <c r="BO653" s="57"/>
      <c r="BP653" s="57"/>
      <c r="BQ653" s="58"/>
    </row>
    <row r="654" spans="1:69" ht="15.75" x14ac:dyDescent="0.25">
      <c r="A654" s="38" t="s">
        <v>5353</v>
      </c>
      <c r="B654" s="39" t="s">
        <v>7795</v>
      </c>
      <c r="C654" s="39" t="s">
        <v>211</v>
      </c>
      <c r="D654" s="39" t="s">
        <v>71</v>
      </c>
      <c r="E654" s="39" t="s">
        <v>211</v>
      </c>
      <c r="F654" s="66" t="str">
        <f t="shared" si="35"/>
        <v>http://twiplomacy.com/info/europe/Russia</v>
      </c>
      <c r="G654" s="41" t="s">
        <v>7879</v>
      </c>
      <c r="H654" s="48" t="s">
        <v>7880</v>
      </c>
      <c r="I654" s="41" t="s">
        <v>7881</v>
      </c>
      <c r="J654" s="43">
        <v>175027</v>
      </c>
      <c r="K654" s="43">
        <v>23</v>
      </c>
      <c r="L654" s="41" t="s">
        <v>7882</v>
      </c>
      <c r="M654" s="41" t="s">
        <v>7883</v>
      </c>
      <c r="N654" s="41" t="s">
        <v>7884</v>
      </c>
      <c r="O654" s="43">
        <v>0</v>
      </c>
      <c r="P654" s="43">
        <v>5744</v>
      </c>
      <c r="Q654" s="41" t="s">
        <v>164</v>
      </c>
      <c r="R654" s="41" t="s">
        <v>124</v>
      </c>
      <c r="S654" s="43">
        <v>1698</v>
      </c>
      <c r="T654" s="44" t="s">
        <v>97</v>
      </c>
      <c r="U654" s="43">
        <v>2.4769585253456219</v>
      </c>
      <c r="V654" s="43">
        <v>24.415013227513231</v>
      </c>
      <c r="W654" s="43">
        <v>26.603174603174601</v>
      </c>
      <c r="X654" s="45">
        <v>0</v>
      </c>
      <c r="Y654" s="45">
        <v>3225</v>
      </c>
      <c r="Z654" s="46">
        <v>0</v>
      </c>
      <c r="AA654" s="41" t="s">
        <v>7879</v>
      </c>
      <c r="AB654" s="41" t="s">
        <v>7881</v>
      </c>
      <c r="AC654" s="41" t="s">
        <v>7885</v>
      </c>
      <c r="AD654" s="41" t="s">
        <v>7880</v>
      </c>
      <c r="AE654" s="43">
        <v>33652</v>
      </c>
      <c r="AF654" s="43">
        <v>27.009324009324008</v>
      </c>
      <c r="AG654" s="43">
        <v>11587</v>
      </c>
      <c r="AH654" s="43">
        <v>22065</v>
      </c>
      <c r="AI654" s="47">
        <v>4.6999999999999999E-4</v>
      </c>
      <c r="AJ654" s="47">
        <v>6.7000000000000002E-4</v>
      </c>
      <c r="AK654" s="47">
        <v>4.0999999999999999E-4</v>
      </c>
      <c r="AL654" s="41" t="s">
        <v>82</v>
      </c>
      <c r="AM654" s="47">
        <v>3.3E-4</v>
      </c>
      <c r="AN654" s="43">
        <v>429</v>
      </c>
      <c r="AO654" s="43">
        <v>149</v>
      </c>
      <c r="AP654" s="43">
        <v>0</v>
      </c>
      <c r="AQ654" s="43">
        <v>133</v>
      </c>
      <c r="AR654" s="43">
        <v>147</v>
      </c>
      <c r="AS654" s="41">
        <v>1.18</v>
      </c>
      <c r="AT654" s="43">
        <v>174999</v>
      </c>
      <c r="AU654" s="43">
        <v>19947</v>
      </c>
      <c r="AV654" s="47">
        <v>0.12859999999999999</v>
      </c>
      <c r="AW654" s="48" t="s">
        <v>7886</v>
      </c>
      <c r="AX654" s="39">
        <v>0</v>
      </c>
      <c r="AY654" s="39">
        <v>0</v>
      </c>
      <c r="AZ654" s="39" t="s">
        <v>85</v>
      </c>
      <c r="BA654" s="39"/>
      <c r="BB654" s="48" t="s">
        <v>7887</v>
      </c>
      <c r="BC654" s="39">
        <v>0</v>
      </c>
      <c r="BD654" s="41" t="s">
        <v>7879</v>
      </c>
      <c r="BE654" s="50">
        <v>1</v>
      </c>
      <c r="BF654" s="50">
        <v>71</v>
      </c>
      <c r="BG654" s="50">
        <v>5</v>
      </c>
      <c r="BH654" s="50">
        <v>77</v>
      </c>
      <c r="BI654" s="50" t="s">
        <v>6242</v>
      </c>
      <c r="BJ654" s="50" t="s">
        <v>7888</v>
      </c>
      <c r="BK654" s="50" t="s">
        <v>7889</v>
      </c>
      <c r="BL654" s="51" t="s">
        <v>7890</v>
      </c>
      <c r="BM654" s="52" t="s">
        <v>90</v>
      </c>
      <c r="BN654" s="57"/>
      <c r="BO654" s="57"/>
      <c r="BP654" s="57"/>
      <c r="BQ654" s="58"/>
    </row>
    <row r="655" spans="1:69" ht="15.75" x14ac:dyDescent="0.25">
      <c r="A655" s="38" t="s">
        <v>5353</v>
      </c>
      <c r="B655" s="39" t="s">
        <v>7795</v>
      </c>
      <c r="C655" s="39" t="s">
        <v>132</v>
      </c>
      <c r="D655" s="39" t="s">
        <v>71</v>
      </c>
      <c r="E655" s="39" t="s">
        <v>132</v>
      </c>
      <c r="F655" s="66" t="str">
        <f t="shared" si="35"/>
        <v>http://twiplomacy.com/info/europe/Russia</v>
      </c>
      <c r="G655" s="41" t="s">
        <v>7891</v>
      </c>
      <c r="H655" s="48" t="s">
        <v>7892</v>
      </c>
      <c r="I655" s="41" t="s">
        <v>7893</v>
      </c>
      <c r="J655" s="43">
        <v>1241502</v>
      </c>
      <c r="K655" s="43">
        <v>1307</v>
      </c>
      <c r="L655" s="41" t="s">
        <v>7894</v>
      </c>
      <c r="M655" s="41" t="s">
        <v>7895</v>
      </c>
      <c r="N655" s="41" t="s">
        <v>7872</v>
      </c>
      <c r="O655" s="43">
        <v>17341</v>
      </c>
      <c r="P655" s="43">
        <v>48446</v>
      </c>
      <c r="Q655" s="41" t="s">
        <v>164</v>
      </c>
      <c r="R655" s="41" t="s">
        <v>124</v>
      </c>
      <c r="S655" s="43">
        <v>2414</v>
      </c>
      <c r="T655" s="44" t="s">
        <v>97</v>
      </c>
      <c r="U655" s="43">
        <v>31.407766990291261</v>
      </c>
      <c r="V655" s="43">
        <v>25.63293051359517</v>
      </c>
      <c r="W655" s="43">
        <v>42.611782477341393</v>
      </c>
      <c r="X655" s="45">
        <v>32</v>
      </c>
      <c r="Y655" s="45">
        <v>3235</v>
      </c>
      <c r="Z655" s="46">
        <v>9.8918083462132891E-3</v>
      </c>
      <c r="AA655" s="41" t="s">
        <v>7891</v>
      </c>
      <c r="AB655" s="41" t="s">
        <v>7893</v>
      </c>
      <c r="AC655" s="41" t="s">
        <v>7896</v>
      </c>
      <c r="AD655" s="41" t="s">
        <v>7892</v>
      </c>
      <c r="AE655" s="43">
        <v>247086</v>
      </c>
      <c r="AF655" s="43">
        <v>26.462886597938144</v>
      </c>
      <c r="AG655" s="43">
        <v>102676</v>
      </c>
      <c r="AH655" s="43">
        <v>144410</v>
      </c>
      <c r="AI655" s="47">
        <v>5.0000000000000002E-5</v>
      </c>
      <c r="AJ655" s="47">
        <v>6.0000000000000002E-5</v>
      </c>
      <c r="AK655" s="47">
        <v>6.0000000000000002E-5</v>
      </c>
      <c r="AL655" s="47">
        <v>6.0000000000000002E-5</v>
      </c>
      <c r="AM655" s="47">
        <v>2.0000000000000002E-5</v>
      </c>
      <c r="AN655" s="43">
        <v>3880</v>
      </c>
      <c r="AO655" s="43">
        <v>714</v>
      </c>
      <c r="AP655" s="43">
        <v>474</v>
      </c>
      <c r="AQ655" s="43">
        <v>1854</v>
      </c>
      <c r="AR655" s="43">
        <v>753</v>
      </c>
      <c r="AS655" s="41">
        <v>10.63</v>
      </c>
      <c r="AT655" s="43">
        <v>1241644</v>
      </c>
      <c r="AU655" s="43">
        <v>-20127</v>
      </c>
      <c r="AV655" s="47">
        <v>-1.6E-2</v>
      </c>
      <c r="AW655" s="72" t="str">
        <f>HYPERLINK("https://twitter.com/MID_RF/lists","https://twitter.com/MID_RF/lists")</f>
        <v>https://twitter.com/MID_RF/lists</v>
      </c>
      <c r="AX655" s="39">
        <v>25</v>
      </c>
      <c r="AY655" s="39">
        <v>9</v>
      </c>
      <c r="AZ655" s="48" t="s">
        <v>7897</v>
      </c>
      <c r="BA655" s="39">
        <v>129</v>
      </c>
      <c r="BB655" s="48" t="s">
        <v>7898</v>
      </c>
      <c r="BC655" s="39">
        <v>4</v>
      </c>
      <c r="BD655" s="41" t="s">
        <v>7891</v>
      </c>
      <c r="BE655" s="50">
        <v>179</v>
      </c>
      <c r="BF655" s="50">
        <v>7</v>
      </c>
      <c r="BG655" s="50">
        <v>61</v>
      </c>
      <c r="BH655" s="50">
        <v>247</v>
      </c>
      <c r="BI655" s="50" t="s">
        <v>7899</v>
      </c>
      <c r="BJ655" s="50" t="s">
        <v>7900</v>
      </c>
      <c r="BK655" s="50" t="s">
        <v>7901</v>
      </c>
      <c r="BL655" s="56" t="s">
        <v>7902</v>
      </c>
      <c r="BM655" s="52">
        <v>584282</v>
      </c>
      <c r="BN655" s="57">
        <v>100</v>
      </c>
      <c r="BO655" s="57">
        <v>77903</v>
      </c>
      <c r="BP655" s="57">
        <v>73</v>
      </c>
      <c r="BQ655" s="58">
        <f>SUM(BM655)/BN655/BO655</f>
        <v>7.5001219465232402E-2</v>
      </c>
    </row>
    <row r="656" spans="1:69" ht="15.75" x14ac:dyDescent="0.25">
      <c r="A656" s="38" t="s">
        <v>5353</v>
      </c>
      <c r="B656" s="39" t="s">
        <v>7795</v>
      </c>
      <c r="C656" s="39" t="s">
        <v>132</v>
      </c>
      <c r="D656" s="39" t="s">
        <v>71</v>
      </c>
      <c r="E656" s="39" t="s">
        <v>132</v>
      </c>
      <c r="F656" s="66" t="str">
        <f t="shared" si="35"/>
        <v>http://twiplomacy.com/info/europe/Russia</v>
      </c>
      <c r="G656" s="41" t="s">
        <v>939</v>
      </c>
      <c r="H656" s="48" t="s">
        <v>7903</v>
      </c>
      <c r="I656" s="41" t="s">
        <v>7904</v>
      </c>
      <c r="J656" s="43">
        <v>184672</v>
      </c>
      <c r="K656" s="43">
        <v>1230</v>
      </c>
      <c r="L656" s="41" t="s">
        <v>7905</v>
      </c>
      <c r="M656" s="41" t="s">
        <v>7906</v>
      </c>
      <c r="N656" s="41" t="s">
        <v>7795</v>
      </c>
      <c r="O656" s="43">
        <v>7090</v>
      </c>
      <c r="P656" s="43">
        <v>34259</v>
      </c>
      <c r="Q656" s="41" t="s">
        <v>164</v>
      </c>
      <c r="R656" s="41" t="s">
        <v>124</v>
      </c>
      <c r="S656" s="43">
        <v>2989</v>
      </c>
      <c r="T656" s="44" t="s">
        <v>97</v>
      </c>
      <c r="U656" s="43">
        <v>16.392857142857139</v>
      </c>
      <c r="V656" s="43">
        <v>31.735182849936951</v>
      </c>
      <c r="W656" s="43">
        <v>40.315889029003777</v>
      </c>
      <c r="X656" s="45">
        <v>134</v>
      </c>
      <c r="Y656" s="45">
        <v>3213</v>
      </c>
      <c r="Z656" s="46">
        <v>4.1705571117335791E-2</v>
      </c>
      <c r="AA656" s="41" t="s">
        <v>939</v>
      </c>
      <c r="AB656" s="41" t="s">
        <v>7904</v>
      </c>
      <c r="AC656" s="41" t="s">
        <v>7907</v>
      </c>
      <c r="AD656" s="41" t="s">
        <v>7903</v>
      </c>
      <c r="AE656" s="43">
        <v>194440</v>
      </c>
      <c r="AF656" s="43">
        <v>36.072887464957951</v>
      </c>
      <c r="AG656" s="43">
        <v>90074</v>
      </c>
      <c r="AH656" s="43">
        <v>104366</v>
      </c>
      <c r="AI656" s="47">
        <v>4.6000000000000001E-4</v>
      </c>
      <c r="AJ656" s="47">
        <v>5.1000000000000004E-4</v>
      </c>
      <c r="AK656" s="47">
        <v>5.1999999999999995E-4</v>
      </c>
      <c r="AL656" s="47">
        <v>7.7999999999999999E-4</v>
      </c>
      <c r="AM656" s="47">
        <v>1.7000000000000001E-4</v>
      </c>
      <c r="AN656" s="43">
        <v>2497</v>
      </c>
      <c r="AO656" s="43">
        <v>680</v>
      </c>
      <c r="AP656" s="43">
        <v>293</v>
      </c>
      <c r="AQ656" s="43">
        <v>822</v>
      </c>
      <c r="AR656" s="43">
        <v>583</v>
      </c>
      <c r="AS656" s="41">
        <v>6.84</v>
      </c>
      <c r="AT656" s="43">
        <v>184643</v>
      </c>
      <c r="AU656" s="43">
        <v>33275</v>
      </c>
      <c r="AV656" s="47">
        <v>0.2198</v>
      </c>
      <c r="AW656" s="66" t="str">
        <f>HYPERLINK("https://twitter.com/mfa_russia/lists","https://twitter.com/mfa_russia/lists")</f>
        <v>https://twitter.com/mfa_russia/lists</v>
      </c>
      <c r="AX656" s="39">
        <v>19</v>
      </c>
      <c r="AY656" s="39">
        <v>1</v>
      </c>
      <c r="AZ656" s="66" t="str">
        <f>HYPERLINK("https://twitter.com/mfa_russia/lists/russian-representations/members","https://twitter.com/mfa_russia/lists/russian-representations/members")</f>
        <v>https://twitter.com/mfa_russia/lists/russian-representations/members</v>
      </c>
      <c r="BA656" s="39">
        <v>244</v>
      </c>
      <c r="BB656" s="48" t="s">
        <v>7908</v>
      </c>
      <c r="BC656" s="39">
        <v>0</v>
      </c>
      <c r="BD656" s="41" t="s">
        <v>939</v>
      </c>
      <c r="BE656" s="50">
        <v>119</v>
      </c>
      <c r="BF656" s="50">
        <v>32</v>
      </c>
      <c r="BG656" s="50">
        <v>126</v>
      </c>
      <c r="BH656" s="50">
        <v>277</v>
      </c>
      <c r="BI656" s="50" t="s">
        <v>7909</v>
      </c>
      <c r="BJ656" s="50" t="s">
        <v>7910</v>
      </c>
      <c r="BK656" s="50" t="s">
        <v>7911</v>
      </c>
      <c r="BL656" s="56" t="s">
        <v>7912</v>
      </c>
      <c r="BM656" s="52">
        <v>959</v>
      </c>
      <c r="BN656" s="57">
        <v>1</v>
      </c>
      <c r="BO656" s="57">
        <v>504</v>
      </c>
      <c r="BP656" s="57">
        <v>0</v>
      </c>
      <c r="BQ656" s="58">
        <f>SUM(BM656)/BN656/BO656</f>
        <v>1.9027777777777777</v>
      </c>
    </row>
    <row r="657" spans="1:69" ht="15.75" x14ac:dyDescent="0.25">
      <c r="A657" s="60" t="s">
        <v>5353</v>
      </c>
      <c r="B657" s="61" t="s">
        <v>7795</v>
      </c>
      <c r="C657" s="61" t="s">
        <v>132</v>
      </c>
      <c r="D657" s="61" t="s">
        <v>71</v>
      </c>
      <c r="E657" s="61" t="s">
        <v>132</v>
      </c>
      <c r="F657" s="62" t="s">
        <v>7913</v>
      </c>
      <c r="G657" s="41" t="s">
        <v>7914</v>
      </c>
      <c r="H657" s="48" t="s">
        <v>7915</v>
      </c>
      <c r="I657" s="41" t="s">
        <v>7916</v>
      </c>
      <c r="J657" s="43">
        <v>2400</v>
      </c>
      <c r="K657" s="43">
        <v>385</v>
      </c>
      <c r="L657" s="41" t="s">
        <v>7917</v>
      </c>
      <c r="M657" s="41" t="s">
        <v>7918</v>
      </c>
      <c r="N657" s="41" t="s">
        <v>7860</v>
      </c>
      <c r="O657" s="43">
        <v>1757</v>
      </c>
      <c r="P657" s="43">
        <v>1950</v>
      </c>
      <c r="Q657" s="41" t="s">
        <v>164</v>
      </c>
      <c r="R657" s="41" t="s">
        <v>79</v>
      </c>
      <c r="S657" s="43">
        <v>31</v>
      </c>
      <c r="T657" s="44" t="s">
        <v>97</v>
      </c>
      <c r="U657" s="43">
        <v>7.7899159663865536</v>
      </c>
      <c r="V657" s="43">
        <v>6.3566176470588234</v>
      </c>
      <c r="W657" s="43">
        <v>7.4838235294117643</v>
      </c>
      <c r="X657" s="45">
        <v>92</v>
      </c>
      <c r="Y657" s="45">
        <v>1854</v>
      </c>
      <c r="Z657" s="46">
        <v>4.9622437971952503E-2</v>
      </c>
      <c r="AA657" s="41" t="s">
        <v>7914</v>
      </c>
      <c r="AB657" s="41" t="s">
        <v>7916</v>
      </c>
      <c r="AC657" s="41" t="s">
        <v>7919</v>
      </c>
      <c r="AD657" s="41" t="s">
        <v>7915</v>
      </c>
      <c r="AE657" s="43">
        <v>19556</v>
      </c>
      <c r="AF657" s="43">
        <v>6.7140718562874255</v>
      </c>
      <c r="AG657" s="43">
        <v>8970</v>
      </c>
      <c r="AH657" s="43">
        <v>10586</v>
      </c>
      <c r="AI657" s="47">
        <v>7.9100000000000004E-3</v>
      </c>
      <c r="AJ657" s="47">
        <v>1.213E-2</v>
      </c>
      <c r="AK657" s="47">
        <v>7.1399999999999996E-3</v>
      </c>
      <c r="AL657" s="47">
        <v>9.6100000000000005E-3</v>
      </c>
      <c r="AM657" s="47">
        <v>2.1299999999999999E-3</v>
      </c>
      <c r="AN657" s="43">
        <v>1336</v>
      </c>
      <c r="AO657" s="43">
        <v>381</v>
      </c>
      <c r="AP657" s="43">
        <v>29</v>
      </c>
      <c r="AQ657" s="43">
        <v>673</v>
      </c>
      <c r="AR657" s="43">
        <v>224</v>
      </c>
      <c r="AS657" s="41">
        <v>3.66</v>
      </c>
      <c r="AT657" s="43">
        <v>2398</v>
      </c>
      <c r="AU657" s="43">
        <v>0</v>
      </c>
      <c r="AV657" s="55">
        <v>0</v>
      </c>
      <c r="AW657" s="48" t="s">
        <v>7920</v>
      </c>
      <c r="AX657" s="39">
        <v>3</v>
      </c>
      <c r="AY657" s="39">
        <v>0</v>
      </c>
      <c r="AZ657" s="39" t="s">
        <v>85</v>
      </c>
      <c r="BA657" s="61"/>
      <c r="BB657" s="48" t="s">
        <v>7921</v>
      </c>
      <c r="BC657" s="39">
        <v>0</v>
      </c>
      <c r="BD657" s="41" t="s">
        <v>7914</v>
      </c>
      <c r="BE657" s="50">
        <v>39</v>
      </c>
      <c r="BF657" s="50">
        <v>3</v>
      </c>
      <c r="BG657" s="50">
        <v>12</v>
      </c>
      <c r="BH657" s="50">
        <v>54</v>
      </c>
      <c r="BI657" s="50" t="s">
        <v>7922</v>
      </c>
      <c r="BJ657" s="50" t="s">
        <v>7923</v>
      </c>
      <c r="BK657" s="50" t="s">
        <v>7924</v>
      </c>
      <c r="BL657" s="56" t="s">
        <v>7925</v>
      </c>
      <c r="BM657" s="52" t="s">
        <v>90</v>
      </c>
      <c r="BN657" s="57"/>
      <c r="BO657" s="57"/>
      <c r="BP657" s="57"/>
      <c r="BQ657" s="58"/>
    </row>
    <row r="658" spans="1:69" ht="15.75" x14ac:dyDescent="0.25">
      <c r="A658" s="60" t="s">
        <v>5353</v>
      </c>
      <c r="B658" s="61" t="s">
        <v>7795</v>
      </c>
      <c r="C658" s="61" t="s">
        <v>132</v>
      </c>
      <c r="D658" s="61" t="s">
        <v>71</v>
      </c>
      <c r="E658" s="61" t="s">
        <v>132</v>
      </c>
      <c r="F658" s="62" t="s">
        <v>7913</v>
      </c>
      <c r="G658" s="41" t="s">
        <v>7926</v>
      </c>
      <c r="H658" s="48" t="s">
        <v>7927</v>
      </c>
      <c r="I658" s="41" t="s">
        <v>7928</v>
      </c>
      <c r="J658" s="43">
        <v>6612</v>
      </c>
      <c r="K658" s="43">
        <v>310</v>
      </c>
      <c r="L658" s="41" t="s">
        <v>7929</v>
      </c>
      <c r="M658" s="41" t="s">
        <v>7930</v>
      </c>
      <c r="N658" s="41" t="s">
        <v>7825</v>
      </c>
      <c r="O658" s="43">
        <v>1902</v>
      </c>
      <c r="P658" s="43">
        <v>20462</v>
      </c>
      <c r="Q658" s="41" t="s">
        <v>3897</v>
      </c>
      <c r="R658" s="41" t="s">
        <v>79</v>
      </c>
      <c r="S658" s="43">
        <v>92</v>
      </c>
      <c r="T658" s="44" t="s">
        <v>97</v>
      </c>
      <c r="U658" s="43">
        <v>4.9503105590062111</v>
      </c>
      <c r="V658" s="43">
        <v>0.66778242677824273</v>
      </c>
      <c r="W658" s="43">
        <v>1.1966527196652721</v>
      </c>
      <c r="X658" s="45">
        <v>4</v>
      </c>
      <c r="Y658" s="45">
        <v>3188</v>
      </c>
      <c r="Z658" s="46">
        <v>1.25470514429109E-3</v>
      </c>
      <c r="AA658" s="41" t="s">
        <v>7926</v>
      </c>
      <c r="AB658" s="41" t="s">
        <v>7928</v>
      </c>
      <c r="AC658" s="41" t="s">
        <v>7931</v>
      </c>
      <c r="AD658" s="41" t="s">
        <v>7927</v>
      </c>
      <c r="AE658" s="43">
        <v>233</v>
      </c>
      <c r="AF658" s="43">
        <v>1.4878048780487805</v>
      </c>
      <c r="AG658" s="43">
        <v>61</v>
      </c>
      <c r="AH658" s="43">
        <v>172</v>
      </c>
      <c r="AI658" s="47">
        <v>8.4999999999999995E-4</v>
      </c>
      <c r="AJ658" s="47">
        <v>1.16E-3</v>
      </c>
      <c r="AK658" s="47">
        <v>6.7000000000000002E-4</v>
      </c>
      <c r="AL658" s="47">
        <v>1.0200000000000001E-3</v>
      </c>
      <c r="AM658" s="41" t="s">
        <v>82</v>
      </c>
      <c r="AN658" s="43">
        <v>41</v>
      </c>
      <c r="AO658" s="43">
        <v>9</v>
      </c>
      <c r="AP658" s="43">
        <v>7</v>
      </c>
      <c r="AQ658" s="43">
        <v>23</v>
      </c>
      <c r="AR658" s="43">
        <v>0</v>
      </c>
      <c r="AS658" s="41">
        <v>0.11</v>
      </c>
      <c r="AT658" s="43">
        <v>6605</v>
      </c>
      <c r="AU658" s="43">
        <v>0</v>
      </c>
      <c r="AV658" s="55">
        <v>0</v>
      </c>
      <c r="AW658" s="48" t="s">
        <v>7932</v>
      </c>
      <c r="AX658" s="83">
        <v>1</v>
      </c>
      <c r="AY658" s="83">
        <v>1</v>
      </c>
      <c r="AZ658" s="39" t="s">
        <v>85</v>
      </c>
      <c r="BA658" s="61"/>
      <c r="BB658" s="48" t="s">
        <v>7933</v>
      </c>
      <c r="BC658" s="39">
        <v>0</v>
      </c>
      <c r="BD658" s="41" t="s">
        <v>7926</v>
      </c>
      <c r="BE658" s="50">
        <v>35</v>
      </c>
      <c r="BF658" s="50">
        <v>0</v>
      </c>
      <c r="BG658" s="50">
        <v>3</v>
      </c>
      <c r="BH658" s="50">
        <v>38</v>
      </c>
      <c r="BI658" s="50" t="s">
        <v>7934</v>
      </c>
      <c r="BJ658" s="50"/>
      <c r="BK658" s="50" t="s">
        <v>7935</v>
      </c>
      <c r="BL658" s="56" t="s">
        <v>7936</v>
      </c>
      <c r="BM658" s="52" t="s">
        <v>276</v>
      </c>
      <c r="BN658" s="57"/>
      <c r="BO658" s="57"/>
      <c r="BP658" s="57"/>
      <c r="BQ658" s="58"/>
    </row>
    <row r="659" spans="1:69" ht="15.75" x14ac:dyDescent="0.25">
      <c r="A659" s="60" t="s">
        <v>5353</v>
      </c>
      <c r="B659" s="61" t="s">
        <v>7795</v>
      </c>
      <c r="C659" s="61" t="s">
        <v>132</v>
      </c>
      <c r="D659" s="61" t="s">
        <v>71</v>
      </c>
      <c r="E659" s="61" t="s">
        <v>132</v>
      </c>
      <c r="F659" s="62" t="s">
        <v>7913</v>
      </c>
      <c r="G659" s="41" t="s">
        <v>7795</v>
      </c>
      <c r="H659" s="48" t="s">
        <v>7937</v>
      </c>
      <c r="I659" s="41" t="s">
        <v>7938</v>
      </c>
      <c r="J659" s="43">
        <v>283476</v>
      </c>
      <c r="K659" s="43">
        <v>546</v>
      </c>
      <c r="L659" s="41" t="s">
        <v>7939</v>
      </c>
      <c r="M659" s="41" t="s">
        <v>7940</v>
      </c>
      <c r="N659" s="41" t="s">
        <v>7941</v>
      </c>
      <c r="O659" s="43">
        <v>1532</v>
      </c>
      <c r="P659" s="43">
        <v>1863</v>
      </c>
      <c r="Q659" s="41" t="s">
        <v>164</v>
      </c>
      <c r="R659" s="41" t="s">
        <v>124</v>
      </c>
      <c r="S659" s="43">
        <v>642</v>
      </c>
      <c r="T659" s="44" t="s">
        <v>97</v>
      </c>
      <c r="U659" s="43">
        <v>1.472972972972973</v>
      </c>
      <c r="V659" s="43">
        <v>50.676855895196503</v>
      </c>
      <c r="W659" s="43">
        <v>78.241048034934494</v>
      </c>
      <c r="X659" s="45">
        <v>7</v>
      </c>
      <c r="Y659" s="45">
        <v>1853</v>
      </c>
      <c r="Z659" s="46">
        <v>3.7776578521316801E-3</v>
      </c>
      <c r="AA659" s="41" t="s">
        <v>7795</v>
      </c>
      <c r="AB659" s="41" t="s">
        <v>7938</v>
      </c>
      <c r="AC659" s="41" t="s">
        <v>7942</v>
      </c>
      <c r="AD659" s="41" t="s">
        <v>7937</v>
      </c>
      <c r="AE659" s="43">
        <v>47649</v>
      </c>
      <c r="AF659" s="43">
        <v>81.350515463917532</v>
      </c>
      <c r="AG659" s="43">
        <v>15782</v>
      </c>
      <c r="AH659" s="43">
        <v>31867</v>
      </c>
      <c r="AI659" s="47">
        <v>9.6000000000000002E-4</v>
      </c>
      <c r="AJ659" s="47">
        <v>5.9000000000000003E-4</v>
      </c>
      <c r="AK659" s="47">
        <v>1.32E-3</v>
      </c>
      <c r="AL659" s="47">
        <v>9.2000000000000003E-4</v>
      </c>
      <c r="AM659" s="41" t="s">
        <v>82</v>
      </c>
      <c r="AN659" s="43">
        <v>194</v>
      </c>
      <c r="AO659" s="43">
        <v>14</v>
      </c>
      <c r="AP659" s="43">
        <v>138</v>
      </c>
      <c r="AQ659" s="43">
        <v>37</v>
      </c>
      <c r="AR659" s="43">
        <v>0</v>
      </c>
      <c r="AS659" s="41">
        <v>0.53</v>
      </c>
      <c r="AT659" s="43">
        <v>283540</v>
      </c>
      <c r="AU659" s="43">
        <v>63163</v>
      </c>
      <c r="AV659" s="47">
        <v>0.28660000000000002</v>
      </c>
      <c r="AW659" s="67" t="s">
        <v>7943</v>
      </c>
      <c r="AX659" s="83">
        <v>17</v>
      </c>
      <c r="AY659" s="39">
        <v>0</v>
      </c>
      <c r="AZ659" s="61" t="s">
        <v>85</v>
      </c>
      <c r="BA659" s="61"/>
      <c r="BB659" s="63" t="s">
        <v>7944</v>
      </c>
      <c r="BC659" s="39">
        <v>0</v>
      </c>
      <c r="BD659" s="41" t="s">
        <v>7795</v>
      </c>
      <c r="BE659" s="50">
        <v>4</v>
      </c>
      <c r="BF659" s="50">
        <v>16</v>
      </c>
      <c r="BG659" s="50">
        <v>10</v>
      </c>
      <c r="BH659" s="50">
        <v>30</v>
      </c>
      <c r="BI659" s="50" t="s">
        <v>7945</v>
      </c>
      <c r="BJ659" s="50" t="s">
        <v>7946</v>
      </c>
      <c r="BK659" s="50" t="s">
        <v>7947</v>
      </c>
      <c r="BL659" s="56" t="s">
        <v>7948</v>
      </c>
      <c r="BM659" s="52" t="s">
        <v>90</v>
      </c>
      <c r="BN659" s="57"/>
      <c r="BO659" s="57"/>
      <c r="BP659" s="57"/>
      <c r="BQ659" s="58"/>
    </row>
    <row r="660" spans="1:69" ht="15.75" x14ac:dyDescent="0.25">
      <c r="A660" s="65" t="s">
        <v>5353</v>
      </c>
      <c r="B660" s="87" t="s">
        <v>7949</v>
      </c>
      <c r="C660" s="39" t="s">
        <v>146</v>
      </c>
      <c r="D660" s="39" t="s">
        <v>118</v>
      </c>
      <c r="E660" s="39" t="s">
        <v>7950</v>
      </c>
      <c r="F660" s="72" t="s">
        <v>7951</v>
      </c>
      <c r="G660" s="41" t="s">
        <v>7952</v>
      </c>
      <c r="H660" s="48" t="s">
        <v>7953</v>
      </c>
      <c r="I660" s="41" t="s">
        <v>7954</v>
      </c>
      <c r="J660" s="43">
        <v>262</v>
      </c>
      <c r="K660" s="43">
        <v>44</v>
      </c>
      <c r="L660" s="41" t="s">
        <v>7955</v>
      </c>
      <c r="M660" s="41" t="s">
        <v>7956</v>
      </c>
      <c r="N660" s="41" t="s">
        <v>7949</v>
      </c>
      <c r="O660" s="43">
        <v>54</v>
      </c>
      <c r="P660" s="43">
        <v>334</v>
      </c>
      <c r="Q660" s="41" t="s">
        <v>4996</v>
      </c>
      <c r="R660" s="41" t="s">
        <v>79</v>
      </c>
      <c r="S660" s="43">
        <v>3</v>
      </c>
      <c r="T660" s="44" t="s">
        <v>97</v>
      </c>
      <c r="U660" s="43">
        <v>0.18073593073593069</v>
      </c>
      <c r="V660" s="43">
        <v>2.6666666666666668E-2</v>
      </c>
      <c r="W660" s="43">
        <v>0.13</v>
      </c>
      <c r="X660" s="45">
        <v>6</v>
      </c>
      <c r="Y660" s="45">
        <v>334</v>
      </c>
      <c r="Z660" s="46">
        <v>1.79640718562874E-2</v>
      </c>
      <c r="AA660" s="41" t="s">
        <v>7952</v>
      </c>
      <c r="AB660" s="41" t="s">
        <v>7954</v>
      </c>
      <c r="AC660" s="41" t="s">
        <v>7957</v>
      </c>
      <c r="AD660" s="41" t="s">
        <v>7953</v>
      </c>
      <c r="AE660" s="43">
        <v>32</v>
      </c>
      <c r="AF660" s="43">
        <v>5.9701492537313432E-2</v>
      </c>
      <c r="AG660" s="43">
        <v>4</v>
      </c>
      <c r="AH660" s="43">
        <v>28</v>
      </c>
      <c r="AI660" s="47">
        <v>0</v>
      </c>
      <c r="AJ660" s="47">
        <v>0</v>
      </c>
      <c r="AK660" s="47">
        <v>0</v>
      </c>
      <c r="AL660" s="41" t="s">
        <v>82</v>
      </c>
      <c r="AM660" s="47">
        <v>0</v>
      </c>
      <c r="AN660" s="43">
        <v>67</v>
      </c>
      <c r="AO660" s="43">
        <v>1</v>
      </c>
      <c r="AP660" s="43">
        <v>0</v>
      </c>
      <c r="AQ660" s="43">
        <v>60</v>
      </c>
      <c r="AR660" s="43">
        <v>5</v>
      </c>
      <c r="AS660" s="41">
        <v>0.18</v>
      </c>
      <c r="AT660" s="43">
        <v>262</v>
      </c>
      <c r="AU660" s="43">
        <v>0</v>
      </c>
      <c r="AV660" s="55">
        <v>0</v>
      </c>
      <c r="AW660" s="48" t="s">
        <v>7958</v>
      </c>
      <c r="AX660" s="39">
        <v>0</v>
      </c>
      <c r="AY660" s="39">
        <v>0</v>
      </c>
      <c r="AZ660" s="39" t="s">
        <v>85</v>
      </c>
      <c r="BA660" s="61"/>
      <c r="BB660" s="48" t="s">
        <v>7959</v>
      </c>
      <c r="BC660" s="39">
        <v>0</v>
      </c>
      <c r="BD660" s="41" t="s">
        <v>7952</v>
      </c>
      <c r="BE660" s="50">
        <v>0</v>
      </c>
      <c r="BF660" s="50">
        <v>0</v>
      </c>
      <c r="BG660" s="50">
        <v>0</v>
      </c>
      <c r="BH660" s="50">
        <v>0</v>
      </c>
      <c r="BI660" s="50"/>
      <c r="BJ660" s="50"/>
      <c r="BK660" s="50"/>
      <c r="BL660" s="80" t="s">
        <v>7960</v>
      </c>
      <c r="BM660" s="52" t="s">
        <v>90</v>
      </c>
      <c r="BN660" s="82"/>
      <c r="BO660" s="82"/>
      <c r="BP660" s="82"/>
      <c r="BQ660" s="84"/>
    </row>
    <row r="661" spans="1:69" ht="15.75" x14ac:dyDescent="0.25">
      <c r="A661" s="65" t="s">
        <v>5353</v>
      </c>
      <c r="B661" s="87" t="s">
        <v>7949</v>
      </c>
      <c r="C661" s="61" t="s">
        <v>132</v>
      </c>
      <c r="D661" s="61" t="s">
        <v>71</v>
      </c>
      <c r="E661" s="61" t="s">
        <v>132</v>
      </c>
      <c r="F661" s="72" t="s">
        <v>7951</v>
      </c>
      <c r="G661" s="41" t="s">
        <v>7961</v>
      </c>
      <c r="H661" s="48" t="s">
        <v>7962</v>
      </c>
      <c r="I661" s="41" t="s">
        <v>7963</v>
      </c>
      <c r="J661" s="43">
        <v>130</v>
      </c>
      <c r="K661" s="43">
        <v>42</v>
      </c>
      <c r="L661" s="41" t="s">
        <v>7964</v>
      </c>
      <c r="M661" s="41" t="s">
        <v>7965</v>
      </c>
      <c r="N661" s="41" t="s">
        <v>7949</v>
      </c>
      <c r="O661" s="43">
        <v>73</v>
      </c>
      <c r="P661" s="43">
        <v>46</v>
      </c>
      <c r="Q661" s="41" t="s">
        <v>4996</v>
      </c>
      <c r="R661" s="41" t="s">
        <v>79</v>
      </c>
      <c r="S661" s="43">
        <v>9</v>
      </c>
      <c r="T661" s="44" t="s">
        <v>97</v>
      </c>
      <c r="U661" s="43">
        <v>9.2631578947368426E-2</v>
      </c>
      <c r="V661" s="43">
        <v>1.545454545454545</v>
      </c>
      <c r="W661" s="43">
        <v>2.1818181818181821</v>
      </c>
      <c r="X661" s="45">
        <v>0</v>
      </c>
      <c r="Y661" s="45">
        <v>44</v>
      </c>
      <c r="Z661" s="46">
        <v>0</v>
      </c>
      <c r="AA661" s="41" t="s">
        <v>7961</v>
      </c>
      <c r="AB661" s="41" t="s">
        <v>7963</v>
      </c>
      <c r="AC661" s="41" t="s">
        <v>7966</v>
      </c>
      <c r="AD661" s="41" t="s">
        <v>7962</v>
      </c>
      <c r="AE661" s="43">
        <v>5</v>
      </c>
      <c r="AF661" s="43">
        <v>1</v>
      </c>
      <c r="AG661" s="43">
        <v>2</v>
      </c>
      <c r="AH661" s="43">
        <v>3</v>
      </c>
      <c r="AI661" s="47">
        <v>2.1919999999999999E-2</v>
      </c>
      <c r="AJ661" s="47">
        <v>2.8989999999999998E-2</v>
      </c>
      <c r="AK661" s="47">
        <v>0</v>
      </c>
      <c r="AL661" s="41" t="s">
        <v>82</v>
      </c>
      <c r="AM661" s="41" t="s">
        <v>82</v>
      </c>
      <c r="AN661" s="43">
        <v>2</v>
      </c>
      <c r="AO661" s="43">
        <v>1</v>
      </c>
      <c r="AP661" s="43">
        <v>0</v>
      </c>
      <c r="AQ661" s="43">
        <v>1</v>
      </c>
      <c r="AR661" s="43">
        <v>0</v>
      </c>
      <c r="AS661" s="41">
        <v>0.01</v>
      </c>
      <c r="AT661" s="43">
        <v>129</v>
      </c>
      <c r="AU661" s="43">
        <v>0</v>
      </c>
      <c r="AV661" s="55">
        <v>0</v>
      </c>
      <c r="AW661" s="48" t="s">
        <v>7967</v>
      </c>
      <c r="AX661" s="39">
        <v>0</v>
      </c>
      <c r="AY661" s="39">
        <v>0</v>
      </c>
      <c r="AZ661" s="39" t="s">
        <v>85</v>
      </c>
      <c r="BA661" s="61"/>
      <c r="BB661" s="48" t="s">
        <v>7968</v>
      </c>
      <c r="BC661" s="39">
        <v>0</v>
      </c>
      <c r="BD661" s="41" t="s">
        <v>7961</v>
      </c>
      <c r="BE661" s="50">
        <v>13</v>
      </c>
      <c r="BF661" s="50">
        <v>6</v>
      </c>
      <c r="BG661" s="50">
        <v>1</v>
      </c>
      <c r="BH661" s="50">
        <v>20</v>
      </c>
      <c r="BI661" s="50" t="s">
        <v>7969</v>
      </c>
      <c r="BJ661" s="50" t="s">
        <v>7970</v>
      </c>
      <c r="BK661" s="50" t="s">
        <v>6963</v>
      </c>
      <c r="BL661" s="80" t="s">
        <v>7971</v>
      </c>
      <c r="BM661" s="52" t="s">
        <v>90</v>
      </c>
      <c r="BN661" s="82"/>
      <c r="BO661" s="82"/>
      <c r="BP661" s="82"/>
      <c r="BQ661" s="84"/>
    </row>
    <row r="662" spans="1:69" ht="15.75" x14ac:dyDescent="0.25">
      <c r="A662" s="38" t="s">
        <v>5353</v>
      </c>
      <c r="B662" s="39" t="s">
        <v>7972</v>
      </c>
      <c r="C662" s="39" t="s">
        <v>104</v>
      </c>
      <c r="D662" s="39" t="s">
        <v>2142</v>
      </c>
      <c r="E662" s="39" t="s">
        <v>7973</v>
      </c>
      <c r="F662" s="66" t="str">
        <f t="shared" ref="F662:F669" si="36">HYPERLINK("http://twiplomacy.com/info/europe/Serbia","http://twiplomacy.com/info/europe/Serbia")</f>
        <v>http://twiplomacy.com/info/europe/Serbia</v>
      </c>
      <c r="G662" s="41" t="s">
        <v>7974</v>
      </c>
      <c r="H662" s="48" t="s">
        <v>7975</v>
      </c>
      <c r="I662" s="41" t="s">
        <v>7976</v>
      </c>
      <c r="J662" s="43">
        <v>33220</v>
      </c>
      <c r="K662" s="43">
        <v>66</v>
      </c>
      <c r="L662" s="41" t="s">
        <v>7977</v>
      </c>
      <c r="M662" s="41" t="s">
        <v>7978</v>
      </c>
      <c r="N662" s="41" t="s">
        <v>7979</v>
      </c>
      <c r="O662" s="43">
        <v>133</v>
      </c>
      <c r="P662" s="43">
        <v>2392</v>
      </c>
      <c r="Q662" s="41" t="s">
        <v>164</v>
      </c>
      <c r="R662" s="41" t="s">
        <v>124</v>
      </c>
      <c r="S662" s="43">
        <v>150</v>
      </c>
      <c r="T662" s="39" t="s">
        <v>97</v>
      </c>
      <c r="U662" s="43">
        <v>2.0220900594732369</v>
      </c>
      <c r="V662" s="43">
        <v>35.69047619047619</v>
      </c>
      <c r="W662" s="43">
        <v>50.85626102292769</v>
      </c>
      <c r="X662" s="45">
        <v>38</v>
      </c>
      <c r="Y662" s="45">
        <v>2380</v>
      </c>
      <c r="Z662" s="46">
        <v>1.5966386554621799E-2</v>
      </c>
      <c r="AA662" s="41" t="s">
        <v>7974</v>
      </c>
      <c r="AB662" s="41" t="s">
        <v>7976</v>
      </c>
      <c r="AC662" s="41" t="s">
        <v>7980</v>
      </c>
      <c r="AD662" s="41" t="s">
        <v>7975</v>
      </c>
      <c r="AE662" s="43">
        <v>106252</v>
      </c>
      <c r="AF662" s="43">
        <v>83.004264392324089</v>
      </c>
      <c r="AG662" s="43">
        <v>38929</v>
      </c>
      <c r="AH662" s="43">
        <v>67323</v>
      </c>
      <c r="AI662" s="47">
        <v>9.4500000000000001E-3</v>
      </c>
      <c r="AJ662" s="47">
        <v>8.3800000000000003E-3</v>
      </c>
      <c r="AK662" s="47">
        <v>9.7099999999999999E-3</v>
      </c>
      <c r="AL662" s="41" t="s">
        <v>82</v>
      </c>
      <c r="AM662" s="47">
        <v>8.6199999999999992E-3</v>
      </c>
      <c r="AN662" s="43">
        <v>469</v>
      </c>
      <c r="AO662" s="43">
        <v>207</v>
      </c>
      <c r="AP662" s="43">
        <v>0</v>
      </c>
      <c r="AQ662" s="43">
        <v>147</v>
      </c>
      <c r="AR662" s="43">
        <v>111</v>
      </c>
      <c r="AS662" s="41">
        <v>1.28</v>
      </c>
      <c r="AT662" s="43">
        <v>33164</v>
      </c>
      <c r="AU662" s="43">
        <v>14390</v>
      </c>
      <c r="AV662" s="47">
        <v>0.76649999999999996</v>
      </c>
      <c r="AW662" s="48" t="str">
        <f>HYPERLINK("https://twitter.com/SerbianPM/lists","https://twitter.com/SerbianPM/lists")</f>
        <v>https://twitter.com/SerbianPM/lists</v>
      </c>
      <c r="AX662" s="39">
        <v>0</v>
      </c>
      <c r="AY662" s="39">
        <v>0</v>
      </c>
      <c r="AZ662" s="39" t="s">
        <v>85</v>
      </c>
      <c r="BA662" s="39"/>
      <c r="BB662" s="48" t="s">
        <v>7981</v>
      </c>
      <c r="BC662" s="39">
        <v>0</v>
      </c>
      <c r="BD662" s="41" t="s">
        <v>7974</v>
      </c>
      <c r="BE662" s="50">
        <v>10</v>
      </c>
      <c r="BF662" s="50">
        <v>20</v>
      </c>
      <c r="BG662" s="50">
        <v>11</v>
      </c>
      <c r="BH662" s="50">
        <v>41</v>
      </c>
      <c r="BI662" s="50" t="s">
        <v>7982</v>
      </c>
      <c r="BJ662" s="50" t="s">
        <v>7983</v>
      </c>
      <c r="BK662" s="50" t="s">
        <v>7984</v>
      </c>
      <c r="BL662" s="51" t="s">
        <v>7985</v>
      </c>
      <c r="BM662" s="52">
        <v>319</v>
      </c>
      <c r="BN662" s="57">
        <v>1</v>
      </c>
      <c r="BO662" s="57">
        <v>23</v>
      </c>
      <c r="BP662" s="57">
        <v>0</v>
      </c>
      <c r="BQ662" s="58"/>
    </row>
    <row r="663" spans="1:69" ht="15.75" x14ac:dyDescent="0.25">
      <c r="A663" s="38" t="s">
        <v>5353</v>
      </c>
      <c r="B663" s="39" t="s">
        <v>7972</v>
      </c>
      <c r="C663" s="39" t="s">
        <v>146</v>
      </c>
      <c r="D663" s="39" t="s">
        <v>118</v>
      </c>
      <c r="E663" s="39" t="s">
        <v>7986</v>
      </c>
      <c r="F663" s="66" t="str">
        <f t="shared" si="36"/>
        <v>http://twiplomacy.com/info/europe/Serbia</v>
      </c>
      <c r="G663" s="41" t="s">
        <v>7987</v>
      </c>
      <c r="H663" s="48" t="s">
        <v>7988</v>
      </c>
      <c r="I663" s="41" t="s">
        <v>7989</v>
      </c>
      <c r="J663" s="43">
        <v>274297</v>
      </c>
      <c r="K663" s="43">
        <v>650</v>
      </c>
      <c r="L663" s="41" t="s">
        <v>7990</v>
      </c>
      <c r="M663" s="41" t="s">
        <v>7991</v>
      </c>
      <c r="N663" s="41" t="s">
        <v>7992</v>
      </c>
      <c r="O663" s="43">
        <v>1105</v>
      </c>
      <c r="P663" s="43">
        <v>2107</v>
      </c>
      <c r="Q663" s="41" t="s">
        <v>5655</v>
      </c>
      <c r="R663" s="41" t="s">
        <v>124</v>
      </c>
      <c r="S663" s="43">
        <v>388</v>
      </c>
      <c r="T663" s="44" t="s">
        <v>97</v>
      </c>
      <c r="U663" s="43">
        <v>0.88315565031982945</v>
      </c>
      <c r="V663" s="43">
        <v>692.30303030303025</v>
      </c>
      <c r="W663" s="43">
        <v>787.91454545454542</v>
      </c>
      <c r="X663" s="45">
        <v>22</v>
      </c>
      <c r="Y663" s="45">
        <v>2071</v>
      </c>
      <c r="Z663" s="46">
        <v>1.0622887493964299E-2</v>
      </c>
      <c r="AA663" s="41" t="s">
        <v>7987</v>
      </c>
      <c r="AB663" s="41" t="s">
        <v>7989</v>
      </c>
      <c r="AC663" s="41" t="s">
        <v>7993</v>
      </c>
      <c r="AD663" s="41" t="s">
        <v>7988</v>
      </c>
      <c r="AE663" s="43">
        <v>971816</v>
      </c>
      <c r="AF663" s="43">
        <v>1453.4822006472491</v>
      </c>
      <c r="AG663" s="43">
        <v>449126</v>
      </c>
      <c r="AH663" s="43">
        <v>522690</v>
      </c>
      <c r="AI663" s="47">
        <v>1.3180000000000001E-2</v>
      </c>
      <c r="AJ663" s="47">
        <v>1.4E-2</v>
      </c>
      <c r="AK663" s="47">
        <v>1.3339999999999999E-2</v>
      </c>
      <c r="AL663" s="47">
        <v>1.448E-2</v>
      </c>
      <c r="AM663" s="47">
        <v>1.494E-2</v>
      </c>
      <c r="AN663" s="43">
        <v>309</v>
      </c>
      <c r="AO663" s="43">
        <v>24</v>
      </c>
      <c r="AP663" s="43">
        <v>1</v>
      </c>
      <c r="AQ663" s="43">
        <v>276</v>
      </c>
      <c r="AR663" s="43">
        <v>8</v>
      </c>
      <c r="AS663" s="41">
        <v>0.85</v>
      </c>
      <c r="AT663" s="43">
        <v>274528</v>
      </c>
      <c r="AU663" s="43">
        <v>81455</v>
      </c>
      <c r="AV663" s="47">
        <v>0.4219</v>
      </c>
      <c r="AW663" s="48" t="str">
        <f>HYPERLINK("https://twitter.com/avucic/lists","https://twitter.com/avucic/lists")</f>
        <v>https://twitter.com/avucic/lists</v>
      </c>
      <c r="AX663" s="39">
        <v>0</v>
      </c>
      <c r="AY663" s="39">
        <v>0</v>
      </c>
      <c r="AZ663" s="39" t="s">
        <v>85</v>
      </c>
      <c r="BA663" s="39"/>
      <c r="BB663" s="48" t="s">
        <v>7994</v>
      </c>
      <c r="BC663" s="39">
        <v>0</v>
      </c>
      <c r="BD663" s="41" t="s">
        <v>7987</v>
      </c>
      <c r="BE663" s="50">
        <v>30</v>
      </c>
      <c r="BF663" s="50">
        <v>5</v>
      </c>
      <c r="BG663" s="50">
        <v>43</v>
      </c>
      <c r="BH663" s="50">
        <v>78</v>
      </c>
      <c r="BI663" s="50" t="s">
        <v>7995</v>
      </c>
      <c r="BJ663" s="50" t="s">
        <v>7996</v>
      </c>
      <c r="BK663" s="50" t="s">
        <v>7997</v>
      </c>
      <c r="BL663" s="56" t="s">
        <v>7998</v>
      </c>
      <c r="BM663" s="52" t="s">
        <v>90</v>
      </c>
      <c r="BN663" s="57"/>
      <c r="BO663" s="57"/>
      <c r="BP663" s="57"/>
      <c r="BQ663" s="58"/>
    </row>
    <row r="664" spans="1:69" ht="15.75" x14ac:dyDescent="0.25">
      <c r="A664" s="38" t="s">
        <v>5353</v>
      </c>
      <c r="B664" s="39" t="s">
        <v>7972</v>
      </c>
      <c r="C664" s="39" t="s">
        <v>70</v>
      </c>
      <c r="D664" s="39" t="s">
        <v>71</v>
      </c>
      <c r="E664" s="39" t="s">
        <v>70</v>
      </c>
      <c r="F664" s="66" t="str">
        <f t="shared" si="36"/>
        <v>http://twiplomacy.com/info/europe/Serbia</v>
      </c>
      <c r="G664" s="41" t="s">
        <v>7999</v>
      </c>
      <c r="H664" s="48" t="s">
        <v>8000</v>
      </c>
      <c r="I664" s="41" t="s">
        <v>7989</v>
      </c>
      <c r="J664" s="43">
        <v>55134</v>
      </c>
      <c r="K664" s="43">
        <v>176</v>
      </c>
      <c r="L664" s="41" t="s">
        <v>8001</v>
      </c>
      <c r="M664" s="41" t="s">
        <v>8002</v>
      </c>
      <c r="N664" s="41" t="s">
        <v>8003</v>
      </c>
      <c r="O664" s="43">
        <v>148</v>
      </c>
      <c r="P664" s="43">
        <v>1487</v>
      </c>
      <c r="Q664" s="41" t="s">
        <v>164</v>
      </c>
      <c r="R664" s="41" t="s">
        <v>124</v>
      </c>
      <c r="S664" s="43">
        <v>227</v>
      </c>
      <c r="T664" s="44" t="s">
        <v>97</v>
      </c>
      <c r="U664" s="43">
        <v>0.69502868068833656</v>
      </c>
      <c r="V664" s="43">
        <v>66.09801136363636</v>
      </c>
      <c r="W664" s="43">
        <v>94.78480113636364</v>
      </c>
      <c r="X664" s="45">
        <v>36</v>
      </c>
      <c r="Y664" s="45">
        <v>1454</v>
      </c>
      <c r="Z664" s="46">
        <v>2.4759284731774401E-2</v>
      </c>
      <c r="AA664" s="41" t="s">
        <v>7999</v>
      </c>
      <c r="AB664" s="41" t="s">
        <v>7989</v>
      </c>
      <c r="AC664" s="41" t="s">
        <v>8004</v>
      </c>
      <c r="AD664" s="41" t="s">
        <v>8000</v>
      </c>
      <c r="AE664" s="43">
        <v>37118</v>
      </c>
      <c r="AF664" s="43">
        <v>35.538167938931295</v>
      </c>
      <c r="AG664" s="43">
        <v>9311</v>
      </c>
      <c r="AH664" s="43">
        <v>27807</v>
      </c>
      <c r="AI664" s="47">
        <v>2.8700000000000002E-3</v>
      </c>
      <c r="AJ664" s="47">
        <v>2.7399999999999998E-3</v>
      </c>
      <c r="AK664" s="47">
        <v>1.3799999999999999E-3</v>
      </c>
      <c r="AL664" s="41" t="s">
        <v>82</v>
      </c>
      <c r="AM664" s="47">
        <v>3.3800000000000002E-3</v>
      </c>
      <c r="AN664" s="43">
        <v>262</v>
      </c>
      <c r="AO664" s="43">
        <v>233</v>
      </c>
      <c r="AP664" s="43">
        <v>0</v>
      </c>
      <c r="AQ664" s="43">
        <v>1</v>
      </c>
      <c r="AR664" s="43">
        <v>28</v>
      </c>
      <c r="AS664" s="41">
        <v>0.72</v>
      </c>
      <c r="AT664" s="43">
        <v>55116</v>
      </c>
      <c r="AU664" s="43">
        <v>9514</v>
      </c>
      <c r="AV664" s="47">
        <v>0.20860000000000001</v>
      </c>
      <c r="AW664" s="48" t="s">
        <v>8005</v>
      </c>
      <c r="AX664" s="39">
        <v>0</v>
      </c>
      <c r="AY664" s="39">
        <v>0</v>
      </c>
      <c r="AZ664" s="39" t="s">
        <v>85</v>
      </c>
      <c r="BA664" s="39"/>
      <c r="BB664" s="48" t="s">
        <v>8006</v>
      </c>
      <c r="BC664" s="39">
        <v>0</v>
      </c>
      <c r="BD664" s="41" t="s">
        <v>7999</v>
      </c>
      <c r="BE664" s="50">
        <v>10</v>
      </c>
      <c r="BF664" s="50">
        <v>21</v>
      </c>
      <c r="BG664" s="50">
        <v>8</v>
      </c>
      <c r="BH664" s="50">
        <v>39</v>
      </c>
      <c r="BI664" s="50" t="s">
        <v>8007</v>
      </c>
      <c r="BJ664" s="50" t="s">
        <v>8008</v>
      </c>
      <c r="BK664" s="50" t="s">
        <v>8009</v>
      </c>
      <c r="BL664" s="51" t="s">
        <v>8010</v>
      </c>
      <c r="BM664" s="52" t="s">
        <v>90</v>
      </c>
      <c r="BN664" s="57"/>
      <c r="BO664" s="57"/>
      <c r="BP664" s="57"/>
      <c r="BQ664" s="58"/>
    </row>
    <row r="665" spans="1:69" ht="15.75" x14ac:dyDescent="0.25">
      <c r="A665" s="38" t="s">
        <v>5353</v>
      </c>
      <c r="B665" s="39" t="s">
        <v>7972</v>
      </c>
      <c r="C665" s="39" t="s">
        <v>70</v>
      </c>
      <c r="D665" s="39" t="s">
        <v>71</v>
      </c>
      <c r="E665" s="39" t="s">
        <v>70</v>
      </c>
      <c r="F665" s="66" t="str">
        <f t="shared" si="36"/>
        <v>http://twiplomacy.com/info/europe/Serbia</v>
      </c>
      <c r="G665" s="41" t="s">
        <v>8011</v>
      </c>
      <c r="H665" s="48" t="s">
        <v>8012</v>
      </c>
      <c r="I665" s="41" t="s">
        <v>8013</v>
      </c>
      <c r="J665" s="43">
        <v>797</v>
      </c>
      <c r="K665" s="43">
        <v>74</v>
      </c>
      <c r="L665" s="41" t="s">
        <v>8014</v>
      </c>
      <c r="M665" s="41" t="s">
        <v>8015</v>
      </c>
      <c r="N665" s="41" t="s">
        <v>7972</v>
      </c>
      <c r="O665" s="43">
        <v>0</v>
      </c>
      <c r="P665" s="43">
        <v>93</v>
      </c>
      <c r="Q665" s="41" t="s">
        <v>164</v>
      </c>
      <c r="R665" s="41" t="s">
        <v>79</v>
      </c>
      <c r="S665" s="43">
        <v>47</v>
      </c>
      <c r="T665" s="44" t="s">
        <v>8016</v>
      </c>
      <c r="U665" s="43">
        <v>0.13210227272727271</v>
      </c>
      <c r="V665" s="43">
        <v>0.83695652173913049</v>
      </c>
      <c r="W665" s="43">
        <v>1.3152173913043479</v>
      </c>
      <c r="X665" s="45">
        <v>0</v>
      </c>
      <c r="Y665" s="45">
        <v>93</v>
      </c>
      <c r="Z665" s="46">
        <v>0</v>
      </c>
      <c r="AA665" s="41" t="s">
        <v>8011</v>
      </c>
      <c r="AB665" s="41" t="s">
        <v>8013</v>
      </c>
      <c r="AC665" s="41" t="s">
        <v>8017</v>
      </c>
      <c r="AD665" s="41" t="s">
        <v>8012</v>
      </c>
      <c r="AE665" s="43">
        <v>0</v>
      </c>
      <c r="AF665" s="43" t="e">
        <v>#VALUE!</v>
      </c>
      <c r="AG665" s="43">
        <v>0</v>
      </c>
      <c r="AH665" s="43">
        <v>0</v>
      </c>
      <c r="AI665" s="41" t="s">
        <v>82</v>
      </c>
      <c r="AJ665" s="41" t="s">
        <v>82</v>
      </c>
      <c r="AK665" s="41" t="s">
        <v>82</v>
      </c>
      <c r="AL665" s="41" t="s">
        <v>82</v>
      </c>
      <c r="AM665" s="41" t="s">
        <v>82</v>
      </c>
      <c r="AN665" s="43" t="s">
        <v>83</v>
      </c>
      <c r="AO665" s="43">
        <v>0</v>
      </c>
      <c r="AP665" s="43">
        <v>0</v>
      </c>
      <c r="AQ665" s="43">
        <v>0</v>
      </c>
      <c r="AR665" s="43">
        <v>0</v>
      </c>
      <c r="AS665" s="41">
        <v>0</v>
      </c>
      <c r="AT665" s="43">
        <v>797</v>
      </c>
      <c r="AU665" s="43">
        <v>102</v>
      </c>
      <c r="AV665" s="47">
        <v>0.14680000000000001</v>
      </c>
      <c r="AW665" s="48" t="s">
        <v>8018</v>
      </c>
      <c r="AX665" s="39">
        <v>0</v>
      </c>
      <c r="AY665" s="39">
        <v>0</v>
      </c>
      <c r="AZ665" s="39" t="s">
        <v>85</v>
      </c>
      <c r="BA665" s="39"/>
      <c r="BB665" s="48" t="s">
        <v>8019</v>
      </c>
      <c r="BC665" s="39">
        <v>0</v>
      </c>
      <c r="BD665" s="41" t="s">
        <v>8011</v>
      </c>
      <c r="BE665" s="50">
        <v>36</v>
      </c>
      <c r="BF665" s="50">
        <v>8</v>
      </c>
      <c r="BG665" s="50">
        <v>6</v>
      </c>
      <c r="BH665" s="50">
        <v>50</v>
      </c>
      <c r="BI665" s="50" t="s">
        <v>8020</v>
      </c>
      <c r="BJ665" s="50" t="s">
        <v>8021</v>
      </c>
      <c r="BK665" s="50" t="s">
        <v>8022</v>
      </c>
      <c r="BL665" s="51" t="s">
        <v>8023</v>
      </c>
      <c r="BM665" s="52" t="s">
        <v>90</v>
      </c>
      <c r="BN665" s="57"/>
      <c r="BO665" s="57"/>
      <c r="BP665" s="57"/>
      <c r="BQ665" s="58"/>
    </row>
    <row r="666" spans="1:69" ht="15.75" x14ac:dyDescent="0.25">
      <c r="A666" s="38" t="s">
        <v>5353</v>
      </c>
      <c r="B666" s="39" t="s">
        <v>7972</v>
      </c>
      <c r="C666" s="39" t="s">
        <v>104</v>
      </c>
      <c r="D666" s="39" t="s">
        <v>118</v>
      </c>
      <c r="E666" s="39" t="s">
        <v>7973</v>
      </c>
      <c r="F666" s="66" t="str">
        <f t="shared" si="36"/>
        <v>http://twiplomacy.com/info/europe/Serbia</v>
      </c>
      <c r="G666" s="41" t="s">
        <v>8024</v>
      </c>
      <c r="H666" s="48" t="s">
        <v>8025</v>
      </c>
      <c r="I666" s="41" t="s">
        <v>8026</v>
      </c>
      <c r="J666" s="43">
        <v>9966</v>
      </c>
      <c r="K666" s="43">
        <v>207</v>
      </c>
      <c r="L666" s="41"/>
      <c r="M666" s="41" t="s">
        <v>8027</v>
      </c>
      <c r="N666" s="41" t="s">
        <v>8028</v>
      </c>
      <c r="O666" s="43">
        <v>378</v>
      </c>
      <c r="P666" s="43">
        <v>343</v>
      </c>
      <c r="Q666" s="41" t="s">
        <v>164</v>
      </c>
      <c r="R666" s="41" t="s">
        <v>79</v>
      </c>
      <c r="S666" s="43">
        <v>56</v>
      </c>
      <c r="T666" s="44" t="s">
        <v>97</v>
      </c>
      <c r="U666" s="43">
        <v>0.39627039627039629</v>
      </c>
      <c r="V666" s="43">
        <v>40.976510067114091</v>
      </c>
      <c r="W666" s="43">
        <v>67.832214765100673</v>
      </c>
      <c r="X666" s="45">
        <v>216</v>
      </c>
      <c r="Y666" s="45">
        <v>340</v>
      </c>
      <c r="Z666" s="46">
        <v>0.63529411764705901</v>
      </c>
      <c r="AA666" s="41" t="s">
        <v>8024</v>
      </c>
      <c r="AB666" s="41" t="s">
        <v>8026</v>
      </c>
      <c r="AC666" s="41" t="s">
        <v>8029</v>
      </c>
      <c r="AD666" s="41" t="s">
        <v>8025</v>
      </c>
      <c r="AE666" s="43">
        <v>25162</v>
      </c>
      <c r="AF666" s="43">
        <v>165.4915254237288</v>
      </c>
      <c r="AG666" s="43">
        <v>9764</v>
      </c>
      <c r="AH666" s="43">
        <v>15398</v>
      </c>
      <c r="AI666" s="47">
        <v>5.228E-2</v>
      </c>
      <c r="AJ666" s="47">
        <v>1.5939999999999999E-2</v>
      </c>
      <c r="AK666" s="47">
        <v>4.4269999999999997E-2</v>
      </c>
      <c r="AL666" s="41" t="s">
        <v>82</v>
      </c>
      <c r="AM666" s="47">
        <v>8.6720000000000005E-2</v>
      </c>
      <c r="AN666" s="43">
        <v>59</v>
      </c>
      <c r="AO666" s="43">
        <v>2</v>
      </c>
      <c r="AP666" s="43">
        <v>0</v>
      </c>
      <c r="AQ666" s="43">
        <v>41</v>
      </c>
      <c r="AR666" s="43">
        <v>15</v>
      </c>
      <c r="AS666" s="41">
        <v>0.16</v>
      </c>
      <c r="AT666" s="43">
        <v>9958</v>
      </c>
      <c r="AU666" s="43">
        <v>0</v>
      </c>
      <c r="AV666" s="55">
        <v>0</v>
      </c>
      <c r="AW666" s="48" t="s">
        <v>8030</v>
      </c>
      <c r="AX666" s="39">
        <v>0</v>
      </c>
      <c r="AY666" s="39">
        <v>0</v>
      </c>
      <c r="AZ666" s="39" t="s">
        <v>85</v>
      </c>
      <c r="BA666" s="39"/>
      <c r="BB666" s="48" t="s">
        <v>8031</v>
      </c>
      <c r="BC666" s="39">
        <v>0</v>
      </c>
      <c r="BD666" s="41" t="s">
        <v>8024</v>
      </c>
      <c r="BE666" s="50">
        <v>8</v>
      </c>
      <c r="BF666" s="50">
        <v>4</v>
      </c>
      <c r="BG666" s="50">
        <v>3</v>
      </c>
      <c r="BH666" s="50">
        <v>15</v>
      </c>
      <c r="BI666" s="50" t="s">
        <v>8032</v>
      </c>
      <c r="BJ666" s="50" t="s">
        <v>8033</v>
      </c>
      <c r="BK666" s="50" t="s">
        <v>8034</v>
      </c>
      <c r="BL666" s="51" t="s">
        <v>8035</v>
      </c>
      <c r="BM666" s="52" t="s">
        <v>90</v>
      </c>
      <c r="BN666" s="57"/>
      <c r="BO666" s="57"/>
      <c r="BP666" s="57"/>
      <c r="BQ666" s="58"/>
    </row>
    <row r="667" spans="1:69" ht="15.75" x14ac:dyDescent="0.25">
      <c r="A667" s="38" t="s">
        <v>5353</v>
      </c>
      <c r="B667" s="39" t="s">
        <v>7972</v>
      </c>
      <c r="C667" s="39" t="s">
        <v>211</v>
      </c>
      <c r="D667" s="39" t="s">
        <v>71</v>
      </c>
      <c r="E667" s="39" t="s">
        <v>211</v>
      </c>
      <c r="F667" s="66" t="str">
        <f t="shared" si="36"/>
        <v>http://twiplomacy.com/info/europe/Serbia</v>
      </c>
      <c r="G667" s="41" t="s">
        <v>8036</v>
      </c>
      <c r="H667" s="48" t="s">
        <v>8037</v>
      </c>
      <c r="I667" s="41" t="s">
        <v>8038</v>
      </c>
      <c r="J667" s="43">
        <v>7360</v>
      </c>
      <c r="K667" s="43">
        <v>2210</v>
      </c>
      <c r="L667" s="41" t="s">
        <v>8039</v>
      </c>
      <c r="M667" s="41" t="s">
        <v>8040</v>
      </c>
      <c r="N667" s="41" t="s">
        <v>7972</v>
      </c>
      <c r="O667" s="43">
        <v>2003</v>
      </c>
      <c r="P667" s="43">
        <v>6128</v>
      </c>
      <c r="Q667" s="41" t="s">
        <v>164</v>
      </c>
      <c r="R667" s="41" t="s">
        <v>79</v>
      </c>
      <c r="S667" s="43">
        <v>62</v>
      </c>
      <c r="T667" s="39" t="s">
        <v>97</v>
      </c>
      <c r="U667" s="43">
        <v>2.3492407809110629</v>
      </c>
      <c r="V667" s="43">
        <v>1.089460784313725</v>
      </c>
      <c r="W667" s="43">
        <v>1.779411764705882</v>
      </c>
      <c r="X667" s="45">
        <v>180</v>
      </c>
      <c r="Y667" s="45">
        <v>3249</v>
      </c>
      <c r="Z667" s="46">
        <v>5.5401662049861501E-2</v>
      </c>
      <c r="AA667" s="41" t="s">
        <v>8036</v>
      </c>
      <c r="AB667" s="41" t="s">
        <v>8038</v>
      </c>
      <c r="AC667" s="41" t="s">
        <v>8041</v>
      </c>
      <c r="AD667" s="41" t="s">
        <v>8037</v>
      </c>
      <c r="AE667" s="43">
        <v>1763</v>
      </c>
      <c r="AF667" s="43">
        <v>1.2460732984293195</v>
      </c>
      <c r="AG667" s="43">
        <v>476</v>
      </c>
      <c r="AH667" s="43">
        <v>1287</v>
      </c>
      <c r="AI667" s="47">
        <v>5.8E-4</v>
      </c>
      <c r="AJ667" s="47">
        <v>7.2000000000000005E-4</v>
      </c>
      <c r="AK667" s="47">
        <v>5.6999999999999998E-4</v>
      </c>
      <c r="AL667" s="41" t="s">
        <v>82</v>
      </c>
      <c r="AM667" s="47">
        <v>2.9E-4</v>
      </c>
      <c r="AN667" s="43">
        <v>382</v>
      </c>
      <c r="AO667" s="43">
        <v>62</v>
      </c>
      <c r="AP667" s="43">
        <v>0</v>
      </c>
      <c r="AQ667" s="43">
        <v>289</v>
      </c>
      <c r="AR667" s="43">
        <v>23</v>
      </c>
      <c r="AS667" s="41">
        <v>1.05</v>
      </c>
      <c r="AT667" s="43">
        <v>7360</v>
      </c>
      <c r="AU667" s="43">
        <v>794</v>
      </c>
      <c r="AV667" s="47">
        <v>0.12089999999999999</v>
      </c>
      <c r="AW667" s="66" t="str">
        <f>HYPERLINK("https://twitter.com/vladaOCDrs/lists","https://twitter.com/vladaOCDrs/lists")</f>
        <v>https://twitter.com/vladaOCDrs/lists</v>
      </c>
      <c r="AX667" s="39">
        <v>0</v>
      </c>
      <c r="AY667" s="39">
        <v>2</v>
      </c>
      <c r="AZ667" s="39" t="s">
        <v>85</v>
      </c>
      <c r="BA667" s="39"/>
      <c r="BB667" s="48" t="s">
        <v>8042</v>
      </c>
      <c r="BC667" s="39">
        <v>0</v>
      </c>
      <c r="BD667" s="41" t="s">
        <v>8036</v>
      </c>
      <c r="BE667" s="50">
        <v>17</v>
      </c>
      <c r="BF667" s="50">
        <v>1</v>
      </c>
      <c r="BG667" s="50">
        <v>4</v>
      </c>
      <c r="BH667" s="50">
        <v>22</v>
      </c>
      <c r="BI667" s="50" t="s">
        <v>8043</v>
      </c>
      <c r="BJ667" s="50" t="s">
        <v>262</v>
      </c>
      <c r="BK667" s="50" t="s">
        <v>8044</v>
      </c>
      <c r="BL667" s="56" t="s">
        <v>8045</v>
      </c>
      <c r="BM667" s="52" t="s">
        <v>90</v>
      </c>
      <c r="BN667" s="57"/>
      <c r="BO667" s="57"/>
      <c r="BP667" s="57"/>
      <c r="BQ667" s="58"/>
    </row>
    <row r="668" spans="1:69" ht="15.75" x14ac:dyDescent="0.25">
      <c r="A668" s="38" t="s">
        <v>5353</v>
      </c>
      <c r="B668" s="39" t="s">
        <v>7972</v>
      </c>
      <c r="C668" s="39" t="s">
        <v>211</v>
      </c>
      <c r="D668" s="39" t="s">
        <v>71</v>
      </c>
      <c r="E668" s="39" t="s">
        <v>211</v>
      </c>
      <c r="F668" s="66" t="str">
        <f t="shared" si="36"/>
        <v>http://twiplomacy.com/info/europe/Serbia</v>
      </c>
      <c r="G668" s="41" t="s">
        <v>8046</v>
      </c>
      <c r="H668" s="48" t="s">
        <v>8047</v>
      </c>
      <c r="I668" s="41" t="s">
        <v>8048</v>
      </c>
      <c r="J668" s="43">
        <v>12805</v>
      </c>
      <c r="K668" s="43">
        <v>120</v>
      </c>
      <c r="L668" s="41" t="s">
        <v>8049</v>
      </c>
      <c r="M668" s="41" t="s">
        <v>8050</v>
      </c>
      <c r="N668" s="41" t="s">
        <v>8051</v>
      </c>
      <c r="O668" s="43">
        <v>210</v>
      </c>
      <c r="P668" s="43">
        <v>2723</v>
      </c>
      <c r="Q668" s="41" t="s">
        <v>164</v>
      </c>
      <c r="R668" s="41" t="s">
        <v>79</v>
      </c>
      <c r="S668" s="43">
        <v>203</v>
      </c>
      <c r="T668" s="44" t="s">
        <v>97</v>
      </c>
      <c r="U668" s="43">
        <v>1.2938659058487869</v>
      </c>
      <c r="V668" s="43">
        <v>1.5591104174795161</v>
      </c>
      <c r="W668" s="43">
        <v>1.86110027311744</v>
      </c>
      <c r="X668" s="45">
        <v>116</v>
      </c>
      <c r="Y668" s="45">
        <v>2721</v>
      </c>
      <c r="Z668" s="46">
        <v>4.2631385520029402E-2</v>
      </c>
      <c r="AA668" s="41" t="s">
        <v>8046</v>
      </c>
      <c r="AB668" s="41" t="s">
        <v>8048</v>
      </c>
      <c r="AC668" s="41" t="s">
        <v>8052</v>
      </c>
      <c r="AD668" s="41" t="s">
        <v>8047</v>
      </c>
      <c r="AE668" s="43">
        <v>2366</v>
      </c>
      <c r="AF668" s="43">
        <v>6.4296875</v>
      </c>
      <c r="AG668" s="43">
        <v>823</v>
      </c>
      <c r="AH668" s="43">
        <v>1543</v>
      </c>
      <c r="AI668" s="47">
        <v>1.82E-3</v>
      </c>
      <c r="AJ668" s="47">
        <v>3.8800000000000002E-3</v>
      </c>
      <c r="AK668" s="47">
        <v>1.4400000000000001E-3</v>
      </c>
      <c r="AL668" s="47">
        <v>2.5300000000000001E-3</v>
      </c>
      <c r="AM668" s="47">
        <v>2.6700000000000001E-3</v>
      </c>
      <c r="AN668" s="43">
        <v>128</v>
      </c>
      <c r="AO668" s="43">
        <v>1</v>
      </c>
      <c r="AP668" s="43">
        <v>36</v>
      </c>
      <c r="AQ668" s="43">
        <v>89</v>
      </c>
      <c r="AR668" s="43">
        <v>2</v>
      </c>
      <c r="AS668" s="41">
        <v>0.35</v>
      </c>
      <c r="AT668" s="43">
        <v>12825</v>
      </c>
      <c r="AU668" s="43">
        <v>4953</v>
      </c>
      <c r="AV668" s="47">
        <v>0.62919999999999998</v>
      </c>
      <c r="AW668" s="48" t="s">
        <v>8053</v>
      </c>
      <c r="AX668" s="39">
        <v>0</v>
      </c>
      <c r="AY668" s="39">
        <v>0</v>
      </c>
      <c r="AZ668" s="39" t="s">
        <v>85</v>
      </c>
      <c r="BA668" s="39"/>
      <c r="BB668" s="48" t="s">
        <v>8054</v>
      </c>
      <c r="BC668" s="39">
        <v>0</v>
      </c>
      <c r="BD668" s="41" t="s">
        <v>8046</v>
      </c>
      <c r="BE668" s="50">
        <v>15</v>
      </c>
      <c r="BF668" s="50">
        <v>12</v>
      </c>
      <c r="BG668" s="50">
        <v>17</v>
      </c>
      <c r="BH668" s="50">
        <v>44</v>
      </c>
      <c r="BI668" s="50" t="s">
        <v>8055</v>
      </c>
      <c r="BJ668" s="50" t="s">
        <v>8056</v>
      </c>
      <c r="BK668" s="50" t="s">
        <v>8057</v>
      </c>
      <c r="BL668" s="51" t="s">
        <v>8058</v>
      </c>
      <c r="BM668" s="52" t="s">
        <v>90</v>
      </c>
      <c r="BN668" s="57"/>
      <c r="BO668" s="57"/>
      <c r="BP668" s="57"/>
      <c r="BQ668" s="58"/>
    </row>
    <row r="669" spans="1:69" ht="15.75" x14ac:dyDescent="0.25">
      <c r="A669" s="38" t="s">
        <v>5353</v>
      </c>
      <c r="B669" s="39" t="s">
        <v>7972</v>
      </c>
      <c r="C669" s="39" t="s">
        <v>117</v>
      </c>
      <c r="D669" s="39" t="s">
        <v>118</v>
      </c>
      <c r="E669" s="39" t="s">
        <v>8059</v>
      </c>
      <c r="F669" s="66" t="str">
        <f t="shared" si="36"/>
        <v>http://twiplomacy.com/info/europe/Serbia</v>
      </c>
      <c r="G669" s="41" t="s">
        <v>8060</v>
      </c>
      <c r="H669" s="48" t="s">
        <v>8061</v>
      </c>
      <c r="I669" s="41" t="s">
        <v>8062</v>
      </c>
      <c r="J669" s="43">
        <v>5800</v>
      </c>
      <c r="K669" s="43">
        <v>0</v>
      </c>
      <c r="L669" s="41" t="s">
        <v>8063</v>
      </c>
      <c r="M669" s="41" t="s">
        <v>8064</v>
      </c>
      <c r="N669" s="41" t="s">
        <v>8065</v>
      </c>
      <c r="O669" s="43">
        <v>0</v>
      </c>
      <c r="P669" s="43">
        <v>0</v>
      </c>
      <c r="Q669" s="41" t="s">
        <v>164</v>
      </c>
      <c r="R669" s="41" t="s">
        <v>79</v>
      </c>
      <c r="S669" s="43">
        <v>42</v>
      </c>
      <c r="T669" s="39" t="s">
        <v>564</v>
      </c>
      <c r="U669" s="43"/>
      <c r="V669" s="43"/>
      <c r="W669" s="43"/>
      <c r="X669" s="45"/>
      <c r="Y669" s="45"/>
      <c r="Z669" s="46"/>
      <c r="AA669" s="41" t="s">
        <v>8060</v>
      </c>
      <c r="AB669" s="41" t="s">
        <v>8062</v>
      </c>
      <c r="AC669" s="41" t="s">
        <v>8066</v>
      </c>
      <c r="AD669" s="41" t="s">
        <v>8061</v>
      </c>
      <c r="AE669" s="43">
        <v>0</v>
      </c>
      <c r="AF669" s="43" t="e">
        <v>#VALUE!</v>
      </c>
      <c r="AG669" s="43">
        <v>0</v>
      </c>
      <c r="AH669" s="43">
        <v>0</v>
      </c>
      <c r="AI669" s="41" t="s">
        <v>82</v>
      </c>
      <c r="AJ669" s="41" t="s">
        <v>82</v>
      </c>
      <c r="AK669" s="41" t="s">
        <v>82</v>
      </c>
      <c r="AL669" s="41" t="s">
        <v>82</v>
      </c>
      <c r="AM669" s="41" t="s">
        <v>82</v>
      </c>
      <c r="AN669" s="43" t="s">
        <v>83</v>
      </c>
      <c r="AO669" s="43">
        <v>0</v>
      </c>
      <c r="AP669" s="43">
        <v>0</v>
      </c>
      <c r="AQ669" s="43">
        <v>0</v>
      </c>
      <c r="AR669" s="43">
        <v>0</v>
      </c>
      <c r="AS669" s="41">
        <v>0</v>
      </c>
      <c r="AT669" s="43">
        <v>5798</v>
      </c>
      <c r="AU669" s="43">
        <v>282</v>
      </c>
      <c r="AV669" s="47">
        <v>5.11E-2</v>
      </c>
      <c r="AW669" s="48" t="str">
        <f>HYPERLINK("https://twitter.com/DacicIvica/lists","https://twitter.com/DacicIvica/lists")</f>
        <v>https://twitter.com/DacicIvica/lists</v>
      </c>
      <c r="AX669" s="39">
        <v>0</v>
      </c>
      <c r="AY669" s="39">
        <v>0</v>
      </c>
      <c r="AZ669" s="39" t="s">
        <v>85</v>
      </c>
      <c r="BA669" s="39"/>
      <c r="BB669" s="48" t="s">
        <v>8067</v>
      </c>
      <c r="BC669" s="64">
        <v>0</v>
      </c>
      <c r="BD669" s="41" t="s">
        <v>8060</v>
      </c>
      <c r="BE669" s="50">
        <v>0</v>
      </c>
      <c r="BF669" s="50">
        <v>6</v>
      </c>
      <c r="BG669" s="50">
        <v>0</v>
      </c>
      <c r="BH669" s="50">
        <v>6</v>
      </c>
      <c r="BI669" s="50"/>
      <c r="BJ669" s="50" t="s">
        <v>8068</v>
      </c>
      <c r="BK669" s="50"/>
      <c r="BL669" s="51" t="s">
        <v>8069</v>
      </c>
      <c r="BM669" s="52" t="s">
        <v>90</v>
      </c>
      <c r="BN669" s="57"/>
      <c r="BO669" s="57"/>
      <c r="BP669" s="57"/>
      <c r="BQ669" s="58"/>
    </row>
    <row r="670" spans="1:69" ht="15.75" x14ac:dyDescent="0.25">
      <c r="A670" s="38" t="s">
        <v>5353</v>
      </c>
      <c r="B670" s="39" t="s">
        <v>8070</v>
      </c>
      <c r="C670" s="39" t="s">
        <v>146</v>
      </c>
      <c r="D670" s="39" t="s">
        <v>118</v>
      </c>
      <c r="E670" s="39" t="s">
        <v>8071</v>
      </c>
      <c r="F670" s="66" t="str">
        <f>HYPERLINK("http://twiplomacy.com/info/europe/Slovakia","http://twiplomacy.com/info/europe/Slovakia")</f>
        <v>http://twiplomacy.com/info/europe/Slovakia</v>
      </c>
      <c r="G670" s="41" t="s">
        <v>8072</v>
      </c>
      <c r="H670" s="48" t="s">
        <v>8073</v>
      </c>
      <c r="I670" s="41" t="s">
        <v>8074</v>
      </c>
      <c r="J670" s="43">
        <v>113141</v>
      </c>
      <c r="K670" s="43">
        <v>31</v>
      </c>
      <c r="L670" s="41" t="s">
        <v>8075</v>
      </c>
      <c r="M670" s="41" t="s">
        <v>8076</v>
      </c>
      <c r="N670" s="41" t="s">
        <v>8077</v>
      </c>
      <c r="O670" s="43">
        <v>9</v>
      </c>
      <c r="P670" s="43">
        <v>123</v>
      </c>
      <c r="Q670" s="41" t="s">
        <v>164</v>
      </c>
      <c r="R670" s="41" t="s">
        <v>124</v>
      </c>
      <c r="S670" s="43">
        <v>215</v>
      </c>
      <c r="T670" s="44" t="s">
        <v>97</v>
      </c>
      <c r="U670" s="43">
        <v>8.445706174591909E-2</v>
      </c>
      <c r="V670" s="43">
        <v>41.543103448275858</v>
      </c>
      <c r="W670" s="43">
        <v>144.9568965517241</v>
      </c>
      <c r="X670" s="45">
        <v>2</v>
      </c>
      <c r="Y670" s="45">
        <v>119</v>
      </c>
      <c r="Z670" s="46">
        <v>1.6806722689075598E-2</v>
      </c>
      <c r="AA670" s="41" t="s">
        <v>8072</v>
      </c>
      <c r="AB670" s="41" t="s">
        <v>8074</v>
      </c>
      <c r="AC670" s="41" t="s">
        <v>8078</v>
      </c>
      <c r="AD670" s="41" t="s">
        <v>8073</v>
      </c>
      <c r="AE670" s="43">
        <v>9166</v>
      </c>
      <c r="AF670" s="43">
        <v>36.487179487179489</v>
      </c>
      <c r="AG670" s="43">
        <v>1423</v>
      </c>
      <c r="AH670" s="43">
        <v>7743</v>
      </c>
      <c r="AI670" s="47">
        <v>2.5600000000000002E-3</v>
      </c>
      <c r="AJ670" s="47">
        <v>2.82E-3</v>
      </c>
      <c r="AK670" s="47">
        <v>1.2600000000000001E-3</v>
      </c>
      <c r="AL670" s="47">
        <v>7.6499999999999997E-3</v>
      </c>
      <c r="AM670" s="47">
        <v>2.5400000000000002E-3</v>
      </c>
      <c r="AN670" s="43">
        <v>39</v>
      </c>
      <c r="AO670" s="43">
        <v>15</v>
      </c>
      <c r="AP670" s="43">
        <v>1</v>
      </c>
      <c r="AQ670" s="43">
        <v>6</v>
      </c>
      <c r="AR670" s="43">
        <v>17</v>
      </c>
      <c r="AS670" s="41">
        <v>0.11</v>
      </c>
      <c r="AT670" s="43">
        <v>113231</v>
      </c>
      <c r="AU670" s="43">
        <v>45265</v>
      </c>
      <c r="AV670" s="47">
        <v>0.66600000000000004</v>
      </c>
      <c r="AW670" s="48" t="str">
        <f>HYPERLINK("https://twitter.com/Andrej_Kiska/lists","https://twitter.com/Andrej_Kiska/lists")</f>
        <v>https://twitter.com/Andrej_Kiska/lists</v>
      </c>
      <c r="AX670" s="39">
        <v>0</v>
      </c>
      <c r="AY670" s="39">
        <v>0</v>
      </c>
      <c r="AZ670" s="39" t="s">
        <v>85</v>
      </c>
      <c r="BA670" s="39"/>
      <c r="BB670" s="48" t="s">
        <v>8079</v>
      </c>
      <c r="BC670" s="39">
        <v>0</v>
      </c>
      <c r="BD670" s="41" t="s">
        <v>8072</v>
      </c>
      <c r="BE670" s="50">
        <v>7</v>
      </c>
      <c r="BF670" s="50">
        <v>20</v>
      </c>
      <c r="BG670" s="50">
        <v>7</v>
      </c>
      <c r="BH670" s="50">
        <v>34</v>
      </c>
      <c r="BI670" s="50" t="s">
        <v>8080</v>
      </c>
      <c r="BJ670" s="50" t="s">
        <v>8081</v>
      </c>
      <c r="BK670" s="50" t="s">
        <v>8082</v>
      </c>
      <c r="BL670" s="56" t="s">
        <v>8083</v>
      </c>
      <c r="BM670" s="52" t="s">
        <v>90</v>
      </c>
      <c r="BN670" s="57"/>
      <c r="BO670" s="57"/>
      <c r="BP670" s="57"/>
      <c r="BQ670" s="58"/>
    </row>
    <row r="671" spans="1:69" ht="15.75" x14ac:dyDescent="0.25">
      <c r="A671" s="38" t="s">
        <v>5353</v>
      </c>
      <c r="B671" s="39" t="s">
        <v>8070</v>
      </c>
      <c r="C671" s="39" t="s">
        <v>104</v>
      </c>
      <c r="D671" s="39" t="s">
        <v>118</v>
      </c>
      <c r="E671" s="39" t="s">
        <v>8084</v>
      </c>
      <c r="F671" s="66" t="str">
        <f>HYPERLINK("http://twiplomacy.com/info/europe/Slovakia","http://twiplomacy.com/info/europe/Slovakia")</f>
        <v>http://twiplomacy.com/info/europe/Slovakia</v>
      </c>
      <c r="G671" s="41" t="s">
        <v>8085</v>
      </c>
      <c r="H671" s="48" t="s">
        <v>8086</v>
      </c>
      <c r="I671" s="41" t="s">
        <v>8087</v>
      </c>
      <c r="J671" s="43">
        <v>598</v>
      </c>
      <c r="K671" s="43">
        <v>48</v>
      </c>
      <c r="L671" s="41" t="s">
        <v>8088</v>
      </c>
      <c r="M671" s="41" t="s">
        <v>8089</v>
      </c>
      <c r="N671" s="41" t="s">
        <v>8090</v>
      </c>
      <c r="O671" s="43">
        <v>14</v>
      </c>
      <c r="P671" s="43">
        <v>120</v>
      </c>
      <c r="Q671" s="41" t="s">
        <v>8091</v>
      </c>
      <c r="R671" s="41" t="s">
        <v>79</v>
      </c>
      <c r="S671" s="43">
        <v>20</v>
      </c>
      <c r="T671" s="44" t="s">
        <v>97</v>
      </c>
      <c r="U671" s="43">
        <v>0.267260579064588</v>
      </c>
      <c r="V671" s="43">
        <v>1.25</v>
      </c>
      <c r="W671" s="43">
        <v>3.4351851851851851</v>
      </c>
      <c r="X671" s="45">
        <v>0</v>
      </c>
      <c r="Y671" s="45">
        <v>120</v>
      </c>
      <c r="Z671" s="46">
        <v>0</v>
      </c>
      <c r="AA671" s="41" t="s">
        <v>8085</v>
      </c>
      <c r="AB671" s="41" t="s">
        <v>8087</v>
      </c>
      <c r="AC671" s="41" t="s">
        <v>8092</v>
      </c>
      <c r="AD671" s="41" t="s">
        <v>8086</v>
      </c>
      <c r="AE671" s="43">
        <v>0</v>
      </c>
      <c r="AF671" s="43" t="e">
        <v>#VALUE!</v>
      </c>
      <c r="AG671" s="43">
        <v>0</v>
      </c>
      <c r="AH671" s="43">
        <v>0</v>
      </c>
      <c r="AI671" s="41" t="s">
        <v>82</v>
      </c>
      <c r="AJ671" s="41" t="s">
        <v>82</v>
      </c>
      <c r="AK671" s="41" t="s">
        <v>82</v>
      </c>
      <c r="AL671" s="41" t="s">
        <v>82</v>
      </c>
      <c r="AM671" s="41" t="s">
        <v>82</v>
      </c>
      <c r="AN671" s="43" t="s">
        <v>83</v>
      </c>
      <c r="AO671" s="43">
        <v>0</v>
      </c>
      <c r="AP671" s="43">
        <v>0</v>
      </c>
      <c r="AQ671" s="43">
        <v>0</v>
      </c>
      <c r="AR671" s="43">
        <v>0</v>
      </c>
      <c r="AS671" s="41">
        <v>0</v>
      </c>
      <c r="AT671" s="43">
        <v>598</v>
      </c>
      <c r="AU671" s="43">
        <v>0</v>
      </c>
      <c r="AV671" s="55">
        <v>0</v>
      </c>
      <c r="AW671" s="48" t="s">
        <v>8093</v>
      </c>
      <c r="AX671" s="39">
        <v>0</v>
      </c>
      <c r="AY671" s="39">
        <v>0</v>
      </c>
      <c r="AZ671" s="39" t="s">
        <v>85</v>
      </c>
      <c r="BA671" s="39"/>
      <c r="BB671" s="48" t="s">
        <v>8094</v>
      </c>
      <c r="BC671" s="39">
        <v>0</v>
      </c>
      <c r="BD671" s="41" t="s">
        <v>8085</v>
      </c>
      <c r="BE671" s="50">
        <v>6</v>
      </c>
      <c r="BF671" s="50">
        <v>2</v>
      </c>
      <c r="BG671" s="50">
        <v>2</v>
      </c>
      <c r="BH671" s="50">
        <v>10</v>
      </c>
      <c r="BI671" s="50" t="s">
        <v>8095</v>
      </c>
      <c r="BJ671" s="50" t="s">
        <v>8096</v>
      </c>
      <c r="BK671" s="50" t="s">
        <v>8097</v>
      </c>
      <c r="BL671" s="51" t="s">
        <v>8098</v>
      </c>
      <c r="BM671" s="52" t="s">
        <v>90</v>
      </c>
      <c r="BN671" s="57"/>
      <c r="BO671" s="57"/>
      <c r="BP671" s="57"/>
      <c r="BQ671" s="58"/>
    </row>
    <row r="672" spans="1:69" ht="15.75" x14ac:dyDescent="0.25">
      <c r="A672" s="38" t="s">
        <v>5353</v>
      </c>
      <c r="B672" s="39" t="s">
        <v>8070</v>
      </c>
      <c r="C672" s="39" t="s">
        <v>117</v>
      </c>
      <c r="D672" s="39" t="s">
        <v>118</v>
      </c>
      <c r="E672" s="39" t="s">
        <v>8099</v>
      </c>
      <c r="F672" s="66" t="str">
        <f>HYPERLINK("http://twiplomacy.com/info/europe/Slovakia","http://twiplomacy.com/info/europe/Slovakia")</f>
        <v>http://twiplomacy.com/info/europe/Slovakia</v>
      </c>
      <c r="G672" s="41" t="s">
        <v>8100</v>
      </c>
      <c r="H672" s="48" t="s">
        <v>8101</v>
      </c>
      <c r="I672" s="41" t="s">
        <v>8102</v>
      </c>
      <c r="J672" s="43">
        <v>23534</v>
      </c>
      <c r="K672" s="43">
        <v>748</v>
      </c>
      <c r="L672" s="41" t="s">
        <v>8103</v>
      </c>
      <c r="M672" s="41" t="s">
        <v>8104</v>
      </c>
      <c r="N672" s="41" t="s">
        <v>8105</v>
      </c>
      <c r="O672" s="43">
        <v>727</v>
      </c>
      <c r="P672" s="43">
        <v>3543</v>
      </c>
      <c r="Q672" s="41" t="s">
        <v>8091</v>
      </c>
      <c r="R672" s="41" t="s">
        <v>124</v>
      </c>
      <c r="S672" s="43">
        <v>315</v>
      </c>
      <c r="T672" s="44" t="s">
        <v>97</v>
      </c>
      <c r="U672" s="43">
        <v>1.995641344956413</v>
      </c>
      <c r="V672" s="43">
        <v>4.9934372436423304</v>
      </c>
      <c r="W672" s="43">
        <v>6.3872026251025433</v>
      </c>
      <c r="X672" s="45">
        <v>82</v>
      </c>
      <c r="Y672" s="45">
        <v>3205</v>
      </c>
      <c r="Z672" s="46">
        <v>2.5585023400936002E-2</v>
      </c>
      <c r="AA672" s="41" t="s">
        <v>8100</v>
      </c>
      <c r="AB672" s="41" t="s">
        <v>8102</v>
      </c>
      <c r="AC672" s="41" t="s">
        <v>8106</v>
      </c>
      <c r="AD672" s="41" t="s">
        <v>8101</v>
      </c>
      <c r="AE672" s="43">
        <v>4998</v>
      </c>
      <c r="AF672" s="43">
        <v>12.872881355932204</v>
      </c>
      <c r="AG672" s="43">
        <v>1519</v>
      </c>
      <c r="AH672" s="43">
        <v>3479</v>
      </c>
      <c r="AI672" s="47">
        <v>1.99E-3</v>
      </c>
      <c r="AJ672" s="47">
        <v>2.63E-3</v>
      </c>
      <c r="AK672" s="47">
        <v>1.15E-3</v>
      </c>
      <c r="AL672" s="41" t="s">
        <v>82</v>
      </c>
      <c r="AM672" s="47">
        <v>1.4499999999999999E-3</v>
      </c>
      <c r="AN672" s="43">
        <v>118</v>
      </c>
      <c r="AO672" s="43">
        <v>80</v>
      </c>
      <c r="AP672" s="43">
        <v>0</v>
      </c>
      <c r="AQ672" s="43">
        <v>11</v>
      </c>
      <c r="AR672" s="43">
        <v>27</v>
      </c>
      <c r="AS672" s="41">
        <v>0.32</v>
      </c>
      <c r="AT672" s="43">
        <v>23533</v>
      </c>
      <c r="AU672" s="43">
        <v>6296</v>
      </c>
      <c r="AV672" s="47">
        <v>0.36530000000000001</v>
      </c>
      <c r="AW672" s="48" t="s">
        <v>8107</v>
      </c>
      <c r="AX672" s="39">
        <v>0</v>
      </c>
      <c r="AY672" s="39">
        <v>0</v>
      </c>
      <c r="AZ672" s="39" t="s">
        <v>85</v>
      </c>
      <c r="BA672" s="39"/>
      <c r="BB672" s="48" t="s">
        <v>8108</v>
      </c>
      <c r="BC672" s="39">
        <v>0</v>
      </c>
      <c r="BD672" s="41" t="s">
        <v>8100</v>
      </c>
      <c r="BE672" s="50">
        <v>41</v>
      </c>
      <c r="BF672" s="50">
        <v>49</v>
      </c>
      <c r="BG672" s="50">
        <v>50</v>
      </c>
      <c r="BH672" s="50">
        <v>140</v>
      </c>
      <c r="BI672" s="50" t="s">
        <v>8109</v>
      </c>
      <c r="BJ672" s="50" t="s">
        <v>8110</v>
      </c>
      <c r="BK672" s="50" t="s">
        <v>8111</v>
      </c>
      <c r="BL672" s="51" t="s">
        <v>8112</v>
      </c>
      <c r="BM672" s="52" t="s">
        <v>90</v>
      </c>
      <c r="BN672" s="57"/>
      <c r="BO672" s="57"/>
      <c r="BP672" s="57"/>
      <c r="BQ672" s="58"/>
    </row>
    <row r="673" spans="1:69" ht="15.75" x14ac:dyDescent="0.25">
      <c r="A673" s="38" t="s">
        <v>5353</v>
      </c>
      <c r="B673" s="39" t="s">
        <v>8070</v>
      </c>
      <c r="C673" s="39" t="s">
        <v>132</v>
      </c>
      <c r="D673" s="39" t="s">
        <v>71</v>
      </c>
      <c r="E673" s="39" t="s">
        <v>132</v>
      </c>
      <c r="F673" s="66" t="str">
        <f>HYPERLINK("http://twiplomacy.com/info/europe/Slovakia","http://twiplomacy.com/info/europe/Slovakia")</f>
        <v>http://twiplomacy.com/info/europe/Slovakia</v>
      </c>
      <c r="G673" s="41" t="s">
        <v>8113</v>
      </c>
      <c r="H673" s="48" t="s">
        <v>8114</v>
      </c>
      <c r="I673" s="41" t="s">
        <v>8115</v>
      </c>
      <c r="J673" s="43">
        <v>11069</v>
      </c>
      <c r="K673" s="43">
        <v>227</v>
      </c>
      <c r="L673" s="41" t="s">
        <v>8116</v>
      </c>
      <c r="M673" s="41" t="s">
        <v>8117</v>
      </c>
      <c r="N673" s="41" t="s">
        <v>8105</v>
      </c>
      <c r="O673" s="43">
        <v>150</v>
      </c>
      <c r="P673" s="43">
        <v>1482</v>
      </c>
      <c r="Q673" s="41" t="s">
        <v>164</v>
      </c>
      <c r="R673" s="41" t="s">
        <v>124</v>
      </c>
      <c r="S673" s="43">
        <v>246</v>
      </c>
      <c r="T673" s="44" t="s">
        <v>97</v>
      </c>
      <c r="U673" s="43">
        <v>1.1117318435754191</v>
      </c>
      <c r="V673" s="43">
        <v>3.685483870967742</v>
      </c>
      <c r="W673" s="43">
        <v>6.943548387096774</v>
      </c>
      <c r="X673" s="45">
        <v>12</v>
      </c>
      <c r="Y673" s="45">
        <v>199</v>
      </c>
      <c r="Z673" s="46">
        <v>6.0301507537688398E-2</v>
      </c>
      <c r="AA673" s="41" t="s">
        <v>8113</v>
      </c>
      <c r="AB673" s="41" t="s">
        <v>8115</v>
      </c>
      <c r="AC673" s="41" t="s">
        <v>8118</v>
      </c>
      <c r="AD673" s="41" t="s">
        <v>8114</v>
      </c>
      <c r="AE673" s="43">
        <v>1653</v>
      </c>
      <c r="AF673" s="43">
        <v>3.3953488372093021</v>
      </c>
      <c r="AG673" s="43">
        <v>584</v>
      </c>
      <c r="AH673" s="43">
        <v>1069</v>
      </c>
      <c r="AI673" s="47">
        <v>9.5E-4</v>
      </c>
      <c r="AJ673" s="47">
        <v>1.0399999999999999E-3</v>
      </c>
      <c r="AK673" s="47">
        <v>7.5000000000000002E-4</v>
      </c>
      <c r="AL673" s="47">
        <v>1.48E-3</v>
      </c>
      <c r="AM673" s="47">
        <v>1.1800000000000001E-3</v>
      </c>
      <c r="AN673" s="43">
        <v>172</v>
      </c>
      <c r="AO673" s="43">
        <v>94</v>
      </c>
      <c r="AP673" s="43">
        <v>3</v>
      </c>
      <c r="AQ673" s="43">
        <v>37</v>
      </c>
      <c r="AR673" s="43">
        <v>27</v>
      </c>
      <c r="AS673" s="41">
        <v>0.47</v>
      </c>
      <c r="AT673" s="43">
        <v>11053</v>
      </c>
      <c r="AU673" s="43">
        <v>2983</v>
      </c>
      <c r="AV673" s="47">
        <v>0.36959999999999998</v>
      </c>
      <c r="AW673" s="48" t="s">
        <v>8119</v>
      </c>
      <c r="AX673" s="39">
        <v>0</v>
      </c>
      <c r="AY673" s="39">
        <v>0</v>
      </c>
      <c r="AZ673" s="39" t="s">
        <v>85</v>
      </c>
      <c r="BA673" s="39"/>
      <c r="BB673" s="48" t="s">
        <v>8120</v>
      </c>
      <c r="BC673" s="39">
        <v>0</v>
      </c>
      <c r="BD673" s="41" t="s">
        <v>8113</v>
      </c>
      <c r="BE673" s="50">
        <v>21</v>
      </c>
      <c r="BF673" s="50">
        <v>67</v>
      </c>
      <c r="BG673" s="50">
        <v>48</v>
      </c>
      <c r="BH673" s="50">
        <v>136</v>
      </c>
      <c r="BI673" s="50" t="s">
        <v>8121</v>
      </c>
      <c r="BJ673" s="50" t="s">
        <v>8122</v>
      </c>
      <c r="BK673" s="50" t="s">
        <v>8123</v>
      </c>
      <c r="BL673" s="51" t="s">
        <v>8124</v>
      </c>
      <c r="BM673" s="52" t="s">
        <v>276</v>
      </c>
      <c r="BN673" s="57"/>
      <c r="BO673" s="57"/>
      <c r="BP673" s="57"/>
      <c r="BQ673" s="58"/>
    </row>
    <row r="674" spans="1:69" ht="15.75" x14ac:dyDescent="0.25">
      <c r="A674" s="38" t="s">
        <v>5353</v>
      </c>
      <c r="B674" s="39" t="s">
        <v>8125</v>
      </c>
      <c r="C674" s="39" t="s">
        <v>146</v>
      </c>
      <c r="D674" s="39" t="s">
        <v>118</v>
      </c>
      <c r="E674" s="39" t="s">
        <v>8126</v>
      </c>
      <c r="F674" s="66" t="str">
        <f>HYPERLINK("http://twiplomacy.com/info/europe/Slovenia","http://twiplomacy.com/info/europe/Slovenia")</f>
        <v>http://twiplomacy.com/info/europe/Slovenia</v>
      </c>
      <c r="G674" s="41" t="s">
        <v>8127</v>
      </c>
      <c r="H674" s="48" t="s">
        <v>8128</v>
      </c>
      <c r="I674" s="41" t="s">
        <v>8129</v>
      </c>
      <c r="J674" s="43">
        <v>61325</v>
      </c>
      <c r="K674" s="43">
        <v>734</v>
      </c>
      <c r="L674" s="41" t="s">
        <v>8130</v>
      </c>
      <c r="M674" s="41" t="s">
        <v>8131</v>
      </c>
      <c r="N674" s="41"/>
      <c r="O674" s="43">
        <v>488</v>
      </c>
      <c r="P674" s="43">
        <v>8869</v>
      </c>
      <c r="Q674" s="41" t="s">
        <v>164</v>
      </c>
      <c r="R674" s="41" t="s">
        <v>124</v>
      </c>
      <c r="S674" s="43">
        <v>257</v>
      </c>
      <c r="T674" s="44" t="s">
        <v>97</v>
      </c>
      <c r="U674" s="43">
        <v>3.3818565400843879</v>
      </c>
      <c r="V674" s="43">
        <v>2.4645110410094642</v>
      </c>
      <c r="W674" s="43">
        <v>11.87421135646688</v>
      </c>
      <c r="X674" s="45">
        <v>13</v>
      </c>
      <c r="Y674" s="45">
        <v>3206</v>
      </c>
      <c r="Z674" s="46">
        <v>4.0548970679975E-3</v>
      </c>
      <c r="AA674" s="41" t="s">
        <v>8127</v>
      </c>
      <c r="AB674" s="41" t="s">
        <v>8129</v>
      </c>
      <c r="AC674" s="41" t="s">
        <v>8132</v>
      </c>
      <c r="AD674" s="41" t="s">
        <v>8128</v>
      </c>
      <c r="AE674" s="43">
        <v>21419</v>
      </c>
      <c r="AF674" s="43">
        <v>4.010215664018161</v>
      </c>
      <c r="AG674" s="43">
        <v>3533</v>
      </c>
      <c r="AH674" s="43">
        <v>17886</v>
      </c>
      <c r="AI674" s="47">
        <v>4.2999999999999999E-4</v>
      </c>
      <c r="AJ674" s="47">
        <v>4.4999999999999999E-4</v>
      </c>
      <c r="AK674" s="47">
        <v>2.9999999999999997E-4</v>
      </c>
      <c r="AL674" s="47">
        <v>5.4000000000000001E-4</v>
      </c>
      <c r="AM674" s="47">
        <v>4.2999999999999999E-4</v>
      </c>
      <c r="AN674" s="43">
        <v>881</v>
      </c>
      <c r="AO674" s="43">
        <v>437</v>
      </c>
      <c r="AP674" s="43">
        <v>163</v>
      </c>
      <c r="AQ674" s="43">
        <v>210</v>
      </c>
      <c r="AR674" s="43">
        <v>65</v>
      </c>
      <c r="AS674" s="41">
        <v>2.41</v>
      </c>
      <c r="AT674" s="43">
        <v>61356</v>
      </c>
      <c r="AU674" s="43">
        <v>11044</v>
      </c>
      <c r="AV674" s="47">
        <v>0.2195</v>
      </c>
      <c r="AW674" s="48" t="str">
        <f>HYPERLINK("https://twitter.com/BorutPahor/lists","https://twitter.com/BorutPahor/lists")</f>
        <v>https://twitter.com/BorutPahor/lists</v>
      </c>
      <c r="AX674" s="39">
        <v>0</v>
      </c>
      <c r="AY674" s="39">
        <v>1</v>
      </c>
      <c r="AZ674" s="39" t="s">
        <v>85</v>
      </c>
      <c r="BA674" s="39"/>
      <c r="BB674" s="48" t="s">
        <v>8133</v>
      </c>
      <c r="BC674" s="39">
        <v>0</v>
      </c>
      <c r="BD674" s="41" t="s">
        <v>8127</v>
      </c>
      <c r="BE674" s="50">
        <v>36</v>
      </c>
      <c r="BF674" s="50">
        <v>25</v>
      </c>
      <c r="BG674" s="50">
        <v>25</v>
      </c>
      <c r="BH674" s="50">
        <v>86</v>
      </c>
      <c r="BI674" s="50" t="s">
        <v>8134</v>
      </c>
      <c r="BJ674" s="50" t="s">
        <v>8135</v>
      </c>
      <c r="BK674" s="50" t="s">
        <v>8136</v>
      </c>
      <c r="BL674" s="56" t="s">
        <v>8137</v>
      </c>
      <c r="BM674" s="52" t="s">
        <v>276</v>
      </c>
      <c r="BN674" s="57"/>
      <c r="BO674" s="57"/>
      <c r="BP674" s="57"/>
      <c r="BQ674" s="58"/>
    </row>
    <row r="675" spans="1:69" ht="15.75" x14ac:dyDescent="0.25">
      <c r="A675" s="38" t="s">
        <v>5353</v>
      </c>
      <c r="B675" s="39" t="s">
        <v>8125</v>
      </c>
      <c r="C675" s="39" t="s">
        <v>104</v>
      </c>
      <c r="D675" s="39" t="s">
        <v>118</v>
      </c>
      <c r="E675" s="39" t="s">
        <v>8138</v>
      </c>
      <c r="F675" s="66" t="str">
        <f>HYPERLINK("http://twiplomacy.com/info/europe/Slovenia","http://twiplomacy.com/info/europe/Slovenia")</f>
        <v>http://twiplomacy.com/info/europe/Slovenia</v>
      </c>
      <c r="G675" s="41" t="s">
        <v>8139</v>
      </c>
      <c r="H675" s="48" t="s">
        <v>8140</v>
      </c>
      <c r="I675" s="41" t="s">
        <v>8141</v>
      </c>
      <c r="J675" s="43">
        <v>31133</v>
      </c>
      <c r="K675" s="43">
        <v>668</v>
      </c>
      <c r="L675" s="41" t="s">
        <v>8142</v>
      </c>
      <c r="M675" s="41" t="s">
        <v>8143</v>
      </c>
      <c r="N675" s="41" t="s">
        <v>8125</v>
      </c>
      <c r="O675" s="43">
        <v>1284</v>
      </c>
      <c r="P675" s="43">
        <v>6471</v>
      </c>
      <c r="Q675" s="41" t="s">
        <v>164</v>
      </c>
      <c r="R675" s="41" t="s">
        <v>124</v>
      </c>
      <c r="S675" s="43">
        <v>272</v>
      </c>
      <c r="T675" s="44" t="s">
        <v>97</v>
      </c>
      <c r="U675" s="43">
        <v>6.3688362919132153</v>
      </c>
      <c r="V675" s="43">
        <v>4.5082604470359584</v>
      </c>
      <c r="W675" s="43">
        <v>10.534985422740521</v>
      </c>
      <c r="X675" s="45">
        <v>230</v>
      </c>
      <c r="Y675" s="45">
        <v>3229</v>
      </c>
      <c r="Z675" s="46">
        <v>7.1229482812016104E-2</v>
      </c>
      <c r="AA675" s="41" t="s">
        <v>8139</v>
      </c>
      <c r="AB675" s="41" t="s">
        <v>8141</v>
      </c>
      <c r="AC675" s="41" t="s">
        <v>8144</v>
      </c>
      <c r="AD675" s="41" t="s">
        <v>8140</v>
      </c>
      <c r="AE675" s="43">
        <v>23433</v>
      </c>
      <c r="AF675" s="43">
        <v>5.8199827734711453</v>
      </c>
      <c r="AG675" s="43">
        <v>6757</v>
      </c>
      <c r="AH675" s="43">
        <v>16676</v>
      </c>
      <c r="AI675" s="47">
        <v>6.9999999999999999E-4</v>
      </c>
      <c r="AJ675" s="47">
        <v>5.5999999999999995E-4</v>
      </c>
      <c r="AK675" s="47">
        <v>5.9999999999999995E-4</v>
      </c>
      <c r="AL675" s="47">
        <v>8.0999999999999996E-4</v>
      </c>
      <c r="AM675" s="47">
        <v>1.09E-3</v>
      </c>
      <c r="AN675" s="43">
        <v>1161</v>
      </c>
      <c r="AO675" s="43">
        <v>630</v>
      </c>
      <c r="AP675" s="43">
        <v>64</v>
      </c>
      <c r="AQ675" s="43">
        <v>209</v>
      </c>
      <c r="AR675" s="43">
        <v>257</v>
      </c>
      <c r="AS675" s="41">
        <v>3.18</v>
      </c>
      <c r="AT675" s="43">
        <v>31120</v>
      </c>
      <c r="AU675" s="43">
        <v>5477</v>
      </c>
      <c r="AV675" s="47">
        <v>0.21360000000000001</v>
      </c>
      <c r="AW675" s="48" t="str">
        <f>HYPERLINK("https://twitter.com/MiroCerar/lists","https://twitter.com/MiroCerar/lists")</f>
        <v>https://twitter.com/MiroCerar/lists</v>
      </c>
      <c r="AX675" s="39">
        <v>0</v>
      </c>
      <c r="AY675" s="39">
        <v>0</v>
      </c>
      <c r="AZ675" s="39" t="s">
        <v>85</v>
      </c>
      <c r="BA675" s="39"/>
      <c r="BB675" s="72" t="s">
        <v>8145</v>
      </c>
      <c r="BC675" s="39">
        <v>8</v>
      </c>
      <c r="BD675" s="41" t="s">
        <v>8139</v>
      </c>
      <c r="BE675" s="50">
        <v>81</v>
      </c>
      <c r="BF675" s="50">
        <v>10</v>
      </c>
      <c r="BG675" s="50">
        <v>36</v>
      </c>
      <c r="BH675" s="50">
        <v>127</v>
      </c>
      <c r="BI675" s="50" t="s">
        <v>8146</v>
      </c>
      <c r="BJ675" s="50" t="s">
        <v>8147</v>
      </c>
      <c r="BK675" s="50" t="s">
        <v>8148</v>
      </c>
      <c r="BL675" s="56" t="s">
        <v>8149</v>
      </c>
      <c r="BM675" s="52" t="s">
        <v>276</v>
      </c>
      <c r="BN675" s="57"/>
      <c r="BO675" s="57"/>
      <c r="BP675" s="57"/>
      <c r="BQ675" s="58"/>
    </row>
    <row r="676" spans="1:69" ht="15.75" x14ac:dyDescent="0.25">
      <c r="A676" s="38" t="s">
        <v>5353</v>
      </c>
      <c r="B676" s="39" t="s">
        <v>8125</v>
      </c>
      <c r="C676" s="39" t="s">
        <v>211</v>
      </c>
      <c r="D676" s="39" t="s">
        <v>71</v>
      </c>
      <c r="E676" s="39" t="s">
        <v>211</v>
      </c>
      <c r="F676" s="66" t="str">
        <f>HYPERLINK("http://twiplomacy.com/info/europe/Slovenia","http://twiplomacy.com/info/europe/Slovenia")</f>
        <v>http://twiplomacy.com/info/europe/Slovenia</v>
      </c>
      <c r="G676" s="41" t="s">
        <v>8150</v>
      </c>
      <c r="H676" s="48" t="s">
        <v>8151</v>
      </c>
      <c r="I676" s="41" t="s">
        <v>8152</v>
      </c>
      <c r="J676" s="43">
        <v>63616</v>
      </c>
      <c r="K676" s="43">
        <v>10213</v>
      </c>
      <c r="L676" s="41" t="s">
        <v>8153</v>
      </c>
      <c r="M676" s="41" t="s">
        <v>8154</v>
      </c>
      <c r="N676" s="41" t="s">
        <v>8155</v>
      </c>
      <c r="O676" s="43">
        <v>303</v>
      </c>
      <c r="P676" s="43">
        <v>16828</v>
      </c>
      <c r="Q676" s="41" t="s">
        <v>164</v>
      </c>
      <c r="R676" s="41" t="s">
        <v>124</v>
      </c>
      <c r="S676" s="43">
        <v>259</v>
      </c>
      <c r="T676" s="44" t="s">
        <v>97</v>
      </c>
      <c r="U676" s="43">
        <v>15.60576923076923</v>
      </c>
      <c r="V676" s="43">
        <v>1.066579634464752</v>
      </c>
      <c r="W676" s="43">
        <v>2.7519582245430811</v>
      </c>
      <c r="X676" s="45">
        <v>201</v>
      </c>
      <c r="Y676" s="45">
        <v>3246</v>
      </c>
      <c r="Z676" s="46">
        <v>6.1922365988909399E-2</v>
      </c>
      <c r="AA676" s="41" t="s">
        <v>8150</v>
      </c>
      <c r="AB676" s="41" t="s">
        <v>8152</v>
      </c>
      <c r="AC676" s="41" t="s">
        <v>8156</v>
      </c>
      <c r="AD676" s="41" t="s">
        <v>8151</v>
      </c>
      <c r="AE676" s="43">
        <v>5347</v>
      </c>
      <c r="AF676" s="43">
        <v>1.4396092362344584</v>
      </c>
      <c r="AG676" s="43">
        <v>1621</v>
      </c>
      <c r="AH676" s="43">
        <v>3726</v>
      </c>
      <c r="AI676" s="47">
        <v>6.9999999999999994E-5</v>
      </c>
      <c r="AJ676" s="47">
        <v>8.0000000000000007E-5</v>
      </c>
      <c r="AK676" s="47">
        <v>8.0000000000000007E-5</v>
      </c>
      <c r="AL676" s="47">
        <v>1.8000000000000001E-4</v>
      </c>
      <c r="AM676" s="47">
        <v>3.0000000000000001E-5</v>
      </c>
      <c r="AN676" s="43">
        <v>1126</v>
      </c>
      <c r="AO676" s="43">
        <v>147</v>
      </c>
      <c r="AP676" s="43">
        <v>76</v>
      </c>
      <c r="AQ676" s="43">
        <v>578</v>
      </c>
      <c r="AR676" s="43">
        <v>311</v>
      </c>
      <c r="AS676" s="41">
        <v>3.08</v>
      </c>
      <c r="AT676" s="43">
        <v>63655</v>
      </c>
      <c r="AU676" s="43">
        <v>7354</v>
      </c>
      <c r="AV676" s="47">
        <v>0.13059999999999999</v>
      </c>
      <c r="AW676" s="48" t="s">
        <v>8157</v>
      </c>
      <c r="AX676" s="39">
        <v>0</v>
      </c>
      <c r="AY676" s="39">
        <v>0</v>
      </c>
      <c r="AZ676" s="39" t="s">
        <v>85</v>
      </c>
      <c r="BA676" s="39"/>
      <c r="BB676" s="48" t="s">
        <v>8158</v>
      </c>
      <c r="BC676" s="39">
        <v>1</v>
      </c>
      <c r="BD676" s="41" t="s">
        <v>8150</v>
      </c>
      <c r="BE676" s="50">
        <v>53</v>
      </c>
      <c r="BF676" s="50">
        <v>10</v>
      </c>
      <c r="BG676" s="50">
        <v>21</v>
      </c>
      <c r="BH676" s="50">
        <v>84</v>
      </c>
      <c r="BI676" s="50" t="s">
        <v>8159</v>
      </c>
      <c r="BJ676" s="50" t="s">
        <v>8160</v>
      </c>
      <c r="BK676" s="50" t="s">
        <v>8161</v>
      </c>
      <c r="BL676" s="56" t="s">
        <v>8162</v>
      </c>
      <c r="BM676" s="52">
        <v>1</v>
      </c>
      <c r="BN676" s="57">
        <v>0</v>
      </c>
      <c r="BO676" s="57">
        <v>3</v>
      </c>
      <c r="BP676" s="57">
        <v>0</v>
      </c>
      <c r="BQ676" s="58"/>
    </row>
    <row r="677" spans="1:69" ht="15.75" x14ac:dyDescent="0.25">
      <c r="A677" s="38" t="s">
        <v>5353</v>
      </c>
      <c r="B677" s="39" t="s">
        <v>8125</v>
      </c>
      <c r="C677" s="39" t="s">
        <v>211</v>
      </c>
      <c r="D677" s="39" t="s">
        <v>71</v>
      </c>
      <c r="E677" s="39" t="s">
        <v>211</v>
      </c>
      <c r="F677" s="66" t="str">
        <f>HYPERLINK("http://twiplomacy.com/info/europe/Slovenia","http://twiplomacy.com/info/europe/Slovenia")</f>
        <v>http://twiplomacy.com/info/europe/Slovenia</v>
      </c>
      <c r="G677" s="41" t="s">
        <v>8163</v>
      </c>
      <c r="H677" s="48" t="s">
        <v>8164</v>
      </c>
      <c r="I677" s="41" t="s">
        <v>8165</v>
      </c>
      <c r="J677" s="43">
        <v>3526</v>
      </c>
      <c r="K677" s="43">
        <v>356</v>
      </c>
      <c r="L677" s="41" t="s">
        <v>8166</v>
      </c>
      <c r="M677" s="41" t="s">
        <v>8167</v>
      </c>
      <c r="N677" s="41" t="s">
        <v>8168</v>
      </c>
      <c r="O677" s="43">
        <v>3</v>
      </c>
      <c r="P677" s="43">
        <v>1123</v>
      </c>
      <c r="Q677" s="41" t="s">
        <v>164</v>
      </c>
      <c r="R677" s="41" t="s">
        <v>79</v>
      </c>
      <c r="S677" s="43">
        <v>135</v>
      </c>
      <c r="T677" s="44" t="s">
        <v>97</v>
      </c>
      <c r="U677" s="43">
        <v>0.68401714635639932</v>
      </c>
      <c r="V677" s="43">
        <v>7.3597972972972974</v>
      </c>
      <c r="W677" s="43">
        <v>5.1385135135135132</v>
      </c>
      <c r="X677" s="45">
        <v>28</v>
      </c>
      <c r="Y677" s="45">
        <v>1117</v>
      </c>
      <c r="Z677" s="46">
        <v>2.5067144136078801E-2</v>
      </c>
      <c r="AA677" s="41" t="s">
        <v>8163</v>
      </c>
      <c r="AB677" s="41" t="s">
        <v>8165</v>
      </c>
      <c r="AC677" s="41" t="s">
        <v>8169</v>
      </c>
      <c r="AD677" s="41" t="s">
        <v>8164</v>
      </c>
      <c r="AE677" s="43">
        <v>2819</v>
      </c>
      <c r="AF677" s="43">
        <v>9.6043165467625897</v>
      </c>
      <c r="AG677" s="43">
        <v>1335</v>
      </c>
      <c r="AH677" s="43">
        <v>1484</v>
      </c>
      <c r="AI677" s="47">
        <v>6.13E-3</v>
      </c>
      <c r="AJ677" s="47">
        <v>8.6300000000000005E-3</v>
      </c>
      <c r="AK677" s="47">
        <v>5.8599999999999998E-3</v>
      </c>
      <c r="AL677" s="47">
        <v>2.1160000000000002E-2</v>
      </c>
      <c r="AM677" s="47">
        <v>2.7799999999999999E-3</v>
      </c>
      <c r="AN677" s="43">
        <v>139</v>
      </c>
      <c r="AO677" s="43">
        <v>3</v>
      </c>
      <c r="AP677" s="43">
        <v>2</v>
      </c>
      <c r="AQ677" s="43">
        <v>133</v>
      </c>
      <c r="AR677" s="43">
        <v>1</v>
      </c>
      <c r="AS677" s="41">
        <v>0.38</v>
      </c>
      <c r="AT677" s="43">
        <v>3523</v>
      </c>
      <c r="AU677" s="43">
        <v>566</v>
      </c>
      <c r="AV677" s="47">
        <v>0.19139999999999999</v>
      </c>
      <c r="AW677" s="72" t="s">
        <v>8170</v>
      </c>
      <c r="AX677" s="39">
        <v>0</v>
      </c>
      <c r="AY677" s="39">
        <v>0</v>
      </c>
      <c r="AZ677" s="39" t="s">
        <v>85</v>
      </c>
      <c r="BA677" s="39"/>
      <c r="BB677" s="48" t="s">
        <v>8171</v>
      </c>
      <c r="BC677" s="39">
        <v>0</v>
      </c>
      <c r="BD677" s="41" t="s">
        <v>8163</v>
      </c>
      <c r="BE677" s="50">
        <v>55</v>
      </c>
      <c r="BF677" s="50">
        <v>6</v>
      </c>
      <c r="BG677" s="50">
        <v>20</v>
      </c>
      <c r="BH677" s="50">
        <v>81</v>
      </c>
      <c r="BI677" s="50" t="s">
        <v>8172</v>
      </c>
      <c r="BJ677" s="50" t="s">
        <v>8173</v>
      </c>
      <c r="BK677" s="50" t="s">
        <v>8174</v>
      </c>
      <c r="BL677" s="51" t="s">
        <v>8175</v>
      </c>
      <c r="BM677" s="52" t="s">
        <v>90</v>
      </c>
      <c r="BN677" s="57"/>
      <c r="BO677" s="57"/>
      <c r="BP677" s="57"/>
      <c r="BQ677" s="58"/>
    </row>
    <row r="678" spans="1:69" ht="15.75" x14ac:dyDescent="0.25">
      <c r="A678" s="38" t="s">
        <v>5353</v>
      </c>
      <c r="B678" s="39" t="s">
        <v>8125</v>
      </c>
      <c r="C678" s="39" t="s">
        <v>132</v>
      </c>
      <c r="D678" s="39" t="s">
        <v>71</v>
      </c>
      <c r="E678" s="39" t="s">
        <v>132</v>
      </c>
      <c r="F678" s="66" t="str">
        <f>HYPERLINK("http://twiplomacy.com/info/europe/Slovenia","http://twiplomacy.com/info/europe/Slovenia")</f>
        <v>http://twiplomacy.com/info/europe/Slovenia</v>
      </c>
      <c r="G678" s="41" t="s">
        <v>8176</v>
      </c>
      <c r="H678" s="48" t="s">
        <v>8177</v>
      </c>
      <c r="I678" s="41" t="s">
        <v>8178</v>
      </c>
      <c r="J678" s="43">
        <v>14648</v>
      </c>
      <c r="K678" s="43">
        <v>1103</v>
      </c>
      <c r="L678" s="41" t="s">
        <v>8179</v>
      </c>
      <c r="M678" s="41" t="s">
        <v>8180</v>
      </c>
      <c r="N678" s="41" t="s">
        <v>8168</v>
      </c>
      <c r="O678" s="43">
        <v>1301</v>
      </c>
      <c r="P678" s="43">
        <v>10642</v>
      </c>
      <c r="Q678" s="41" t="s">
        <v>164</v>
      </c>
      <c r="R678" s="41" t="s">
        <v>124</v>
      </c>
      <c r="S678" s="43">
        <v>349</v>
      </c>
      <c r="T678" s="44" t="s">
        <v>97</v>
      </c>
      <c r="U678" s="43">
        <v>4.6337625178826896</v>
      </c>
      <c r="V678" s="43">
        <v>3.3086308178942612</v>
      </c>
      <c r="W678" s="43">
        <v>4.5969272480795302</v>
      </c>
      <c r="X678" s="45">
        <v>68</v>
      </c>
      <c r="Y678" s="45">
        <v>3239</v>
      </c>
      <c r="Z678" s="46">
        <v>2.0994133991972797E-2</v>
      </c>
      <c r="AA678" s="41" t="s">
        <v>8176</v>
      </c>
      <c r="AB678" s="41" t="s">
        <v>8178</v>
      </c>
      <c r="AC678" s="41" t="s">
        <v>8181</v>
      </c>
      <c r="AD678" s="41" t="s">
        <v>8177</v>
      </c>
      <c r="AE678" s="43">
        <v>10373</v>
      </c>
      <c r="AF678" s="43">
        <v>3.6793960923623446</v>
      </c>
      <c r="AG678" s="43">
        <v>4143</v>
      </c>
      <c r="AH678" s="43">
        <v>6230</v>
      </c>
      <c r="AI678" s="47">
        <v>6.7000000000000002E-4</v>
      </c>
      <c r="AJ678" s="47">
        <v>7.3999999999999999E-4</v>
      </c>
      <c r="AK678" s="47">
        <v>5.1999999999999995E-4</v>
      </c>
      <c r="AL678" s="47">
        <v>7.3999999999999999E-4</v>
      </c>
      <c r="AM678" s="47">
        <v>7.3999999999999999E-4</v>
      </c>
      <c r="AN678" s="43">
        <v>1126</v>
      </c>
      <c r="AO678" s="43">
        <v>467</v>
      </c>
      <c r="AP678" s="43">
        <v>1</v>
      </c>
      <c r="AQ678" s="43">
        <v>491</v>
      </c>
      <c r="AR678" s="43">
        <v>162</v>
      </c>
      <c r="AS678" s="41">
        <v>3.08</v>
      </c>
      <c r="AT678" s="43">
        <v>14640</v>
      </c>
      <c r="AU678" s="43">
        <v>2283</v>
      </c>
      <c r="AV678" s="47">
        <v>0.18479999999999999</v>
      </c>
      <c r="AW678" s="66" t="str">
        <f>HYPERLINK("https://twitter.com/MZZRS/lists","https://twitter.com/MZZRS/lists")</f>
        <v>https://twitter.com/MZZRS/lists</v>
      </c>
      <c r="AX678" s="39">
        <v>1</v>
      </c>
      <c r="AY678" s="39">
        <v>5</v>
      </c>
      <c r="AZ678" s="66" t="str">
        <f>HYPERLINK("https://twitter.com/MZZRS/slovenia-abroad/members","https://twitter.com/MZZRS/slovenia-abroad/members")</f>
        <v>https://twitter.com/MZZRS/slovenia-abroad/members</v>
      </c>
      <c r="BA678" s="39">
        <v>39</v>
      </c>
      <c r="BB678" s="48" t="s">
        <v>8182</v>
      </c>
      <c r="BC678" s="39">
        <v>3</v>
      </c>
      <c r="BD678" s="41" t="s">
        <v>8176</v>
      </c>
      <c r="BE678" s="50">
        <v>70</v>
      </c>
      <c r="BF678" s="50">
        <v>31</v>
      </c>
      <c r="BG678" s="50">
        <v>89</v>
      </c>
      <c r="BH678" s="50">
        <v>190</v>
      </c>
      <c r="BI678" s="50" t="s">
        <v>8183</v>
      </c>
      <c r="BJ678" s="50" t="s">
        <v>8184</v>
      </c>
      <c r="BK678" s="50" t="s">
        <v>8185</v>
      </c>
      <c r="BL678" s="56" t="s">
        <v>8186</v>
      </c>
      <c r="BM678" s="52">
        <v>8</v>
      </c>
      <c r="BN678" s="57">
        <v>3</v>
      </c>
      <c r="BO678" s="57">
        <v>32</v>
      </c>
      <c r="BP678" s="57">
        <v>8</v>
      </c>
      <c r="BQ678" s="58">
        <f>SUM(BM678)/BN678/BO678</f>
        <v>8.3333333333333329E-2</v>
      </c>
    </row>
    <row r="679" spans="1:69" ht="15.75" x14ac:dyDescent="0.25">
      <c r="A679" s="38" t="s">
        <v>5353</v>
      </c>
      <c r="B679" s="39" t="s">
        <v>8187</v>
      </c>
      <c r="C679" s="39" t="s">
        <v>5537</v>
      </c>
      <c r="D679" s="39" t="s">
        <v>71</v>
      </c>
      <c r="E679" s="39" t="s">
        <v>2842</v>
      </c>
      <c r="F679" s="66" t="str">
        <f>HYPERLINK("http://twiplomacy.com/info/europe/Spain","http://twiplomacy.com/info/europe/Spain")</f>
        <v>http://twiplomacy.com/info/europe/Spain</v>
      </c>
      <c r="G679" s="41" t="s">
        <v>8188</v>
      </c>
      <c r="H679" s="48" t="s">
        <v>8189</v>
      </c>
      <c r="I679" s="41" t="s">
        <v>8190</v>
      </c>
      <c r="J679" s="43">
        <v>858908</v>
      </c>
      <c r="K679" s="43">
        <v>15</v>
      </c>
      <c r="L679" s="41" t="s">
        <v>8191</v>
      </c>
      <c r="M679" s="41" t="s">
        <v>8192</v>
      </c>
      <c r="N679" s="41" t="s">
        <v>8187</v>
      </c>
      <c r="O679" s="43">
        <v>44</v>
      </c>
      <c r="P679" s="43">
        <v>3906</v>
      </c>
      <c r="Q679" s="41" t="s">
        <v>3587</v>
      </c>
      <c r="R679" s="41" t="s">
        <v>124</v>
      </c>
      <c r="S679" s="43">
        <v>1925</v>
      </c>
      <c r="T679" s="44" t="s">
        <v>97</v>
      </c>
      <c r="U679" s="43">
        <v>2.6617038875103392</v>
      </c>
      <c r="V679" s="43">
        <v>156.7606864274571</v>
      </c>
      <c r="W679" s="43">
        <v>340.78377535101401</v>
      </c>
      <c r="X679" s="45">
        <v>4</v>
      </c>
      <c r="Y679" s="45">
        <v>3218</v>
      </c>
      <c r="Z679" s="46">
        <v>1.24300807955252E-3</v>
      </c>
      <c r="AA679" s="41" t="s">
        <v>8188</v>
      </c>
      <c r="AB679" s="41" t="s">
        <v>8190</v>
      </c>
      <c r="AC679" s="41" t="s">
        <v>8193</v>
      </c>
      <c r="AD679" s="41" t="s">
        <v>8189</v>
      </c>
      <c r="AE679" s="43">
        <v>903124</v>
      </c>
      <c r="AF679" s="43">
        <v>281.64659090909089</v>
      </c>
      <c r="AG679" s="43">
        <v>247849</v>
      </c>
      <c r="AH679" s="43">
        <v>655275</v>
      </c>
      <c r="AI679" s="47">
        <v>1.39E-3</v>
      </c>
      <c r="AJ679" s="47">
        <v>3.3899999999999998E-3</v>
      </c>
      <c r="AK679" s="47">
        <v>7.6000000000000004E-4</v>
      </c>
      <c r="AL679" s="47">
        <v>2.0300000000000001E-3</v>
      </c>
      <c r="AM679" s="47">
        <v>8.6400000000000001E-3</v>
      </c>
      <c r="AN679" s="43">
        <v>880</v>
      </c>
      <c r="AO679" s="43">
        <v>14</v>
      </c>
      <c r="AP679" s="43">
        <v>29</v>
      </c>
      <c r="AQ679" s="43">
        <v>763</v>
      </c>
      <c r="AR679" s="43">
        <v>60</v>
      </c>
      <c r="AS679" s="41">
        <v>2.41</v>
      </c>
      <c r="AT679" s="43">
        <v>858819</v>
      </c>
      <c r="AU679" s="43">
        <v>279093</v>
      </c>
      <c r="AV679" s="47">
        <v>0.48139999999999999</v>
      </c>
      <c r="AW679" s="48" t="str">
        <f>HYPERLINK("https://twitter.com/CasaReal/lists","https://twitter.com/CasaReal/lists")</f>
        <v>https://twitter.com/CasaReal/lists</v>
      </c>
      <c r="AX679" s="39">
        <v>0</v>
      </c>
      <c r="AY679" s="39">
        <v>0</v>
      </c>
      <c r="AZ679" s="39" t="s">
        <v>85</v>
      </c>
      <c r="BA679" s="39"/>
      <c r="BB679" s="48" t="s">
        <v>8194</v>
      </c>
      <c r="BC679" s="39">
        <v>0</v>
      </c>
      <c r="BD679" s="41" t="s">
        <v>8188</v>
      </c>
      <c r="BE679" s="50">
        <v>3</v>
      </c>
      <c r="BF679" s="50">
        <v>40</v>
      </c>
      <c r="BG679" s="50">
        <v>5</v>
      </c>
      <c r="BH679" s="50">
        <v>48</v>
      </c>
      <c r="BI679" s="50" t="s">
        <v>8195</v>
      </c>
      <c r="BJ679" s="50" t="s">
        <v>8196</v>
      </c>
      <c r="BK679" s="50" t="s">
        <v>8197</v>
      </c>
      <c r="BL679" s="56" t="s">
        <v>8198</v>
      </c>
      <c r="BM679" s="52">
        <v>16209</v>
      </c>
      <c r="BN679" s="57">
        <v>1</v>
      </c>
      <c r="BO679" s="57">
        <v>11785</v>
      </c>
      <c r="BP679" s="57">
        <v>10</v>
      </c>
      <c r="BQ679" s="58">
        <f>SUM(BM679)/BN679/BO679</f>
        <v>1.3753924480271531</v>
      </c>
    </row>
    <row r="680" spans="1:69" ht="15.75" x14ac:dyDescent="0.25">
      <c r="A680" s="38" t="s">
        <v>5353</v>
      </c>
      <c r="B680" s="39" t="s">
        <v>8187</v>
      </c>
      <c r="C680" s="39" t="s">
        <v>104</v>
      </c>
      <c r="D680" s="39" t="s">
        <v>118</v>
      </c>
      <c r="E680" s="39" t="s">
        <v>8199</v>
      </c>
      <c r="F680" s="66" t="str">
        <f>HYPERLINK("http://twiplomacy.com/info/europe/Spain","http://twiplomacy.com/info/europe/Spain")</f>
        <v>http://twiplomacy.com/info/europe/Spain</v>
      </c>
      <c r="G680" s="41" t="s">
        <v>8200</v>
      </c>
      <c r="H680" s="48" t="s">
        <v>8201</v>
      </c>
      <c r="I680" s="41" t="s">
        <v>8202</v>
      </c>
      <c r="J680" s="43">
        <v>1660249</v>
      </c>
      <c r="K680" s="43">
        <v>13979</v>
      </c>
      <c r="L680" s="41" t="s">
        <v>8203</v>
      </c>
      <c r="M680" s="41" t="s">
        <v>8204</v>
      </c>
      <c r="N680" s="41"/>
      <c r="O680" s="43">
        <v>17321</v>
      </c>
      <c r="P680" s="43">
        <v>24730</v>
      </c>
      <c r="Q680" s="41" t="s">
        <v>3587</v>
      </c>
      <c r="R680" s="41" t="s">
        <v>124</v>
      </c>
      <c r="S680" s="43">
        <v>9094</v>
      </c>
      <c r="T680" s="44" t="s">
        <v>97</v>
      </c>
      <c r="U680" s="43">
        <v>9.9566563467492255</v>
      </c>
      <c r="V680" s="43">
        <v>383.87586206896549</v>
      </c>
      <c r="W680" s="43">
        <v>708.07413793103444</v>
      </c>
      <c r="X680" s="45">
        <v>1</v>
      </c>
      <c r="Y680" s="45">
        <v>3216</v>
      </c>
      <c r="Z680" s="46">
        <v>3.1094527363184101E-4</v>
      </c>
      <c r="AA680" s="41" t="s">
        <v>8200</v>
      </c>
      <c r="AB680" s="41" t="s">
        <v>8202</v>
      </c>
      <c r="AC680" s="41" t="s">
        <v>8205</v>
      </c>
      <c r="AD680" s="41" t="s">
        <v>8201</v>
      </c>
      <c r="AE680" s="43">
        <v>2088665</v>
      </c>
      <c r="AF680" s="43">
        <v>371.4252642174132</v>
      </c>
      <c r="AG680" s="43">
        <v>738022</v>
      </c>
      <c r="AH680" s="43">
        <v>1350643</v>
      </c>
      <c r="AI680" s="47">
        <v>6.8000000000000005E-4</v>
      </c>
      <c r="AJ680" s="47">
        <v>4.6000000000000001E-4</v>
      </c>
      <c r="AK680" s="47">
        <v>5.9999999999999995E-4</v>
      </c>
      <c r="AL680" s="47">
        <v>7.2000000000000005E-4</v>
      </c>
      <c r="AM680" s="47">
        <v>1.8400000000000001E-3</v>
      </c>
      <c r="AN680" s="43">
        <v>1987</v>
      </c>
      <c r="AO680" s="43">
        <v>1456</v>
      </c>
      <c r="AP680" s="43">
        <v>195</v>
      </c>
      <c r="AQ680" s="43">
        <v>48</v>
      </c>
      <c r="AR680" s="43">
        <v>287</v>
      </c>
      <c r="AS680" s="41">
        <v>5.44</v>
      </c>
      <c r="AT680" s="43">
        <v>1660229</v>
      </c>
      <c r="AU680" s="43">
        <v>270111</v>
      </c>
      <c r="AV680" s="47">
        <v>0.1943</v>
      </c>
      <c r="AW680" s="48" t="s">
        <v>8206</v>
      </c>
      <c r="AX680" s="39">
        <v>0</v>
      </c>
      <c r="AY680" s="39">
        <v>0</v>
      </c>
      <c r="AZ680" s="39" t="s">
        <v>85</v>
      </c>
      <c r="BA680" s="39"/>
      <c r="BB680" s="48" t="s">
        <v>8207</v>
      </c>
      <c r="BC680" s="39">
        <v>2</v>
      </c>
      <c r="BD680" s="41" t="s">
        <v>8200</v>
      </c>
      <c r="BE680" s="50">
        <v>69</v>
      </c>
      <c r="BF680" s="50">
        <v>40</v>
      </c>
      <c r="BG680" s="50">
        <v>57</v>
      </c>
      <c r="BH680" s="50">
        <v>166</v>
      </c>
      <c r="BI680" s="50" t="s">
        <v>8208</v>
      </c>
      <c r="BJ680" s="50" t="s">
        <v>8209</v>
      </c>
      <c r="BK680" s="50" t="s">
        <v>8210</v>
      </c>
      <c r="BL680" s="56" t="s">
        <v>8211</v>
      </c>
      <c r="BM680" s="52">
        <v>1</v>
      </c>
      <c r="BN680" s="57">
        <v>0</v>
      </c>
      <c r="BO680" s="57">
        <v>20096</v>
      </c>
      <c r="BP680" s="57">
        <v>1</v>
      </c>
      <c r="BQ680" s="58" t="e">
        <f>SUM(BM680)/BN680/BO680</f>
        <v>#DIV/0!</v>
      </c>
    </row>
    <row r="681" spans="1:69" ht="15.75" x14ac:dyDescent="0.25">
      <c r="A681" s="38" t="s">
        <v>5353</v>
      </c>
      <c r="B681" s="39" t="s">
        <v>8187</v>
      </c>
      <c r="C681" s="39" t="s">
        <v>211</v>
      </c>
      <c r="D681" s="39" t="s">
        <v>71</v>
      </c>
      <c r="E681" s="39" t="s">
        <v>211</v>
      </c>
      <c r="F681" s="66" t="str">
        <f>HYPERLINK("http://twiplomacy.com/info/europe/Spain","http://twiplomacy.com/info/europe/Spain")</f>
        <v>http://twiplomacy.com/info/europe/Spain</v>
      </c>
      <c r="G681" s="41" t="s">
        <v>8212</v>
      </c>
      <c r="H681" s="48" t="s">
        <v>8213</v>
      </c>
      <c r="I681" s="41" t="s">
        <v>8214</v>
      </c>
      <c r="J681" s="43">
        <v>551612</v>
      </c>
      <c r="K681" s="43">
        <v>114</v>
      </c>
      <c r="L681" s="41" t="s">
        <v>8215</v>
      </c>
      <c r="M681" s="41" t="s">
        <v>8216</v>
      </c>
      <c r="N681" s="41" t="s">
        <v>8217</v>
      </c>
      <c r="O681" s="43">
        <v>181</v>
      </c>
      <c r="P681" s="43">
        <v>31121</v>
      </c>
      <c r="Q681" s="41" t="s">
        <v>3587</v>
      </c>
      <c r="R681" s="41" t="s">
        <v>124</v>
      </c>
      <c r="S681" s="43">
        <v>5744</v>
      </c>
      <c r="T681" s="44" t="s">
        <v>97</v>
      </c>
      <c r="U681" s="43">
        <v>15.740196078431371</v>
      </c>
      <c r="V681" s="43">
        <v>30.877229800629589</v>
      </c>
      <c r="W681" s="43">
        <v>47.480587618048268</v>
      </c>
      <c r="X681" s="45">
        <v>2</v>
      </c>
      <c r="Y681" s="45">
        <v>3211</v>
      </c>
      <c r="Z681" s="46">
        <v>6.2285892245406399E-4</v>
      </c>
      <c r="AA681" s="41" t="s">
        <v>8212</v>
      </c>
      <c r="AB681" s="41" t="s">
        <v>8214</v>
      </c>
      <c r="AC681" s="41" t="s">
        <v>8218</v>
      </c>
      <c r="AD681" s="41" t="s">
        <v>8213</v>
      </c>
      <c r="AE681" s="43">
        <v>126961</v>
      </c>
      <c r="AF681" s="43">
        <v>33.21291560102302</v>
      </c>
      <c r="AG681" s="43">
        <v>51945</v>
      </c>
      <c r="AH681" s="43">
        <v>75016</v>
      </c>
      <c r="AI681" s="47">
        <v>1.4999999999999999E-4</v>
      </c>
      <c r="AJ681" s="47">
        <v>1.8000000000000001E-4</v>
      </c>
      <c r="AK681" s="47">
        <v>1.4999999999999999E-4</v>
      </c>
      <c r="AL681" s="47">
        <v>2.2000000000000001E-4</v>
      </c>
      <c r="AM681" s="47">
        <v>6.0000000000000002E-5</v>
      </c>
      <c r="AN681" s="43">
        <v>1564</v>
      </c>
      <c r="AO681" s="43">
        <v>100</v>
      </c>
      <c r="AP681" s="43">
        <v>199</v>
      </c>
      <c r="AQ681" s="43">
        <v>1113</v>
      </c>
      <c r="AR681" s="43">
        <v>20</v>
      </c>
      <c r="AS681" s="41">
        <v>4.28</v>
      </c>
      <c r="AT681" s="43">
        <v>551594</v>
      </c>
      <c r="AU681" s="43">
        <v>35662</v>
      </c>
      <c r="AV681" s="47">
        <v>6.9099999999999995E-2</v>
      </c>
      <c r="AW681" s="48" t="str">
        <f>HYPERLINK("https://twitter.com/desdelamoncloa/lists","https://twitter.com/desdelamoncloa/lists")</f>
        <v>https://twitter.com/desdelamoncloa/lists</v>
      </c>
      <c r="AX681" s="39">
        <v>1</v>
      </c>
      <c r="AY681" s="39">
        <v>1</v>
      </c>
      <c r="AZ681" s="39" t="s">
        <v>85</v>
      </c>
      <c r="BA681" s="39"/>
      <c r="BB681" s="48" t="s">
        <v>8219</v>
      </c>
      <c r="BC681" s="39">
        <v>0</v>
      </c>
      <c r="BD681" s="41" t="s">
        <v>8212</v>
      </c>
      <c r="BE681" s="50">
        <v>1</v>
      </c>
      <c r="BF681" s="50">
        <v>47</v>
      </c>
      <c r="BG681" s="50">
        <v>3</v>
      </c>
      <c r="BH681" s="50">
        <v>51</v>
      </c>
      <c r="BI681" s="50" t="s">
        <v>8200</v>
      </c>
      <c r="BJ681" s="50" t="s">
        <v>8220</v>
      </c>
      <c r="BK681" s="50" t="s">
        <v>8221</v>
      </c>
      <c r="BL681" s="51" t="s">
        <v>8222</v>
      </c>
      <c r="BM681" s="52" t="s">
        <v>90</v>
      </c>
      <c r="BN681" s="57"/>
      <c r="BO681" s="57"/>
      <c r="BP681" s="57"/>
      <c r="BQ681" s="58"/>
    </row>
    <row r="682" spans="1:69" ht="15.75" x14ac:dyDescent="0.25">
      <c r="A682" s="70" t="s">
        <v>5353</v>
      </c>
      <c r="B682" s="68" t="s">
        <v>8187</v>
      </c>
      <c r="C682" s="68" t="s">
        <v>117</v>
      </c>
      <c r="D682" s="68" t="s">
        <v>118</v>
      </c>
      <c r="E682" s="68" t="s">
        <v>8223</v>
      </c>
      <c r="F682" s="62" t="s">
        <v>8224</v>
      </c>
      <c r="G682" s="41" t="s">
        <v>8225</v>
      </c>
      <c r="H682" s="48" t="s">
        <v>8226</v>
      </c>
      <c r="I682" s="41" t="s">
        <v>8227</v>
      </c>
      <c r="J682" s="43">
        <v>11968</v>
      </c>
      <c r="K682" s="43">
        <v>533</v>
      </c>
      <c r="L682" s="41" t="s">
        <v>8228</v>
      </c>
      <c r="M682" s="41" t="s">
        <v>8229</v>
      </c>
      <c r="N682" s="41"/>
      <c r="O682" s="43">
        <v>167</v>
      </c>
      <c r="P682" s="43">
        <v>1663</v>
      </c>
      <c r="Q682" s="41" t="s">
        <v>3587</v>
      </c>
      <c r="R682" s="41" t="s">
        <v>124</v>
      </c>
      <c r="S682" s="43">
        <v>242</v>
      </c>
      <c r="T682" s="44" t="s">
        <v>97</v>
      </c>
      <c r="U682" s="43">
        <v>3.039697542533081</v>
      </c>
      <c r="V682" s="43">
        <v>33.836639439906648</v>
      </c>
      <c r="W682" s="43">
        <v>44.591598599766627</v>
      </c>
      <c r="X682" s="45">
        <v>52</v>
      </c>
      <c r="Y682" s="45">
        <v>1608</v>
      </c>
      <c r="Z682" s="46">
        <v>3.23383084577114E-2</v>
      </c>
      <c r="AA682" s="41" t="s">
        <v>8225</v>
      </c>
      <c r="AB682" s="41" t="s">
        <v>8227</v>
      </c>
      <c r="AC682" s="41" t="s">
        <v>8230</v>
      </c>
      <c r="AD682" s="41" t="s">
        <v>8226</v>
      </c>
      <c r="AE682" s="43">
        <v>59523</v>
      </c>
      <c r="AF682" s="43">
        <v>38.553706505295004</v>
      </c>
      <c r="AG682" s="43">
        <v>25484</v>
      </c>
      <c r="AH682" s="43">
        <v>34039</v>
      </c>
      <c r="AI682" s="47">
        <v>1.1140000000000001E-2</v>
      </c>
      <c r="AJ682" s="47">
        <v>7.11E-3</v>
      </c>
      <c r="AK682" s="47">
        <v>9.2300000000000004E-3</v>
      </c>
      <c r="AL682" s="47">
        <v>1.225E-2</v>
      </c>
      <c r="AM682" s="47">
        <v>1.694E-2</v>
      </c>
      <c r="AN682" s="43">
        <v>661</v>
      </c>
      <c r="AO682" s="43">
        <v>238</v>
      </c>
      <c r="AP682" s="43">
        <v>47</v>
      </c>
      <c r="AQ682" s="43">
        <v>156</v>
      </c>
      <c r="AR682" s="43">
        <v>216</v>
      </c>
      <c r="AS682" s="41">
        <v>1.81</v>
      </c>
      <c r="AT682" s="43">
        <v>11952</v>
      </c>
      <c r="AU682" s="43">
        <v>7927</v>
      </c>
      <c r="AV682" s="47">
        <v>1.9694</v>
      </c>
      <c r="AW682" s="79" t="s">
        <v>8231</v>
      </c>
      <c r="AX682" s="39">
        <v>1</v>
      </c>
      <c r="AY682" s="39">
        <v>0</v>
      </c>
      <c r="AZ682" s="39" t="s">
        <v>8232</v>
      </c>
      <c r="BA682" s="68">
        <v>115</v>
      </c>
      <c r="BB682" s="79" t="s">
        <v>8233</v>
      </c>
      <c r="BC682" s="39">
        <v>0</v>
      </c>
      <c r="BD682" s="41" t="s">
        <v>8225</v>
      </c>
      <c r="BE682" s="50">
        <v>44</v>
      </c>
      <c r="BF682" s="50">
        <v>29</v>
      </c>
      <c r="BG682" s="50">
        <v>18</v>
      </c>
      <c r="BH682" s="50">
        <v>91</v>
      </c>
      <c r="BI682" s="50" t="s">
        <v>8234</v>
      </c>
      <c r="BJ682" s="50" t="s">
        <v>8235</v>
      </c>
      <c r="BK682" s="50" t="s">
        <v>8236</v>
      </c>
      <c r="BL682" s="97" t="s">
        <v>8237</v>
      </c>
      <c r="BM682" s="52" t="s">
        <v>276</v>
      </c>
      <c r="BN682" s="57"/>
      <c r="BO682" s="57"/>
      <c r="BP682" s="57"/>
      <c r="BQ682" s="58"/>
    </row>
    <row r="683" spans="1:69" ht="15.75" x14ac:dyDescent="0.25">
      <c r="A683" s="38" t="s">
        <v>5353</v>
      </c>
      <c r="B683" s="39" t="s">
        <v>8187</v>
      </c>
      <c r="C683" s="39" t="s">
        <v>132</v>
      </c>
      <c r="D683" s="39" t="s">
        <v>71</v>
      </c>
      <c r="E683" s="39" t="s">
        <v>132</v>
      </c>
      <c r="F683" s="66" t="str">
        <f>HYPERLINK("http://twiplomacy.com/info/europe/Spain","http://twiplomacy.com/info/europe/Spain")</f>
        <v>http://twiplomacy.com/info/europe/Spain</v>
      </c>
      <c r="G683" s="41" t="s">
        <v>8238</v>
      </c>
      <c r="H683" s="48" t="s">
        <v>8239</v>
      </c>
      <c r="I683" s="41" t="s">
        <v>8240</v>
      </c>
      <c r="J683" s="43">
        <v>173285</v>
      </c>
      <c r="K683" s="43">
        <v>1560</v>
      </c>
      <c r="L683" s="41" t="s">
        <v>8241</v>
      </c>
      <c r="M683" s="41" t="s">
        <v>8242</v>
      </c>
      <c r="N683" s="41" t="s">
        <v>8243</v>
      </c>
      <c r="O683" s="43">
        <v>5468</v>
      </c>
      <c r="P683" s="43">
        <v>10985</v>
      </c>
      <c r="Q683" s="41" t="s">
        <v>3587</v>
      </c>
      <c r="R683" s="41" t="s">
        <v>124</v>
      </c>
      <c r="S683" s="43">
        <v>1257</v>
      </c>
      <c r="T683" s="44" t="s">
        <v>97</v>
      </c>
      <c r="U683" s="43">
        <v>5.5008517887563881</v>
      </c>
      <c r="V683" s="43">
        <v>35.01673640167364</v>
      </c>
      <c r="W683" s="43">
        <v>32.186192468619247</v>
      </c>
      <c r="X683" s="45">
        <v>170</v>
      </c>
      <c r="Y683" s="45">
        <v>3229</v>
      </c>
      <c r="Z683" s="46">
        <v>5.2647878600185799E-2</v>
      </c>
      <c r="AA683" s="41" t="s">
        <v>8238</v>
      </c>
      <c r="AB683" s="41" t="s">
        <v>8240</v>
      </c>
      <c r="AC683" s="41" t="s">
        <v>8244</v>
      </c>
      <c r="AD683" s="41" t="s">
        <v>8239</v>
      </c>
      <c r="AE683" s="43">
        <v>96997</v>
      </c>
      <c r="AF683" s="43">
        <v>44.067628494138866</v>
      </c>
      <c r="AG683" s="43">
        <v>48871</v>
      </c>
      <c r="AH683" s="43">
        <v>48126</v>
      </c>
      <c r="AI683" s="47">
        <v>5.5999999999999995E-4</v>
      </c>
      <c r="AJ683" s="47">
        <v>4.0000000000000002E-4</v>
      </c>
      <c r="AK683" s="47">
        <v>5.8E-4</v>
      </c>
      <c r="AL683" s="47">
        <v>7.2000000000000005E-4</v>
      </c>
      <c r="AM683" s="47">
        <v>6.4999999999999997E-4</v>
      </c>
      <c r="AN683" s="43">
        <v>1109</v>
      </c>
      <c r="AO683" s="43">
        <v>213</v>
      </c>
      <c r="AP683" s="43">
        <v>107</v>
      </c>
      <c r="AQ683" s="43">
        <v>593</v>
      </c>
      <c r="AR683" s="43">
        <v>163</v>
      </c>
      <c r="AS683" s="41">
        <v>3.04</v>
      </c>
      <c r="AT683" s="43">
        <v>173261</v>
      </c>
      <c r="AU683" s="43">
        <v>40113</v>
      </c>
      <c r="AV683" s="47">
        <v>0.30130000000000001</v>
      </c>
      <c r="AW683" s="72" t="str">
        <f>HYPERLINK("https://twitter.com/MAECgob/lists","https://twitter.com/MAECgob/lists")</f>
        <v>https://twitter.com/MAECgob/lists</v>
      </c>
      <c r="AX683" s="39">
        <v>9</v>
      </c>
      <c r="AY683" s="39">
        <v>3</v>
      </c>
      <c r="AZ683" s="72" t="s">
        <v>8245</v>
      </c>
      <c r="BA683" s="39">
        <v>152</v>
      </c>
      <c r="BB683" s="48" t="s">
        <v>8246</v>
      </c>
      <c r="BC683" s="39">
        <v>15</v>
      </c>
      <c r="BD683" s="41" t="s">
        <v>8238</v>
      </c>
      <c r="BE683" s="50">
        <v>108</v>
      </c>
      <c r="BF683" s="50">
        <v>14</v>
      </c>
      <c r="BG683" s="50">
        <v>75</v>
      </c>
      <c r="BH683" s="50">
        <v>197</v>
      </c>
      <c r="BI683" s="50" t="s">
        <v>8247</v>
      </c>
      <c r="BJ683" s="50" t="s">
        <v>8248</v>
      </c>
      <c r="BK683" s="50" t="s">
        <v>8249</v>
      </c>
      <c r="BL683" s="51" t="s">
        <v>8250</v>
      </c>
      <c r="BM683" s="52">
        <v>1</v>
      </c>
      <c r="BN683" s="57">
        <v>0</v>
      </c>
      <c r="BO683" s="57">
        <v>181</v>
      </c>
      <c r="BP683" s="57">
        <v>0</v>
      </c>
      <c r="BQ683" s="58"/>
    </row>
    <row r="684" spans="1:69" ht="15.75" x14ac:dyDescent="0.25">
      <c r="A684" s="38" t="s">
        <v>5353</v>
      </c>
      <c r="B684" s="39" t="s">
        <v>8187</v>
      </c>
      <c r="C684" s="39" t="s">
        <v>132</v>
      </c>
      <c r="D684" s="39" t="s">
        <v>71</v>
      </c>
      <c r="E684" s="39" t="s">
        <v>132</v>
      </c>
      <c r="F684" s="66" t="str">
        <f>HYPERLINK("http://twiplomacy.com/info/europe/Spain","http://twiplomacy.com/info/europe/Spain")</f>
        <v>http://twiplomacy.com/info/europe/Spain</v>
      </c>
      <c r="G684" s="41" t="s">
        <v>8251</v>
      </c>
      <c r="H684" s="48" t="s">
        <v>8252</v>
      </c>
      <c r="I684" s="41" t="s">
        <v>8253</v>
      </c>
      <c r="J684" s="43">
        <v>17446</v>
      </c>
      <c r="K684" s="43">
        <v>1838</v>
      </c>
      <c r="L684" s="41" t="s">
        <v>8254</v>
      </c>
      <c r="M684" s="41" t="s">
        <v>8255</v>
      </c>
      <c r="N684" s="41" t="s">
        <v>8243</v>
      </c>
      <c r="O684" s="43">
        <v>3000</v>
      </c>
      <c r="P684" s="43">
        <v>3756</v>
      </c>
      <c r="Q684" s="41" t="s">
        <v>164</v>
      </c>
      <c r="R684" s="41" t="s">
        <v>124</v>
      </c>
      <c r="S684" s="43">
        <v>341</v>
      </c>
      <c r="T684" s="44" t="s">
        <v>97</v>
      </c>
      <c r="U684" s="43">
        <v>3.2632653061224488</v>
      </c>
      <c r="V684" s="43">
        <v>10.016016016016019</v>
      </c>
      <c r="W684" s="43">
        <v>9.7442442442442445</v>
      </c>
      <c r="X684" s="45">
        <v>48</v>
      </c>
      <c r="Y684" s="45">
        <v>3198</v>
      </c>
      <c r="Z684" s="46">
        <v>1.50093808630394E-2</v>
      </c>
      <c r="AA684" s="41" t="s">
        <v>8251</v>
      </c>
      <c r="AB684" s="41" t="s">
        <v>8253</v>
      </c>
      <c r="AC684" s="41" t="s">
        <v>8256</v>
      </c>
      <c r="AD684" s="41" t="s">
        <v>8252</v>
      </c>
      <c r="AE684" s="43">
        <v>29542</v>
      </c>
      <c r="AF684" s="43">
        <v>13.323</v>
      </c>
      <c r="AG684" s="43">
        <v>13323</v>
      </c>
      <c r="AH684" s="43">
        <v>16219</v>
      </c>
      <c r="AI684" s="47">
        <v>2.1299999999999999E-3</v>
      </c>
      <c r="AJ684" s="47">
        <v>1.9400000000000001E-3</v>
      </c>
      <c r="AK684" s="47">
        <v>1.3500000000000001E-3</v>
      </c>
      <c r="AL684" s="47">
        <v>6.6E-3</v>
      </c>
      <c r="AM684" s="47">
        <v>1.7899999999999999E-3</v>
      </c>
      <c r="AN684" s="43">
        <v>1000</v>
      </c>
      <c r="AO684" s="43">
        <v>413</v>
      </c>
      <c r="AP684" s="43">
        <v>95</v>
      </c>
      <c r="AQ684" s="43">
        <v>336</v>
      </c>
      <c r="AR684" s="43">
        <v>146</v>
      </c>
      <c r="AS684" s="41">
        <v>2.74</v>
      </c>
      <c r="AT684" s="43">
        <v>17435</v>
      </c>
      <c r="AU684" s="43">
        <v>8112</v>
      </c>
      <c r="AV684" s="47">
        <v>0.87009999999999998</v>
      </c>
      <c r="AW684" s="66" t="str">
        <f>HYPERLINK("https://twitter.com/SpainMFA/lists","https://twitter.com/SpainMFA/lists")</f>
        <v>https://twitter.com/SpainMFA/lists</v>
      </c>
      <c r="AX684" s="39">
        <v>0</v>
      </c>
      <c r="AY684" s="39">
        <v>4</v>
      </c>
      <c r="AZ684" s="39" t="s">
        <v>85</v>
      </c>
      <c r="BA684" s="39"/>
      <c r="BB684" s="48" t="s">
        <v>8257</v>
      </c>
      <c r="BC684" s="39">
        <v>10</v>
      </c>
      <c r="BD684" s="41" t="s">
        <v>8251</v>
      </c>
      <c r="BE684" s="50">
        <v>191</v>
      </c>
      <c r="BF684" s="50">
        <v>10</v>
      </c>
      <c r="BG684" s="50">
        <v>94</v>
      </c>
      <c r="BH684" s="50">
        <v>295</v>
      </c>
      <c r="BI684" s="50" t="s">
        <v>8258</v>
      </c>
      <c r="BJ684" s="50" t="s">
        <v>8259</v>
      </c>
      <c r="BK684" s="50" t="s">
        <v>8260</v>
      </c>
      <c r="BL684" s="51" t="s">
        <v>8261</v>
      </c>
      <c r="BM684" s="52" t="s">
        <v>276</v>
      </c>
      <c r="BN684" s="57"/>
      <c r="BO684" s="57"/>
      <c r="BP684" s="57"/>
      <c r="BQ684" s="58"/>
    </row>
    <row r="685" spans="1:69" ht="15.75" x14ac:dyDescent="0.25">
      <c r="A685" s="38" t="s">
        <v>5353</v>
      </c>
      <c r="B685" s="39" t="s">
        <v>8262</v>
      </c>
      <c r="C685" s="39" t="s">
        <v>5537</v>
      </c>
      <c r="D685" s="39" t="s">
        <v>71</v>
      </c>
      <c r="E685" s="39" t="s">
        <v>2842</v>
      </c>
      <c r="F685" s="66" t="str">
        <f t="shared" ref="F685:F690" si="37">HYPERLINK("http://twiplomacy.com/info/europe/sweden/","http://twiplomacy.com/info/europe/sweden/")</f>
        <v>http://twiplomacy.com/info/europe/sweden/</v>
      </c>
      <c r="G685" s="41" t="s">
        <v>8263</v>
      </c>
      <c r="H685" s="48" t="s">
        <v>8264</v>
      </c>
      <c r="I685" s="41" t="s">
        <v>8263</v>
      </c>
      <c r="J685" s="43">
        <v>2761</v>
      </c>
      <c r="K685" s="43">
        <v>0</v>
      </c>
      <c r="L685" s="41"/>
      <c r="M685" s="41" t="s">
        <v>8265</v>
      </c>
      <c r="N685" s="41"/>
      <c r="O685" s="43">
        <v>0</v>
      </c>
      <c r="P685" s="43">
        <v>0</v>
      </c>
      <c r="Q685" s="41" t="s">
        <v>164</v>
      </c>
      <c r="R685" s="41" t="s">
        <v>79</v>
      </c>
      <c r="S685" s="43">
        <v>37</v>
      </c>
      <c r="T685" s="44" t="s">
        <v>564</v>
      </c>
      <c r="U685" s="43"/>
      <c r="V685" s="43"/>
      <c r="W685" s="43"/>
      <c r="X685" s="45"/>
      <c r="Y685" s="45"/>
      <c r="Z685" s="46"/>
      <c r="AA685" s="41" t="s">
        <v>8263</v>
      </c>
      <c r="AB685" s="41" t="s">
        <v>8263</v>
      </c>
      <c r="AC685" s="41" t="s">
        <v>8266</v>
      </c>
      <c r="AD685" s="41" t="s">
        <v>8264</v>
      </c>
      <c r="AE685" s="43">
        <v>0</v>
      </c>
      <c r="AF685" s="43" t="e">
        <v>#VALUE!</v>
      </c>
      <c r="AG685" s="43">
        <v>0</v>
      </c>
      <c r="AH685" s="43">
        <v>0</v>
      </c>
      <c r="AI685" s="41" t="s">
        <v>82</v>
      </c>
      <c r="AJ685" s="41" t="s">
        <v>82</v>
      </c>
      <c r="AK685" s="41" t="s">
        <v>82</v>
      </c>
      <c r="AL685" s="41" t="s">
        <v>82</v>
      </c>
      <c r="AM685" s="41" t="s">
        <v>82</v>
      </c>
      <c r="AN685" s="43" t="s">
        <v>83</v>
      </c>
      <c r="AO685" s="43">
        <v>0</v>
      </c>
      <c r="AP685" s="43">
        <v>0</v>
      </c>
      <c r="AQ685" s="43">
        <v>0</v>
      </c>
      <c r="AR685" s="43">
        <v>0</v>
      </c>
      <c r="AS685" s="41">
        <v>0</v>
      </c>
      <c r="AT685" s="43">
        <v>2760</v>
      </c>
      <c r="AU685" s="43">
        <v>233</v>
      </c>
      <c r="AV685" s="47">
        <v>9.2200000000000004E-2</v>
      </c>
      <c r="AW685" s="48" t="s">
        <v>8267</v>
      </c>
      <c r="AX685" s="39">
        <v>0</v>
      </c>
      <c r="AY685" s="39">
        <v>0</v>
      </c>
      <c r="AZ685" s="39" t="s">
        <v>85</v>
      </c>
      <c r="BA685" s="39"/>
      <c r="BB685" s="48" t="s">
        <v>8268</v>
      </c>
      <c r="BC685" s="64">
        <v>0</v>
      </c>
      <c r="BD685" s="41" t="s">
        <v>8263</v>
      </c>
      <c r="BE685" s="50">
        <v>0</v>
      </c>
      <c r="BF685" s="50">
        <v>1</v>
      </c>
      <c r="BG685" s="50">
        <v>0</v>
      </c>
      <c r="BH685" s="50">
        <v>1</v>
      </c>
      <c r="BI685" s="50"/>
      <c r="BJ685" s="50" t="s">
        <v>262</v>
      </c>
      <c r="BK685" s="50"/>
      <c r="BL685" s="51" t="s">
        <v>8269</v>
      </c>
      <c r="BM685" s="52" t="s">
        <v>90</v>
      </c>
      <c r="BN685" s="73"/>
      <c r="BO685" s="73"/>
      <c r="BP685" s="73"/>
      <c r="BQ685" s="74"/>
    </row>
    <row r="686" spans="1:69" ht="15.75" x14ac:dyDescent="0.25">
      <c r="A686" s="38" t="s">
        <v>5353</v>
      </c>
      <c r="B686" s="39" t="s">
        <v>8262</v>
      </c>
      <c r="C686" s="39" t="s">
        <v>104</v>
      </c>
      <c r="D686" s="39" t="s">
        <v>118</v>
      </c>
      <c r="E686" s="39" t="s">
        <v>8270</v>
      </c>
      <c r="F686" s="66" t="str">
        <f t="shared" si="37"/>
        <v>http://twiplomacy.com/info/europe/sweden/</v>
      </c>
      <c r="G686" s="41" t="s">
        <v>8271</v>
      </c>
      <c r="H686" s="48" t="s">
        <v>8272</v>
      </c>
      <c r="I686" s="41" t="s">
        <v>8271</v>
      </c>
      <c r="J686" s="43">
        <v>43481</v>
      </c>
      <c r="K686" s="43">
        <v>0</v>
      </c>
      <c r="L686" s="41" t="s">
        <v>8273</v>
      </c>
      <c r="M686" s="41" t="s">
        <v>8274</v>
      </c>
      <c r="N686" s="41"/>
      <c r="O686" s="43">
        <v>14</v>
      </c>
      <c r="P686" s="43">
        <v>209</v>
      </c>
      <c r="Q686" s="41" t="s">
        <v>8275</v>
      </c>
      <c r="R686" s="41" t="s">
        <v>124</v>
      </c>
      <c r="S686" s="43">
        <v>314</v>
      </c>
      <c r="T686" s="44" t="s">
        <v>97</v>
      </c>
      <c r="U686" s="43">
        <v>0.31127819548872182</v>
      </c>
      <c r="V686" s="43">
        <v>111.1046511627907</v>
      </c>
      <c r="W686" s="43">
        <v>259.14534883720933</v>
      </c>
      <c r="X686" s="45">
        <v>2</v>
      </c>
      <c r="Y686" s="45">
        <v>207</v>
      </c>
      <c r="Z686" s="46">
        <v>9.6618357487922701E-3</v>
      </c>
      <c r="AA686" s="41" t="s">
        <v>8271</v>
      </c>
      <c r="AB686" s="41" t="s">
        <v>8271</v>
      </c>
      <c r="AC686" s="41" t="s">
        <v>8276</v>
      </c>
      <c r="AD686" s="41" t="s">
        <v>8272</v>
      </c>
      <c r="AE686" s="43">
        <v>49982</v>
      </c>
      <c r="AF686" s="43">
        <v>206.8955223880597</v>
      </c>
      <c r="AG686" s="43">
        <v>13862</v>
      </c>
      <c r="AH686" s="43">
        <v>36120</v>
      </c>
      <c r="AI686" s="47">
        <v>2.3519999999999999E-2</v>
      </c>
      <c r="AJ686" s="47">
        <v>5.2780000000000001E-2</v>
      </c>
      <c r="AK686" s="47">
        <v>6.13E-3</v>
      </c>
      <c r="AL686" s="47">
        <v>1.044E-2</v>
      </c>
      <c r="AM686" s="47">
        <v>1.5509999999999999E-2</v>
      </c>
      <c r="AN686" s="43">
        <v>67</v>
      </c>
      <c r="AO686" s="43">
        <v>23</v>
      </c>
      <c r="AP686" s="43">
        <v>6</v>
      </c>
      <c r="AQ686" s="43">
        <v>26</v>
      </c>
      <c r="AR686" s="43">
        <v>10</v>
      </c>
      <c r="AS686" s="41">
        <v>0.18</v>
      </c>
      <c r="AT686" s="43">
        <v>43447</v>
      </c>
      <c r="AU686" s="43">
        <v>24445</v>
      </c>
      <c r="AV686" s="47">
        <v>1.2864</v>
      </c>
      <c r="AW686" s="48" t="s">
        <v>8277</v>
      </c>
      <c r="AX686" s="39">
        <v>0</v>
      </c>
      <c r="AY686" s="39">
        <v>0</v>
      </c>
      <c r="AZ686" s="39" t="s">
        <v>85</v>
      </c>
      <c r="BA686" s="39"/>
      <c r="BB686" s="48" t="s">
        <v>8278</v>
      </c>
      <c r="BC686" s="39">
        <v>0</v>
      </c>
      <c r="BD686" s="41" t="s">
        <v>8271</v>
      </c>
      <c r="BE686" s="50">
        <v>0</v>
      </c>
      <c r="BF686" s="50">
        <v>28</v>
      </c>
      <c r="BG686" s="50">
        <v>0</v>
      </c>
      <c r="BH686" s="50">
        <v>28</v>
      </c>
      <c r="BI686" s="50"/>
      <c r="BJ686" s="50" t="s">
        <v>8279</v>
      </c>
      <c r="BK686" s="50"/>
      <c r="BL686" s="51" t="s">
        <v>8280</v>
      </c>
      <c r="BM686" s="52" t="s">
        <v>90</v>
      </c>
      <c r="BN686" s="57"/>
      <c r="BO686" s="57"/>
      <c r="BP686" s="57"/>
      <c r="BQ686" s="58"/>
    </row>
    <row r="687" spans="1:69" ht="15.75" x14ac:dyDescent="0.25">
      <c r="A687" s="38" t="s">
        <v>5353</v>
      </c>
      <c r="B687" s="39" t="s">
        <v>8262</v>
      </c>
      <c r="C687" s="39" t="s">
        <v>117</v>
      </c>
      <c r="D687" s="39" t="s">
        <v>118</v>
      </c>
      <c r="E687" s="39" t="s">
        <v>8281</v>
      </c>
      <c r="F687" s="66" t="str">
        <f t="shared" si="37"/>
        <v>http://twiplomacy.com/info/europe/sweden/</v>
      </c>
      <c r="G687" s="41" t="s">
        <v>7160</v>
      </c>
      <c r="H687" s="48" t="s">
        <v>8282</v>
      </c>
      <c r="I687" s="41" t="s">
        <v>8283</v>
      </c>
      <c r="J687" s="43">
        <v>100896</v>
      </c>
      <c r="K687" s="43">
        <v>606</v>
      </c>
      <c r="L687" s="41" t="s">
        <v>8284</v>
      </c>
      <c r="M687" s="41" t="s">
        <v>8285</v>
      </c>
      <c r="N687" s="41" t="s">
        <v>8286</v>
      </c>
      <c r="O687" s="43">
        <v>349</v>
      </c>
      <c r="P687" s="43">
        <v>2975</v>
      </c>
      <c r="Q687" s="41" t="s">
        <v>164</v>
      </c>
      <c r="R687" s="41" t="s">
        <v>124</v>
      </c>
      <c r="S687" s="43">
        <v>946</v>
      </c>
      <c r="T687" s="44" t="s">
        <v>97</v>
      </c>
      <c r="U687" s="43">
        <v>1.147265625</v>
      </c>
      <c r="V687" s="43">
        <v>44.004643309413247</v>
      </c>
      <c r="W687" s="43">
        <v>77.672857745884343</v>
      </c>
      <c r="X687" s="45">
        <v>50</v>
      </c>
      <c r="Y687" s="45">
        <v>2937</v>
      </c>
      <c r="Z687" s="46">
        <v>1.7024174327545102E-2</v>
      </c>
      <c r="AA687" s="41" t="s">
        <v>7160</v>
      </c>
      <c r="AB687" s="41" t="s">
        <v>8283</v>
      </c>
      <c r="AC687" s="41" t="s">
        <v>8287</v>
      </c>
      <c r="AD687" s="41" t="s">
        <v>8282</v>
      </c>
      <c r="AE687" s="43">
        <v>119818</v>
      </c>
      <c r="AF687" s="43">
        <v>47.009803921568626</v>
      </c>
      <c r="AG687" s="43">
        <v>33565</v>
      </c>
      <c r="AH687" s="43">
        <v>86253</v>
      </c>
      <c r="AI687" s="47">
        <v>2.0100000000000001E-3</v>
      </c>
      <c r="AJ687" s="47">
        <v>1.7899999999999999E-3</v>
      </c>
      <c r="AK687" s="47">
        <v>1.56E-3</v>
      </c>
      <c r="AL687" s="47">
        <v>4.8000000000000001E-4</v>
      </c>
      <c r="AM687" s="47">
        <v>2.5200000000000001E-3</v>
      </c>
      <c r="AN687" s="43">
        <v>714</v>
      </c>
      <c r="AO687" s="43">
        <v>126</v>
      </c>
      <c r="AP687" s="43">
        <v>1</v>
      </c>
      <c r="AQ687" s="43">
        <v>248</v>
      </c>
      <c r="AR687" s="43">
        <v>339</v>
      </c>
      <c r="AS687" s="41">
        <v>1.96</v>
      </c>
      <c r="AT687" s="43">
        <v>100879</v>
      </c>
      <c r="AU687" s="43">
        <v>38940</v>
      </c>
      <c r="AV687" s="47">
        <v>0.62870000000000004</v>
      </c>
      <c r="AW687" s="48" t="str">
        <f>HYPERLINK("https://twitter.com/margotwallstrom/lists","https://twitter.com/margotwallstrom/lists")</f>
        <v>https://twitter.com/margotwallstrom/lists</v>
      </c>
      <c r="AX687" s="39">
        <v>0</v>
      </c>
      <c r="AY687" s="39">
        <v>6</v>
      </c>
      <c r="AZ687" s="39" t="s">
        <v>85</v>
      </c>
      <c r="BA687" s="39"/>
      <c r="BB687" s="48" t="s">
        <v>8288</v>
      </c>
      <c r="BC687" s="39">
        <v>0</v>
      </c>
      <c r="BD687" s="41" t="s">
        <v>7160</v>
      </c>
      <c r="BE687" s="50">
        <v>27</v>
      </c>
      <c r="BF687" s="50">
        <v>60</v>
      </c>
      <c r="BG687" s="50">
        <v>27</v>
      </c>
      <c r="BH687" s="50">
        <v>114</v>
      </c>
      <c r="BI687" s="50" t="s">
        <v>8289</v>
      </c>
      <c r="BJ687" s="50" t="s">
        <v>8290</v>
      </c>
      <c r="BK687" s="50" t="s">
        <v>8291</v>
      </c>
      <c r="BL687" s="56" t="s">
        <v>8292</v>
      </c>
      <c r="BM687" s="52" t="s">
        <v>276</v>
      </c>
      <c r="BN687" s="57"/>
      <c r="BO687" s="57"/>
      <c r="BP687" s="57"/>
      <c r="BQ687" s="58"/>
    </row>
    <row r="688" spans="1:69" ht="15.75" x14ac:dyDescent="0.25">
      <c r="A688" s="38" t="s">
        <v>5353</v>
      </c>
      <c r="B688" s="39" t="s">
        <v>8262</v>
      </c>
      <c r="C688" s="39" t="s">
        <v>132</v>
      </c>
      <c r="D688" s="39" t="s">
        <v>71</v>
      </c>
      <c r="E688" s="39" t="s">
        <v>132</v>
      </c>
      <c r="F688" s="66" t="str">
        <f t="shared" si="37"/>
        <v>http://twiplomacy.com/info/europe/sweden/</v>
      </c>
      <c r="G688" s="41" t="s">
        <v>742</v>
      </c>
      <c r="H688" s="48" t="s">
        <v>8293</v>
      </c>
      <c r="I688" s="41" t="s">
        <v>8294</v>
      </c>
      <c r="J688" s="43">
        <v>33314</v>
      </c>
      <c r="K688" s="43">
        <v>2677</v>
      </c>
      <c r="L688" s="41" t="s">
        <v>8295</v>
      </c>
      <c r="M688" s="41" t="s">
        <v>8296</v>
      </c>
      <c r="N688" s="41" t="s">
        <v>8297</v>
      </c>
      <c r="O688" s="43">
        <v>2779</v>
      </c>
      <c r="P688" s="43">
        <v>9618</v>
      </c>
      <c r="Q688" s="41" t="s">
        <v>164</v>
      </c>
      <c r="R688" s="41" t="s">
        <v>124</v>
      </c>
      <c r="S688" s="43">
        <v>698</v>
      </c>
      <c r="T688" s="44" t="s">
        <v>97</v>
      </c>
      <c r="U688" s="43">
        <v>3.3166666666666669</v>
      </c>
      <c r="V688" s="43">
        <v>44.6</v>
      </c>
      <c r="W688" s="43">
        <v>59.369230769230768</v>
      </c>
      <c r="X688" s="45">
        <v>0</v>
      </c>
      <c r="Y688" s="45">
        <v>199</v>
      </c>
      <c r="Z688" s="46">
        <v>0</v>
      </c>
      <c r="AA688" s="41" t="s">
        <v>742</v>
      </c>
      <c r="AB688" s="41" t="s">
        <v>8294</v>
      </c>
      <c r="AC688" s="41" t="s">
        <v>8298</v>
      </c>
      <c r="AD688" s="41" t="s">
        <v>8293</v>
      </c>
      <c r="AE688" s="43">
        <v>26906</v>
      </c>
      <c r="AF688" s="43">
        <v>39.324840764331213</v>
      </c>
      <c r="AG688" s="43">
        <v>12348</v>
      </c>
      <c r="AH688" s="43">
        <v>14558</v>
      </c>
      <c r="AI688" s="47">
        <v>2.8300000000000001E-3</v>
      </c>
      <c r="AJ688" s="47">
        <v>5.3499999999999997E-3</v>
      </c>
      <c r="AK688" s="47">
        <v>2.1700000000000001E-3</v>
      </c>
      <c r="AL688" s="47">
        <v>3.5899999999999999E-3</v>
      </c>
      <c r="AM688" s="47">
        <v>2.1299999999999999E-3</v>
      </c>
      <c r="AN688" s="43">
        <v>314</v>
      </c>
      <c r="AO688" s="43">
        <v>37</v>
      </c>
      <c r="AP688" s="43">
        <v>65</v>
      </c>
      <c r="AQ688" s="43">
        <v>198</v>
      </c>
      <c r="AR688" s="43">
        <v>8</v>
      </c>
      <c r="AS688" s="41">
        <v>0.86</v>
      </c>
      <c r="AT688" s="43">
        <v>33288</v>
      </c>
      <c r="AU688" s="43">
        <v>6560</v>
      </c>
      <c r="AV688" s="47">
        <v>0.24540000000000001</v>
      </c>
      <c r="AW688" s="66" t="str">
        <f>HYPERLINK("https://twitter.com/SweMFA/lists","https://twitter.com/SweMFA/lists")</f>
        <v>https://twitter.com/SweMFA/lists</v>
      </c>
      <c r="AX688" s="39">
        <v>17</v>
      </c>
      <c r="AY688" s="39">
        <v>3</v>
      </c>
      <c r="AZ688" s="66" t="str">
        <f>HYPERLINK("https://twitter.com/SweMFA/swedish-embassies/members","https://twitter.com/SweMFA/swedish-embassies/members")</f>
        <v>https://twitter.com/SweMFA/swedish-embassies/members</v>
      </c>
      <c r="BA688" s="39">
        <v>189</v>
      </c>
      <c r="BB688" s="48" t="s">
        <v>8299</v>
      </c>
      <c r="BC688" s="39">
        <v>0</v>
      </c>
      <c r="BD688" s="41" t="s">
        <v>742</v>
      </c>
      <c r="BE688" s="50">
        <v>253</v>
      </c>
      <c r="BF688" s="50">
        <v>53</v>
      </c>
      <c r="BG688" s="50">
        <v>84</v>
      </c>
      <c r="BH688" s="50">
        <v>390</v>
      </c>
      <c r="BI688" s="50" t="s">
        <v>8300</v>
      </c>
      <c r="BJ688" s="50" t="s">
        <v>8301</v>
      </c>
      <c r="BK688" s="50" t="s">
        <v>8302</v>
      </c>
      <c r="BL688" s="56" t="s">
        <v>8303</v>
      </c>
      <c r="BM688" s="52">
        <v>789</v>
      </c>
      <c r="BN688" s="57">
        <v>1</v>
      </c>
      <c r="BO688" s="57">
        <v>61</v>
      </c>
      <c r="BP688" s="57">
        <v>0</v>
      </c>
      <c r="BQ688" s="58">
        <f>SUM(BM688)/BN688/BO688</f>
        <v>12.934426229508198</v>
      </c>
    </row>
    <row r="689" spans="1:69" ht="15.75" x14ac:dyDescent="0.25">
      <c r="A689" s="38" t="s">
        <v>5353</v>
      </c>
      <c r="B689" s="39" t="s">
        <v>8262</v>
      </c>
      <c r="C689" s="39" t="s">
        <v>132</v>
      </c>
      <c r="D689" s="39" t="s">
        <v>71</v>
      </c>
      <c r="E689" s="39" t="s">
        <v>132</v>
      </c>
      <c r="F689" s="66" t="str">
        <f t="shared" si="37"/>
        <v>http://twiplomacy.com/info/europe/sweden/</v>
      </c>
      <c r="G689" s="41" t="s">
        <v>8304</v>
      </c>
      <c r="H689" s="48" t="s">
        <v>8305</v>
      </c>
      <c r="I689" s="41" t="s">
        <v>8306</v>
      </c>
      <c r="J689" s="43">
        <v>42486</v>
      </c>
      <c r="K689" s="43">
        <v>2419</v>
      </c>
      <c r="L689" s="41" t="s">
        <v>8307</v>
      </c>
      <c r="M689" s="41" t="s">
        <v>8308</v>
      </c>
      <c r="N689" s="41" t="s">
        <v>8309</v>
      </c>
      <c r="O689" s="43">
        <v>717</v>
      </c>
      <c r="P689" s="43">
        <v>9336</v>
      </c>
      <c r="Q689" s="41" t="s">
        <v>8275</v>
      </c>
      <c r="R689" s="41" t="s">
        <v>124</v>
      </c>
      <c r="S689" s="43">
        <v>532</v>
      </c>
      <c r="T689" s="44" t="s">
        <v>97</v>
      </c>
      <c r="U689" s="43">
        <v>3.024528301886793</v>
      </c>
      <c r="V689" s="43">
        <v>6.3963800904977379</v>
      </c>
      <c r="W689" s="43">
        <v>8.4171945701357469</v>
      </c>
      <c r="X689" s="45">
        <v>170</v>
      </c>
      <c r="Y689" s="45">
        <v>3206</v>
      </c>
      <c r="Z689" s="46">
        <v>5.3025577043044302E-2</v>
      </c>
      <c r="AA689" s="41" t="s">
        <v>8304</v>
      </c>
      <c r="AB689" s="41" t="s">
        <v>8306</v>
      </c>
      <c r="AC689" s="41" t="s">
        <v>8310</v>
      </c>
      <c r="AD689" s="41" t="s">
        <v>8305</v>
      </c>
      <c r="AE689" s="43">
        <v>5891</v>
      </c>
      <c r="AF689" s="43">
        <v>9.815384615384616</v>
      </c>
      <c r="AG689" s="43">
        <v>1914</v>
      </c>
      <c r="AH689" s="43">
        <v>3977</v>
      </c>
      <c r="AI689" s="47">
        <v>7.5000000000000002E-4</v>
      </c>
      <c r="AJ689" s="47">
        <v>1.1100000000000001E-3</v>
      </c>
      <c r="AK689" s="47">
        <v>5.5999999999999995E-4</v>
      </c>
      <c r="AL689" s="47">
        <v>1.9E-3</v>
      </c>
      <c r="AM689" s="47">
        <v>2.5000000000000001E-4</v>
      </c>
      <c r="AN689" s="43">
        <v>195</v>
      </c>
      <c r="AO689" s="43">
        <v>16</v>
      </c>
      <c r="AP689" s="43">
        <v>21</v>
      </c>
      <c r="AQ689" s="43">
        <v>154</v>
      </c>
      <c r="AR689" s="43">
        <v>1</v>
      </c>
      <c r="AS689" s="41">
        <v>0.53</v>
      </c>
      <c r="AT689" s="43">
        <v>42482</v>
      </c>
      <c r="AU689" s="43">
        <v>6029</v>
      </c>
      <c r="AV689" s="47">
        <v>0.16539999999999999</v>
      </c>
      <c r="AW689" s="66" t="str">
        <f>HYPERLINK("https://twitter.com/Utrikesdep/lists","https://twitter.com/Utrikesdep/lists")</f>
        <v>https://twitter.com/Utrikesdep/lists</v>
      </c>
      <c r="AX689" s="39">
        <v>18</v>
      </c>
      <c r="AY689" s="39">
        <v>14</v>
      </c>
      <c r="AZ689" s="66" t="str">
        <f>HYPERLINK("https://twitter.com/Utrikesdep/lists/eu/members","https://twitter.com/Utrikesdep/lists/eu/members")</f>
        <v>https://twitter.com/Utrikesdep/lists/eu/members</v>
      </c>
      <c r="BA689" s="39">
        <v>34</v>
      </c>
      <c r="BB689" s="48" t="s">
        <v>8311</v>
      </c>
      <c r="BC689" s="39">
        <v>0</v>
      </c>
      <c r="BD689" s="41" t="s">
        <v>8304</v>
      </c>
      <c r="BE689" s="50">
        <v>66</v>
      </c>
      <c r="BF689" s="50">
        <v>11</v>
      </c>
      <c r="BG689" s="50">
        <v>24</v>
      </c>
      <c r="BH689" s="50">
        <v>101</v>
      </c>
      <c r="BI689" s="50" t="s">
        <v>8312</v>
      </c>
      <c r="BJ689" s="50" t="s">
        <v>8313</v>
      </c>
      <c r="BK689" s="50" t="s">
        <v>8314</v>
      </c>
      <c r="BL689" s="56" t="s">
        <v>8315</v>
      </c>
      <c r="BM689" s="52">
        <v>1</v>
      </c>
      <c r="BN689" s="57">
        <v>0</v>
      </c>
      <c r="BO689" s="57">
        <v>1107</v>
      </c>
      <c r="BP689" s="57">
        <v>1</v>
      </c>
      <c r="BQ689" s="58" t="e">
        <f>SUM(BM689)/BN689/BO689</f>
        <v>#DIV/0!</v>
      </c>
    </row>
    <row r="690" spans="1:69" ht="15.75" x14ac:dyDescent="0.25">
      <c r="A690" s="38" t="s">
        <v>5353</v>
      </c>
      <c r="B690" s="39" t="s">
        <v>8262</v>
      </c>
      <c r="C690" s="39" t="s">
        <v>132</v>
      </c>
      <c r="D690" s="39" t="s">
        <v>71</v>
      </c>
      <c r="E690" s="39" t="s">
        <v>132</v>
      </c>
      <c r="F690" s="66" t="str">
        <f t="shared" si="37"/>
        <v>http://twiplomacy.com/info/europe/sweden/</v>
      </c>
      <c r="G690" s="41" t="s">
        <v>8316</v>
      </c>
      <c r="H690" s="48" t="s">
        <v>8317</v>
      </c>
      <c r="I690" s="41" t="s">
        <v>8318</v>
      </c>
      <c r="J690" s="43">
        <v>783</v>
      </c>
      <c r="K690" s="43">
        <v>206</v>
      </c>
      <c r="L690" s="41" t="s">
        <v>8319</v>
      </c>
      <c r="M690" s="41" t="s">
        <v>8320</v>
      </c>
      <c r="N690" s="41"/>
      <c r="O690" s="43">
        <v>53</v>
      </c>
      <c r="P690" s="43">
        <v>586</v>
      </c>
      <c r="Q690" s="41" t="s">
        <v>8275</v>
      </c>
      <c r="R690" s="41" t="s">
        <v>79</v>
      </c>
      <c r="S690" s="43">
        <v>30</v>
      </c>
      <c r="T690" s="44" t="s">
        <v>97</v>
      </c>
      <c r="U690" s="43">
        <v>0.33856893542757421</v>
      </c>
      <c r="V690" s="43">
        <v>0.70773638968481378</v>
      </c>
      <c r="W690" s="43">
        <v>0.34957020057306593</v>
      </c>
      <c r="X690" s="45">
        <v>3</v>
      </c>
      <c r="Y690" s="45">
        <v>582</v>
      </c>
      <c r="Z690" s="46">
        <v>5.1546391752577301E-3</v>
      </c>
      <c r="AA690" s="41" t="s">
        <v>8316</v>
      </c>
      <c r="AB690" s="41" t="s">
        <v>8318</v>
      </c>
      <c r="AC690" s="41" t="s">
        <v>8321</v>
      </c>
      <c r="AD690" s="41" t="s">
        <v>8317</v>
      </c>
      <c r="AE690" s="43">
        <v>216</v>
      </c>
      <c r="AF690" s="43">
        <v>0.95104895104895104</v>
      </c>
      <c r="AG690" s="43">
        <v>136</v>
      </c>
      <c r="AH690" s="43">
        <v>80</v>
      </c>
      <c r="AI690" s="47">
        <v>1.39E-3</v>
      </c>
      <c r="AJ690" s="41" t="s">
        <v>82</v>
      </c>
      <c r="AK690" s="47">
        <v>1.4E-3</v>
      </c>
      <c r="AL690" s="41" t="s">
        <v>82</v>
      </c>
      <c r="AM690" s="41" t="s">
        <v>82</v>
      </c>
      <c r="AN690" s="43">
        <v>143</v>
      </c>
      <c r="AO690" s="43">
        <v>0</v>
      </c>
      <c r="AP690" s="43">
        <v>0</v>
      </c>
      <c r="AQ690" s="43">
        <v>143</v>
      </c>
      <c r="AR690" s="43">
        <v>0</v>
      </c>
      <c r="AS690" s="41">
        <v>0.39</v>
      </c>
      <c r="AT690" s="43">
        <v>783</v>
      </c>
      <c r="AU690" s="43">
        <v>135</v>
      </c>
      <c r="AV690" s="47">
        <v>0.20830000000000001</v>
      </c>
      <c r="AW690" s="48" t="s">
        <v>8322</v>
      </c>
      <c r="AX690" s="39">
        <v>0</v>
      </c>
      <c r="AY690" s="39">
        <v>0</v>
      </c>
      <c r="AZ690" s="39" t="s">
        <v>85</v>
      </c>
      <c r="BA690" s="39"/>
      <c r="BB690" s="48" t="s">
        <v>8323</v>
      </c>
      <c r="BC690" s="39">
        <v>0</v>
      </c>
      <c r="BD690" s="41" t="s">
        <v>8316</v>
      </c>
      <c r="BE690" s="50">
        <v>5</v>
      </c>
      <c r="BF690" s="50">
        <v>3</v>
      </c>
      <c r="BG690" s="50">
        <v>1</v>
      </c>
      <c r="BH690" s="50">
        <v>9</v>
      </c>
      <c r="BI690" s="50" t="s">
        <v>8324</v>
      </c>
      <c r="BJ690" s="50" t="s">
        <v>8325</v>
      </c>
      <c r="BK690" s="50" t="s">
        <v>8304</v>
      </c>
      <c r="BL690" s="51" t="s">
        <v>8326</v>
      </c>
      <c r="BM690" s="52" t="s">
        <v>90</v>
      </c>
      <c r="BN690" s="57"/>
      <c r="BO690" s="57"/>
      <c r="BP690" s="57"/>
      <c r="BQ690" s="58"/>
    </row>
    <row r="691" spans="1:69" ht="15.75" x14ac:dyDescent="0.25">
      <c r="A691" s="38" t="s">
        <v>5353</v>
      </c>
      <c r="B691" s="39" t="s">
        <v>8327</v>
      </c>
      <c r="C691" s="39" t="s">
        <v>146</v>
      </c>
      <c r="D691" s="39" t="s">
        <v>118</v>
      </c>
      <c r="E691" s="39" t="s">
        <v>8328</v>
      </c>
      <c r="F691" s="66" t="str">
        <f>HYPERLINK("http://twiplomacy.com/info/europe/Switzerland","http://twiplomacy.com/info/europe/Switzerland")</f>
        <v>http://twiplomacy.com/info/europe/Switzerland</v>
      </c>
      <c r="G691" s="41" t="s">
        <v>8329</v>
      </c>
      <c r="H691" s="48" t="s">
        <v>8330</v>
      </c>
      <c r="I691" s="41" t="s">
        <v>8331</v>
      </c>
      <c r="J691" s="43">
        <v>93761</v>
      </c>
      <c r="K691" s="43">
        <v>895</v>
      </c>
      <c r="L691" s="41" t="s">
        <v>8332</v>
      </c>
      <c r="M691" s="41" t="s">
        <v>8333</v>
      </c>
      <c r="N691" s="41" t="s">
        <v>8334</v>
      </c>
      <c r="O691" s="43">
        <v>381</v>
      </c>
      <c r="P691" s="43">
        <v>784</v>
      </c>
      <c r="Q691" s="41" t="s">
        <v>78</v>
      </c>
      <c r="R691" s="41" t="s">
        <v>124</v>
      </c>
      <c r="S691" s="43">
        <v>557</v>
      </c>
      <c r="T691" s="44" t="s">
        <v>97</v>
      </c>
      <c r="U691" s="43">
        <v>0.28434974283614989</v>
      </c>
      <c r="V691" s="43">
        <v>23.986866791744841</v>
      </c>
      <c r="W691" s="43">
        <v>46.22138836772983</v>
      </c>
      <c r="X691" s="45">
        <v>11</v>
      </c>
      <c r="Y691" s="45">
        <v>774</v>
      </c>
      <c r="Z691" s="46">
        <v>1.4211886304909599E-2</v>
      </c>
      <c r="AA691" s="41" t="s">
        <v>8329</v>
      </c>
      <c r="AB691" s="41" t="s">
        <v>8331</v>
      </c>
      <c r="AC691" s="41" t="s">
        <v>8335</v>
      </c>
      <c r="AD691" s="41" t="s">
        <v>8336</v>
      </c>
      <c r="AE691" s="43">
        <v>29099</v>
      </c>
      <c r="AF691" s="43">
        <v>60.031847133757964</v>
      </c>
      <c r="AG691" s="43">
        <v>9425</v>
      </c>
      <c r="AH691" s="43">
        <v>19674</v>
      </c>
      <c r="AI691" s="47">
        <v>2.2499999999999998E-3</v>
      </c>
      <c r="AJ691" s="47">
        <v>2.3900000000000002E-3</v>
      </c>
      <c r="AK691" s="47">
        <v>8.0000000000000004E-4</v>
      </c>
      <c r="AL691" s="47">
        <v>9.5E-4</v>
      </c>
      <c r="AM691" s="47">
        <v>1.8020000000000001E-2</v>
      </c>
      <c r="AN691" s="43">
        <v>157</v>
      </c>
      <c r="AO691" s="43">
        <v>128</v>
      </c>
      <c r="AP691" s="43">
        <v>9</v>
      </c>
      <c r="AQ691" s="43">
        <v>16</v>
      </c>
      <c r="AR691" s="43">
        <v>1</v>
      </c>
      <c r="AS691" s="41">
        <v>0.43</v>
      </c>
      <c r="AT691" s="43">
        <v>93753</v>
      </c>
      <c r="AU691" s="43">
        <v>19453</v>
      </c>
      <c r="AV691" s="47">
        <v>0.26179999999999998</v>
      </c>
      <c r="AW691" s="48" t="s">
        <v>8337</v>
      </c>
      <c r="AX691" s="39">
        <v>1</v>
      </c>
      <c r="AY691" s="39">
        <v>3</v>
      </c>
      <c r="AZ691" s="39" t="s">
        <v>85</v>
      </c>
      <c r="BA691" s="39"/>
      <c r="BB691" s="48" t="s">
        <v>8338</v>
      </c>
      <c r="BC691" s="39">
        <v>0</v>
      </c>
      <c r="BD691" s="41" t="s">
        <v>8329</v>
      </c>
      <c r="BE691" s="50">
        <v>12</v>
      </c>
      <c r="BF691" s="50">
        <v>2</v>
      </c>
      <c r="BG691" s="50">
        <v>12</v>
      </c>
      <c r="BH691" s="50">
        <v>26</v>
      </c>
      <c r="BI691" s="50" t="s">
        <v>8339</v>
      </c>
      <c r="BJ691" s="50" t="s">
        <v>8340</v>
      </c>
      <c r="BK691" s="50" t="s">
        <v>8341</v>
      </c>
      <c r="BL691" s="51" t="s">
        <v>8342</v>
      </c>
      <c r="BM691" s="52" t="s">
        <v>90</v>
      </c>
      <c r="BN691" s="57"/>
      <c r="BO691" s="57"/>
      <c r="BP691" s="57"/>
      <c r="BQ691" s="58"/>
    </row>
    <row r="692" spans="1:69" ht="15.75" x14ac:dyDescent="0.25">
      <c r="A692" s="38" t="s">
        <v>5353</v>
      </c>
      <c r="B692" s="39" t="s">
        <v>8327</v>
      </c>
      <c r="C692" s="39" t="s">
        <v>5450</v>
      </c>
      <c r="D692" s="39" t="s">
        <v>118</v>
      </c>
      <c r="E692" s="39" t="s">
        <v>8343</v>
      </c>
      <c r="F692" s="66" t="str">
        <f>HYPERLINK("http://twiplomacy.com/info/europe/Switzerland","http://twiplomacy.com/info/europe/Switzerland")</f>
        <v>http://twiplomacy.com/info/europe/Switzerland</v>
      </c>
      <c r="G692" s="41" t="s">
        <v>8344</v>
      </c>
      <c r="H692" s="48" t="s">
        <v>8345</v>
      </c>
      <c r="I692" s="41" t="s">
        <v>8346</v>
      </c>
      <c r="J692" s="43">
        <v>844</v>
      </c>
      <c r="K692" s="43">
        <v>95</v>
      </c>
      <c r="L692" s="41"/>
      <c r="M692" s="41" t="s">
        <v>8347</v>
      </c>
      <c r="N692" s="41"/>
      <c r="O692" s="43">
        <v>335</v>
      </c>
      <c r="P692" s="43">
        <v>500</v>
      </c>
      <c r="Q692" s="41" t="s">
        <v>5442</v>
      </c>
      <c r="R692" s="41" t="s">
        <v>79</v>
      </c>
      <c r="S692" s="43">
        <v>23</v>
      </c>
      <c r="T692" s="44" t="s">
        <v>97</v>
      </c>
      <c r="U692" s="43">
        <v>0.28646441073512252</v>
      </c>
      <c r="V692" s="43">
        <v>0.21064814814814811</v>
      </c>
      <c r="W692" s="43">
        <v>1.0023148148148151</v>
      </c>
      <c r="X692" s="45">
        <v>24</v>
      </c>
      <c r="Y692" s="45">
        <v>491</v>
      </c>
      <c r="Z692" s="46">
        <v>4.8879837067209803E-2</v>
      </c>
      <c r="AA692" s="41" t="s">
        <v>8344</v>
      </c>
      <c r="AB692" s="41" t="s">
        <v>8346</v>
      </c>
      <c r="AC692" s="41" t="s">
        <v>8348</v>
      </c>
      <c r="AD692" s="41" t="s">
        <v>8349</v>
      </c>
      <c r="AE692" s="43">
        <v>283</v>
      </c>
      <c r="AF692" s="43">
        <v>0.33600000000000002</v>
      </c>
      <c r="AG692" s="43">
        <v>42</v>
      </c>
      <c r="AH692" s="43">
        <v>241</v>
      </c>
      <c r="AI692" s="47">
        <v>2.47E-3</v>
      </c>
      <c r="AJ692" s="47">
        <v>6.1199999999999996E-3</v>
      </c>
      <c r="AK692" s="47">
        <v>2.48E-3</v>
      </c>
      <c r="AL692" s="41" t="s">
        <v>82</v>
      </c>
      <c r="AM692" s="41" t="s">
        <v>82</v>
      </c>
      <c r="AN692" s="43">
        <v>125</v>
      </c>
      <c r="AO692" s="43">
        <v>4</v>
      </c>
      <c r="AP692" s="43">
        <v>0</v>
      </c>
      <c r="AQ692" s="43">
        <v>95</v>
      </c>
      <c r="AR692" s="43">
        <v>0</v>
      </c>
      <c r="AS692" s="41">
        <v>0.34</v>
      </c>
      <c r="AT692" s="43">
        <v>846</v>
      </c>
      <c r="AU692" s="43">
        <v>0</v>
      </c>
      <c r="AV692" s="55">
        <v>0</v>
      </c>
      <c r="AW692" s="48" t="s">
        <v>8350</v>
      </c>
      <c r="AX692" s="39">
        <v>0</v>
      </c>
      <c r="AY692" s="39">
        <v>0</v>
      </c>
      <c r="AZ692" s="39" t="s">
        <v>85</v>
      </c>
      <c r="BA692" s="39"/>
      <c r="BB692" s="48" t="s">
        <v>8351</v>
      </c>
      <c r="BC692" s="39">
        <v>0</v>
      </c>
      <c r="BD692" s="41" t="s">
        <v>8344</v>
      </c>
      <c r="BE692" s="50">
        <v>0</v>
      </c>
      <c r="BF692" s="50">
        <v>1</v>
      </c>
      <c r="BG692" s="50">
        <v>0</v>
      </c>
      <c r="BH692" s="50">
        <v>1</v>
      </c>
      <c r="BI692" s="50"/>
      <c r="BJ692" s="50" t="s">
        <v>8329</v>
      </c>
      <c r="BK692" s="50"/>
      <c r="BL692" s="56" t="s">
        <v>8352</v>
      </c>
      <c r="BM692" s="52" t="s">
        <v>276</v>
      </c>
      <c r="BN692" s="57"/>
      <c r="BO692" s="57"/>
      <c r="BP692" s="57"/>
      <c r="BQ692" s="58"/>
    </row>
    <row r="693" spans="1:69" ht="15.75" x14ac:dyDescent="0.25">
      <c r="A693" s="38" t="s">
        <v>5353</v>
      </c>
      <c r="B693" s="39" t="s">
        <v>8327</v>
      </c>
      <c r="C693" s="39" t="s">
        <v>211</v>
      </c>
      <c r="D693" s="39" t="s">
        <v>71</v>
      </c>
      <c r="E693" s="39" t="s">
        <v>211</v>
      </c>
      <c r="F693" s="66" t="str">
        <f>HYPERLINK("http://twiplomacy.com/info/europe/Switzerland","http://twiplomacy.com/info/europe/Switzerland")</f>
        <v>http://twiplomacy.com/info/europe/Switzerland</v>
      </c>
      <c r="G693" s="41" t="s">
        <v>8353</v>
      </c>
      <c r="H693" s="48" t="s">
        <v>8354</v>
      </c>
      <c r="I693" s="41" t="s">
        <v>8355</v>
      </c>
      <c r="J693" s="43">
        <v>20287</v>
      </c>
      <c r="K693" s="43">
        <v>45</v>
      </c>
      <c r="L693" s="41" t="s">
        <v>8356</v>
      </c>
      <c r="M693" s="41" t="s">
        <v>8357</v>
      </c>
      <c r="N693" s="41" t="s">
        <v>8358</v>
      </c>
      <c r="O693" s="43">
        <v>0</v>
      </c>
      <c r="P693" s="43">
        <v>3667</v>
      </c>
      <c r="Q693" s="41" t="s">
        <v>5442</v>
      </c>
      <c r="R693" s="41" t="s">
        <v>124</v>
      </c>
      <c r="S693" s="43">
        <v>370</v>
      </c>
      <c r="T693" s="44" t="s">
        <v>97</v>
      </c>
      <c r="U693" s="43">
        <v>1.7676325861126301</v>
      </c>
      <c r="V693" s="43">
        <v>3.1509358821186781</v>
      </c>
      <c r="W693" s="43">
        <v>3.0318598168060529</v>
      </c>
      <c r="X693" s="45">
        <v>63</v>
      </c>
      <c r="Y693" s="45">
        <v>3233</v>
      </c>
      <c r="Z693" s="46">
        <v>1.9486545004639699E-2</v>
      </c>
      <c r="AA693" s="41" t="s">
        <v>8353</v>
      </c>
      <c r="AB693" s="41" t="s">
        <v>8355</v>
      </c>
      <c r="AC693" s="41" t="s">
        <v>8359</v>
      </c>
      <c r="AD693" s="41" t="s">
        <v>8354</v>
      </c>
      <c r="AE693" s="43">
        <v>6003</v>
      </c>
      <c r="AF693" s="43">
        <v>4.3430656934306571</v>
      </c>
      <c r="AG693" s="43">
        <v>2380</v>
      </c>
      <c r="AH693" s="43">
        <v>3623</v>
      </c>
      <c r="AI693" s="47">
        <v>5.2999999999999998E-4</v>
      </c>
      <c r="AJ693" s="47">
        <v>1.3500000000000001E-3</v>
      </c>
      <c r="AK693" s="47">
        <v>4.2999999999999999E-4</v>
      </c>
      <c r="AL693" s="47">
        <v>2.2499999999999998E-3</v>
      </c>
      <c r="AM693" s="47">
        <v>8.1999999999999998E-4</v>
      </c>
      <c r="AN693" s="43">
        <v>548</v>
      </c>
      <c r="AO693" s="43">
        <v>72</v>
      </c>
      <c r="AP693" s="43">
        <v>7</v>
      </c>
      <c r="AQ693" s="43">
        <v>301</v>
      </c>
      <c r="AR693" s="43">
        <v>18</v>
      </c>
      <c r="AS693" s="41">
        <v>1.5</v>
      </c>
      <c r="AT693" s="43">
        <v>20288</v>
      </c>
      <c r="AU693" s="43">
        <v>3487</v>
      </c>
      <c r="AV693" s="47">
        <v>0.20749999999999999</v>
      </c>
      <c r="AW693" s="48" t="s">
        <v>8360</v>
      </c>
      <c r="AX693" s="39">
        <v>0</v>
      </c>
      <c r="AY693" s="39">
        <v>0</v>
      </c>
      <c r="AZ693" s="39" t="s">
        <v>85</v>
      </c>
      <c r="BA693" s="39"/>
      <c r="BB693" s="72" t="s">
        <v>8361</v>
      </c>
      <c r="BC693" s="39">
        <v>1</v>
      </c>
      <c r="BD693" s="41" t="s">
        <v>8353</v>
      </c>
      <c r="BE693" s="50">
        <v>7</v>
      </c>
      <c r="BF693" s="50">
        <v>7</v>
      </c>
      <c r="BG693" s="50">
        <v>5</v>
      </c>
      <c r="BH693" s="50">
        <v>19</v>
      </c>
      <c r="BI693" s="50" t="s">
        <v>8362</v>
      </c>
      <c r="BJ693" s="50" t="s">
        <v>8363</v>
      </c>
      <c r="BK693" s="50" t="s">
        <v>8364</v>
      </c>
      <c r="BL693" s="56" t="s">
        <v>8365</v>
      </c>
      <c r="BM693" s="52" t="s">
        <v>90</v>
      </c>
      <c r="BN693" s="57"/>
      <c r="BO693" s="57"/>
      <c r="BP693" s="57"/>
      <c r="BQ693" s="58"/>
    </row>
    <row r="694" spans="1:69" ht="15.75" x14ac:dyDescent="0.25">
      <c r="A694" s="38" t="s">
        <v>5353</v>
      </c>
      <c r="B694" s="39" t="s">
        <v>8327</v>
      </c>
      <c r="C694" s="39" t="s">
        <v>117</v>
      </c>
      <c r="D694" s="39" t="s">
        <v>118</v>
      </c>
      <c r="E694" s="39" t="s">
        <v>8366</v>
      </c>
      <c r="F694" s="66" t="str">
        <f>HYPERLINK("http://twiplomacy.com/info/europe/Switzerland","http://twiplomacy.com/info/europe/Switzerland")</f>
        <v>http://twiplomacy.com/info/europe/Switzerland</v>
      </c>
      <c r="G694" s="41" t="s">
        <v>8367</v>
      </c>
      <c r="H694" s="48" t="s">
        <v>8368</v>
      </c>
      <c r="I694" s="41" t="s">
        <v>8369</v>
      </c>
      <c r="J694" s="43">
        <v>7083</v>
      </c>
      <c r="K694" s="43">
        <v>241</v>
      </c>
      <c r="L694" s="41" t="s">
        <v>8370</v>
      </c>
      <c r="M694" s="41" t="s">
        <v>8371</v>
      </c>
      <c r="N694" s="41" t="s">
        <v>8372</v>
      </c>
      <c r="O694" s="43">
        <v>54</v>
      </c>
      <c r="P694" s="43">
        <v>176</v>
      </c>
      <c r="Q694" s="41" t="s">
        <v>5442</v>
      </c>
      <c r="R694" s="41" t="s">
        <v>124</v>
      </c>
      <c r="S694" s="43">
        <v>181</v>
      </c>
      <c r="T694" s="44" t="s">
        <v>97</v>
      </c>
      <c r="U694" s="43">
        <v>8.1776880363452806E-2</v>
      </c>
      <c r="V694" s="43">
        <v>7.8992805755395681</v>
      </c>
      <c r="W694" s="43">
        <v>27.654676258992801</v>
      </c>
      <c r="X694" s="45">
        <v>27</v>
      </c>
      <c r="Y694" s="45">
        <v>162</v>
      </c>
      <c r="Z694" s="46">
        <v>0.16666666666666699</v>
      </c>
      <c r="AA694" s="41" t="s">
        <v>8367</v>
      </c>
      <c r="AB694" s="41" t="s">
        <v>8369</v>
      </c>
      <c r="AC694" s="41" t="s">
        <v>8373</v>
      </c>
      <c r="AD694" s="41" t="s">
        <v>8368</v>
      </c>
      <c r="AE694" s="43">
        <v>6562</v>
      </c>
      <c r="AF694" s="43">
        <v>10.8</v>
      </c>
      <c r="AG694" s="43">
        <v>1404</v>
      </c>
      <c r="AH694" s="43">
        <v>5158</v>
      </c>
      <c r="AI694" s="47">
        <v>9.9900000000000006E-3</v>
      </c>
      <c r="AJ694" s="47">
        <v>9.5499999999999995E-3</v>
      </c>
      <c r="AK694" s="47">
        <v>8.5599999999999999E-3</v>
      </c>
      <c r="AL694" s="47">
        <v>1.5180000000000001E-2</v>
      </c>
      <c r="AM694" s="47">
        <v>8.43E-3</v>
      </c>
      <c r="AN694" s="43">
        <v>130</v>
      </c>
      <c r="AO694" s="43">
        <v>61</v>
      </c>
      <c r="AP694" s="43">
        <v>10</v>
      </c>
      <c r="AQ694" s="43">
        <v>53</v>
      </c>
      <c r="AR694" s="43">
        <v>3</v>
      </c>
      <c r="AS694" s="41">
        <v>0.36</v>
      </c>
      <c r="AT694" s="43">
        <v>7046</v>
      </c>
      <c r="AU694" s="43">
        <v>3780</v>
      </c>
      <c r="AV694" s="47">
        <v>1.1574</v>
      </c>
      <c r="AW694" s="72" t="s">
        <v>8374</v>
      </c>
      <c r="AX694" s="39">
        <v>0</v>
      </c>
      <c r="AY694" s="39">
        <v>0</v>
      </c>
      <c r="AZ694" s="39" t="s">
        <v>85</v>
      </c>
      <c r="BA694" s="39"/>
      <c r="BB694" s="86" t="s">
        <v>8375</v>
      </c>
      <c r="BC694" s="39">
        <v>0</v>
      </c>
      <c r="BD694" s="41" t="s">
        <v>8367</v>
      </c>
      <c r="BE694" s="50">
        <v>0</v>
      </c>
      <c r="BF694" s="50">
        <v>12</v>
      </c>
      <c r="BG694" s="50">
        <v>5</v>
      </c>
      <c r="BH694" s="50">
        <v>17</v>
      </c>
      <c r="BI694" s="50"/>
      <c r="BJ694" s="50" t="s">
        <v>8376</v>
      </c>
      <c r="BK694" s="50" t="s">
        <v>8377</v>
      </c>
      <c r="BL694" s="56" t="s">
        <v>8378</v>
      </c>
      <c r="BM694" s="52">
        <v>2530</v>
      </c>
      <c r="BN694" s="57">
        <v>0</v>
      </c>
      <c r="BO694" s="57">
        <v>109</v>
      </c>
      <c r="BP694" s="57">
        <v>200</v>
      </c>
      <c r="BQ694" s="58" t="e">
        <f>SUM(BM694)/BN694/BO694</f>
        <v>#DIV/0!</v>
      </c>
    </row>
    <row r="695" spans="1:69" ht="15.75" x14ac:dyDescent="0.25">
      <c r="A695" s="38" t="s">
        <v>5353</v>
      </c>
      <c r="B695" s="39" t="s">
        <v>8327</v>
      </c>
      <c r="C695" s="39" t="s">
        <v>132</v>
      </c>
      <c r="D695" s="39" t="s">
        <v>71</v>
      </c>
      <c r="E695" s="39" t="s">
        <v>132</v>
      </c>
      <c r="F695" s="66" t="str">
        <f>HYPERLINK("http://twiplomacy.com/info/europe/Switzerland","http://twiplomacy.com/info/europe/Switzerland")</f>
        <v>http://twiplomacy.com/info/europe/Switzerland</v>
      </c>
      <c r="G695" s="41" t="s">
        <v>8379</v>
      </c>
      <c r="H695" s="79" t="s">
        <v>8380</v>
      </c>
      <c r="I695" s="41" t="s">
        <v>8381</v>
      </c>
      <c r="J695" s="43">
        <v>10</v>
      </c>
      <c r="K695" s="43">
        <v>0</v>
      </c>
      <c r="L695" s="41"/>
      <c r="M695" s="41" t="s">
        <v>8382</v>
      </c>
      <c r="N695" s="41"/>
      <c r="O695" s="43">
        <v>0</v>
      </c>
      <c r="P695" s="43">
        <v>0</v>
      </c>
      <c r="Q695" s="41" t="s">
        <v>164</v>
      </c>
      <c r="R695" s="41" t="s">
        <v>79</v>
      </c>
      <c r="S695" s="43">
        <v>1</v>
      </c>
      <c r="T695" s="44" t="s">
        <v>564</v>
      </c>
      <c r="U695" s="43"/>
      <c r="V695" s="43"/>
      <c r="W695" s="43"/>
      <c r="X695" s="45"/>
      <c r="Y695" s="45"/>
      <c r="Z695" s="46"/>
      <c r="AA695" s="41" t="s">
        <v>8379</v>
      </c>
      <c r="AB695" s="41" t="s">
        <v>8381</v>
      </c>
      <c r="AC695" s="41" t="s">
        <v>8383</v>
      </c>
      <c r="AD695" s="41" t="s">
        <v>8380</v>
      </c>
      <c r="AE695" s="43">
        <v>0</v>
      </c>
      <c r="AF695" s="43" t="e">
        <v>#VALUE!</v>
      </c>
      <c r="AG695" s="43">
        <v>0</v>
      </c>
      <c r="AH695" s="43">
        <v>0</v>
      </c>
      <c r="AI695" s="41" t="s">
        <v>82</v>
      </c>
      <c r="AJ695" s="41" t="s">
        <v>82</v>
      </c>
      <c r="AK695" s="41" t="s">
        <v>82</v>
      </c>
      <c r="AL695" s="41" t="s">
        <v>82</v>
      </c>
      <c r="AM695" s="41" t="s">
        <v>82</v>
      </c>
      <c r="AN695" s="43" t="s">
        <v>83</v>
      </c>
      <c r="AO695" s="43">
        <v>0</v>
      </c>
      <c r="AP695" s="43">
        <v>0</v>
      </c>
      <c r="AQ695" s="43">
        <v>0</v>
      </c>
      <c r="AR695" s="43">
        <v>0</v>
      </c>
      <c r="AS695" s="41">
        <v>0</v>
      </c>
      <c r="AT695" s="43">
        <v>10</v>
      </c>
      <c r="AU695" s="43">
        <v>0</v>
      </c>
      <c r="AV695" s="55">
        <v>0</v>
      </c>
      <c r="AW695" s="48" t="s">
        <v>8384</v>
      </c>
      <c r="AX695" s="39">
        <v>0</v>
      </c>
      <c r="AY695" s="39">
        <v>0</v>
      </c>
      <c r="AZ695" s="39" t="s">
        <v>85</v>
      </c>
      <c r="BA695" s="39"/>
      <c r="BB695" s="48" t="s">
        <v>8385</v>
      </c>
      <c r="BC695" s="64">
        <v>0</v>
      </c>
      <c r="BD695" s="41" t="s">
        <v>8379</v>
      </c>
      <c r="BE695" s="50">
        <v>0</v>
      </c>
      <c r="BF695" s="50">
        <v>0</v>
      </c>
      <c r="BG695" s="50">
        <v>0</v>
      </c>
      <c r="BH695" s="50">
        <v>0</v>
      </c>
      <c r="BI695" s="50"/>
      <c r="BJ695" s="50"/>
      <c r="BK695" s="50"/>
      <c r="BL695" s="56" t="s">
        <v>8386</v>
      </c>
      <c r="BM695" s="52" t="s">
        <v>90</v>
      </c>
      <c r="BN695" s="57"/>
      <c r="BO695" s="57"/>
      <c r="BP695" s="57"/>
      <c r="BQ695" s="58"/>
    </row>
    <row r="696" spans="1:69" ht="15.75" x14ac:dyDescent="0.25">
      <c r="A696" s="38" t="s">
        <v>5353</v>
      </c>
      <c r="B696" s="39" t="s">
        <v>8387</v>
      </c>
      <c r="C696" s="39" t="s">
        <v>146</v>
      </c>
      <c r="D696" s="39" t="s">
        <v>118</v>
      </c>
      <c r="E696" s="39" t="s">
        <v>8388</v>
      </c>
      <c r="F696" s="66" t="str">
        <f t="shared" ref="F696:F718" si="38">HYPERLINK("http://twiplomacy.com/info/europe/Turkey","http://twiplomacy.com/info/europe/Turkey")</f>
        <v>http://twiplomacy.com/info/europe/Turkey</v>
      </c>
      <c r="G696" s="41" t="s">
        <v>8389</v>
      </c>
      <c r="H696" s="48" t="s">
        <v>8390</v>
      </c>
      <c r="I696" s="41" t="s">
        <v>8391</v>
      </c>
      <c r="J696" s="43">
        <v>12986259</v>
      </c>
      <c r="K696" s="43">
        <v>4</v>
      </c>
      <c r="L696" s="41" t="s">
        <v>8392</v>
      </c>
      <c r="M696" s="41" t="s">
        <v>8393</v>
      </c>
      <c r="N696" s="41" t="s">
        <v>8394</v>
      </c>
      <c r="O696" s="43">
        <v>3</v>
      </c>
      <c r="P696" s="43">
        <v>5073</v>
      </c>
      <c r="Q696" s="41" t="s">
        <v>8395</v>
      </c>
      <c r="R696" s="41" t="s">
        <v>124</v>
      </c>
      <c r="S696" s="43">
        <v>11340</v>
      </c>
      <c r="T696" s="44" t="s">
        <v>97</v>
      </c>
      <c r="U696" s="43">
        <v>1.807411566535654</v>
      </c>
      <c r="V696" s="43">
        <v>2893.978609625668</v>
      </c>
      <c r="W696" s="43">
        <v>7605.1026069518721</v>
      </c>
      <c r="X696" s="45">
        <v>1</v>
      </c>
      <c r="Y696" s="45">
        <v>3219</v>
      </c>
      <c r="Z696" s="46">
        <v>3.10655483069276E-4</v>
      </c>
      <c r="AA696" s="41" t="s">
        <v>8389</v>
      </c>
      <c r="AB696" s="41" t="s">
        <v>8391</v>
      </c>
      <c r="AC696" s="41" t="s">
        <v>8396</v>
      </c>
      <c r="AD696" s="41" t="s">
        <v>8390</v>
      </c>
      <c r="AE696" s="43">
        <v>11367298</v>
      </c>
      <c r="AF696" s="43">
        <v>5734.6397058823532</v>
      </c>
      <c r="AG696" s="43">
        <v>2339733</v>
      </c>
      <c r="AH696" s="43">
        <v>9027565</v>
      </c>
      <c r="AI696" s="47">
        <v>2.3999999999999998E-3</v>
      </c>
      <c r="AJ696" s="47">
        <v>2.5200000000000001E-3</v>
      </c>
      <c r="AK696" s="47">
        <v>2.1700000000000001E-3</v>
      </c>
      <c r="AL696" s="47">
        <v>3.82E-3</v>
      </c>
      <c r="AM696" s="47">
        <v>2.3500000000000001E-3</v>
      </c>
      <c r="AN696" s="43">
        <v>408</v>
      </c>
      <c r="AO696" s="43">
        <v>87</v>
      </c>
      <c r="AP696" s="43">
        <v>12</v>
      </c>
      <c r="AQ696" s="43">
        <v>69</v>
      </c>
      <c r="AR696" s="43">
        <v>239</v>
      </c>
      <c r="AS696" s="41">
        <v>1.1200000000000001</v>
      </c>
      <c r="AT696" s="43">
        <v>12986277</v>
      </c>
      <c r="AU696" s="43">
        <v>2724179</v>
      </c>
      <c r="AV696" s="47">
        <v>0.26550000000000001</v>
      </c>
      <c r="AW696" s="48" t="s">
        <v>8397</v>
      </c>
      <c r="AX696" s="39">
        <v>0</v>
      </c>
      <c r="AY696" s="39">
        <v>0</v>
      </c>
      <c r="AZ696" s="39" t="s">
        <v>85</v>
      </c>
      <c r="BA696" s="39"/>
      <c r="BB696" s="48" t="s">
        <v>8398</v>
      </c>
      <c r="BC696" s="39">
        <v>0</v>
      </c>
      <c r="BD696" s="41" t="s">
        <v>8389</v>
      </c>
      <c r="BE696" s="50">
        <v>0</v>
      </c>
      <c r="BF696" s="50">
        <v>82</v>
      </c>
      <c r="BG696" s="50">
        <v>2</v>
      </c>
      <c r="BH696" s="50">
        <v>84</v>
      </c>
      <c r="BI696" s="50"/>
      <c r="BJ696" s="50" t="s">
        <v>8399</v>
      </c>
      <c r="BK696" s="50" t="s">
        <v>8400</v>
      </c>
      <c r="BL696" s="56" t="s">
        <v>8401</v>
      </c>
      <c r="BM696" s="81">
        <v>5847758</v>
      </c>
      <c r="BN696" s="82">
        <v>66</v>
      </c>
      <c r="BO696" s="82">
        <v>67894</v>
      </c>
      <c r="BP696" s="82">
        <v>0</v>
      </c>
      <c r="BQ696" s="58">
        <f>SUM(BM696)/BN696/BO696</f>
        <v>1.3050106627889642</v>
      </c>
    </row>
    <row r="697" spans="1:69" ht="15.75" x14ac:dyDescent="0.25">
      <c r="A697" s="38" t="s">
        <v>5353</v>
      </c>
      <c r="B697" s="39" t="s">
        <v>8387</v>
      </c>
      <c r="C697" s="39" t="s">
        <v>146</v>
      </c>
      <c r="D697" s="39" t="s">
        <v>118</v>
      </c>
      <c r="E697" s="39" t="s">
        <v>8388</v>
      </c>
      <c r="F697" s="66" t="str">
        <f t="shared" si="38"/>
        <v>http://twiplomacy.com/info/europe/Turkey</v>
      </c>
      <c r="G697" s="41" t="s">
        <v>8402</v>
      </c>
      <c r="H697" s="48" t="s">
        <v>8403</v>
      </c>
      <c r="I697" s="41" t="s">
        <v>8404</v>
      </c>
      <c r="J697" s="43">
        <v>1961787</v>
      </c>
      <c r="K697" s="43">
        <v>7</v>
      </c>
      <c r="L697" s="41" t="s">
        <v>8405</v>
      </c>
      <c r="M697" s="41" t="s">
        <v>8406</v>
      </c>
      <c r="N697" s="41" t="s">
        <v>8407</v>
      </c>
      <c r="O697" s="43">
        <v>0</v>
      </c>
      <c r="P697" s="43">
        <v>3378</v>
      </c>
      <c r="Q697" s="41" t="s">
        <v>8395</v>
      </c>
      <c r="R697" s="41" t="s">
        <v>124</v>
      </c>
      <c r="S697" s="43">
        <v>2622</v>
      </c>
      <c r="T697" s="44" t="s">
        <v>97</v>
      </c>
      <c r="U697" s="43">
        <v>1.3408427200667501</v>
      </c>
      <c r="V697" s="43">
        <v>208.13355732885341</v>
      </c>
      <c r="W697" s="43">
        <v>214.05291894162119</v>
      </c>
      <c r="X697" s="45">
        <v>1</v>
      </c>
      <c r="Y697" s="45">
        <v>3214</v>
      </c>
      <c r="Z697" s="46">
        <v>3.1113876789047899E-4</v>
      </c>
      <c r="AA697" s="41" t="s">
        <v>8402</v>
      </c>
      <c r="AB697" s="41" t="s">
        <v>8404</v>
      </c>
      <c r="AC697" s="41" t="s">
        <v>8408</v>
      </c>
      <c r="AD697" s="41" t="s">
        <v>8403</v>
      </c>
      <c r="AE697" s="43">
        <v>528862</v>
      </c>
      <c r="AF697" s="43">
        <v>696.44</v>
      </c>
      <c r="AG697" s="43">
        <v>121877</v>
      </c>
      <c r="AH697" s="43">
        <v>406985</v>
      </c>
      <c r="AI697" s="47">
        <v>2.31E-3</v>
      </c>
      <c r="AJ697" s="47">
        <v>1.99E-3</v>
      </c>
      <c r="AK697" s="47">
        <v>6.2E-4</v>
      </c>
      <c r="AL697" s="47">
        <v>2.2699999999999999E-3</v>
      </c>
      <c r="AM697" s="47">
        <v>4.6699999999999997E-3</v>
      </c>
      <c r="AN697" s="43">
        <v>175</v>
      </c>
      <c r="AO697" s="43">
        <v>146</v>
      </c>
      <c r="AP697" s="43">
        <v>21</v>
      </c>
      <c r="AQ697" s="43">
        <v>1</v>
      </c>
      <c r="AR697" s="43">
        <v>7</v>
      </c>
      <c r="AS697" s="41">
        <v>0.48</v>
      </c>
      <c r="AT697" s="43">
        <v>1960140</v>
      </c>
      <c r="AU697" s="43">
        <v>990040</v>
      </c>
      <c r="AV697" s="47">
        <v>1.0206</v>
      </c>
      <c r="AW697" s="48" t="s">
        <v>8409</v>
      </c>
      <c r="AX697" s="39">
        <v>0</v>
      </c>
      <c r="AY697" s="39">
        <v>0</v>
      </c>
      <c r="AZ697" s="39" t="s">
        <v>85</v>
      </c>
      <c r="BA697" s="39"/>
      <c r="BB697" s="48" t="s">
        <v>8410</v>
      </c>
      <c r="BC697" s="39">
        <v>0</v>
      </c>
      <c r="BD697" s="41" t="s">
        <v>8402</v>
      </c>
      <c r="BE697" s="50">
        <v>1</v>
      </c>
      <c r="BF697" s="50">
        <v>14</v>
      </c>
      <c r="BG697" s="50">
        <v>5</v>
      </c>
      <c r="BH697" s="50">
        <v>20</v>
      </c>
      <c r="BI697" s="50" t="s">
        <v>8389</v>
      </c>
      <c r="BJ697" s="50" t="s">
        <v>8411</v>
      </c>
      <c r="BK697" s="50" t="s">
        <v>8412</v>
      </c>
      <c r="BL697" s="51" t="s">
        <v>8413</v>
      </c>
      <c r="BM697" s="52">
        <v>34162</v>
      </c>
      <c r="BN697" s="57">
        <v>1</v>
      </c>
      <c r="BO697" s="57">
        <v>50</v>
      </c>
      <c r="BP697" s="57">
        <v>5</v>
      </c>
      <c r="BQ697" s="58"/>
    </row>
    <row r="698" spans="1:69" ht="15.75" x14ac:dyDescent="0.25">
      <c r="A698" s="38" t="s">
        <v>5353</v>
      </c>
      <c r="B698" s="39" t="s">
        <v>8387</v>
      </c>
      <c r="C698" s="39" t="s">
        <v>70</v>
      </c>
      <c r="D698" s="39" t="s">
        <v>71</v>
      </c>
      <c r="E698" s="39" t="s">
        <v>70</v>
      </c>
      <c r="F698" s="66" t="str">
        <f t="shared" si="38"/>
        <v>http://twiplomacy.com/info/europe/Turkey</v>
      </c>
      <c r="G698" s="41" t="s">
        <v>8414</v>
      </c>
      <c r="H698" s="48" t="s">
        <v>8415</v>
      </c>
      <c r="I698" s="41" t="s">
        <v>8416</v>
      </c>
      <c r="J698" s="43">
        <v>6296909</v>
      </c>
      <c r="K698" s="43">
        <v>8</v>
      </c>
      <c r="L698" s="41"/>
      <c r="M698" s="41" t="s">
        <v>8417</v>
      </c>
      <c r="N698" s="41" t="s">
        <v>8418</v>
      </c>
      <c r="O698" s="43">
        <v>0</v>
      </c>
      <c r="P698" s="43">
        <v>8035</v>
      </c>
      <c r="Q698" s="41" t="s">
        <v>8395</v>
      </c>
      <c r="R698" s="41" t="s">
        <v>124</v>
      </c>
      <c r="S698" s="43">
        <v>2452</v>
      </c>
      <c r="T698" s="44" t="s">
        <v>97</v>
      </c>
      <c r="U698" s="43">
        <v>7.5186046511627911</v>
      </c>
      <c r="V698" s="43">
        <v>1248.9802197802201</v>
      </c>
      <c r="W698" s="43">
        <v>3908.7230769230769</v>
      </c>
      <c r="X698" s="45">
        <v>420</v>
      </c>
      <c r="Y698" s="45">
        <v>3233</v>
      </c>
      <c r="Z698" s="46">
        <v>0.12991030003093099</v>
      </c>
      <c r="AA698" s="41" t="s">
        <v>8414</v>
      </c>
      <c r="AB698" s="41" t="s">
        <v>8416</v>
      </c>
      <c r="AC698" s="41" t="s">
        <v>8419</v>
      </c>
      <c r="AD698" s="41" t="s">
        <v>8415</v>
      </c>
      <c r="AE698" s="43">
        <v>12603974</v>
      </c>
      <c r="AF698" s="43">
        <v>1395.50640113798</v>
      </c>
      <c r="AG698" s="43">
        <v>2943123</v>
      </c>
      <c r="AH698" s="43">
        <v>9660851</v>
      </c>
      <c r="AI698" s="47">
        <v>1.09E-3</v>
      </c>
      <c r="AJ698" s="47">
        <v>1.32E-3</v>
      </c>
      <c r="AK698" s="47">
        <v>1.2199999999999999E-3</v>
      </c>
      <c r="AL698" s="47">
        <v>1.91E-3</v>
      </c>
      <c r="AM698" s="47">
        <v>7.3999999999999999E-4</v>
      </c>
      <c r="AN698" s="43">
        <v>2109</v>
      </c>
      <c r="AO698" s="43">
        <v>164</v>
      </c>
      <c r="AP698" s="43">
        <v>60</v>
      </c>
      <c r="AQ698" s="43">
        <v>1243</v>
      </c>
      <c r="AR698" s="43">
        <v>640</v>
      </c>
      <c r="AS698" s="41">
        <v>5.78</v>
      </c>
      <c r="AT698" s="43">
        <v>6297559</v>
      </c>
      <c r="AU698" s="43">
        <v>1732281</v>
      </c>
      <c r="AV698" s="47">
        <v>0.37940000000000002</v>
      </c>
      <c r="AW698" s="48" t="s">
        <v>8420</v>
      </c>
      <c r="AX698" s="39">
        <v>0</v>
      </c>
      <c r="AY698" s="39">
        <v>0</v>
      </c>
      <c r="AZ698" s="39" t="s">
        <v>85</v>
      </c>
      <c r="BA698" s="39"/>
      <c r="BB698" s="48" t="s">
        <v>8421</v>
      </c>
      <c r="BC698" s="39">
        <v>0</v>
      </c>
      <c r="BD698" s="41" t="s">
        <v>8414</v>
      </c>
      <c r="BE698" s="50">
        <v>0</v>
      </c>
      <c r="BF698" s="50">
        <v>26</v>
      </c>
      <c r="BG698" s="50">
        <v>7</v>
      </c>
      <c r="BH698" s="50">
        <v>33</v>
      </c>
      <c r="BI698" s="50"/>
      <c r="BJ698" s="50" t="s">
        <v>8422</v>
      </c>
      <c r="BK698" s="50" t="s">
        <v>8423</v>
      </c>
      <c r="BL698" s="56" t="s">
        <v>8424</v>
      </c>
      <c r="BM698" s="52">
        <v>9677911</v>
      </c>
      <c r="BN698" s="57">
        <v>100</v>
      </c>
      <c r="BO698" s="57">
        <v>45424</v>
      </c>
      <c r="BP698" s="57">
        <v>1</v>
      </c>
      <c r="BQ698" s="58">
        <f>SUM(BM698)/BN698/BO698</f>
        <v>2.1305721644945406</v>
      </c>
    </row>
    <row r="699" spans="1:69" ht="15.75" x14ac:dyDescent="0.25">
      <c r="A699" s="38" t="s">
        <v>5353</v>
      </c>
      <c r="B699" s="39" t="s">
        <v>8387</v>
      </c>
      <c r="C699" s="39" t="s">
        <v>70</v>
      </c>
      <c r="D699" s="39" t="s">
        <v>71</v>
      </c>
      <c r="E699" s="39" t="s">
        <v>70</v>
      </c>
      <c r="F699" s="66" t="str">
        <f t="shared" si="38"/>
        <v>http://twiplomacy.com/info/europe/Turkey</v>
      </c>
      <c r="G699" s="41" t="s">
        <v>8425</v>
      </c>
      <c r="H699" s="48" t="s">
        <v>8426</v>
      </c>
      <c r="I699" s="41" t="s">
        <v>8427</v>
      </c>
      <c r="J699" s="43">
        <v>1050734</v>
      </c>
      <c r="K699" s="43">
        <v>7</v>
      </c>
      <c r="L699" s="41" t="s">
        <v>8428</v>
      </c>
      <c r="M699" s="41" t="s">
        <v>8429</v>
      </c>
      <c r="N699" s="41" t="s">
        <v>8430</v>
      </c>
      <c r="O699" s="43">
        <v>0</v>
      </c>
      <c r="P699" s="43">
        <v>4605</v>
      </c>
      <c r="Q699" s="41" t="s">
        <v>8395</v>
      </c>
      <c r="R699" s="41" t="s">
        <v>124</v>
      </c>
      <c r="S699" s="43">
        <v>1196</v>
      </c>
      <c r="T699" s="44" t="s">
        <v>97</v>
      </c>
      <c r="U699" s="43">
        <v>2.1020142949967511</v>
      </c>
      <c r="V699" s="43">
        <v>110.86253117206979</v>
      </c>
      <c r="W699" s="43">
        <v>299.78553615960101</v>
      </c>
      <c r="X699" s="45">
        <v>9</v>
      </c>
      <c r="Y699" s="45">
        <v>3235</v>
      </c>
      <c r="Z699" s="46">
        <v>2.78207109737249E-3</v>
      </c>
      <c r="AA699" s="41" t="s">
        <v>8425</v>
      </c>
      <c r="AB699" s="41" t="s">
        <v>8427</v>
      </c>
      <c r="AC699" s="41" t="s">
        <v>8431</v>
      </c>
      <c r="AD699" s="41" t="s">
        <v>8426</v>
      </c>
      <c r="AE699" s="43">
        <v>718277</v>
      </c>
      <c r="AF699" s="43">
        <v>124.31605471562276</v>
      </c>
      <c r="AG699" s="43">
        <v>172675</v>
      </c>
      <c r="AH699" s="43">
        <v>545602</v>
      </c>
      <c r="AI699" s="47">
        <v>5.5000000000000003E-4</v>
      </c>
      <c r="AJ699" s="47">
        <v>5.9999999999999995E-4</v>
      </c>
      <c r="AK699" s="47">
        <v>5.5999999999999995E-4</v>
      </c>
      <c r="AL699" s="47">
        <v>1.2199999999999999E-3</v>
      </c>
      <c r="AM699" s="47">
        <v>3.3E-4</v>
      </c>
      <c r="AN699" s="43">
        <v>1389</v>
      </c>
      <c r="AO699" s="43">
        <v>284</v>
      </c>
      <c r="AP699" s="43">
        <v>47</v>
      </c>
      <c r="AQ699" s="43">
        <v>877</v>
      </c>
      <c r="AR699" s="43">
        <v>180</v>
      </c>
      <c r="AS699" s="41">
        <v>3.81</v>
      </c>
      <c r="AT699" s="43">
        <v>1050769</v>
      </c>
      <c r="AU699" s="43">
        <v>276255</v>
      </c>
      <c r="AV699" s="47">
        <v>0.35670000000000002</v>
      </c>
      <c r="AW699" s="48" t="s">
        <v>8432</v>
      </c>
      <c r="AX699" s="39">
        <v>0</v>
      </c>
      <c r="AY699" s="39">
        <v>0</v>
      </c>
      <c r="AZ699" s="39" t="s">
        <v>85</v>
      </c>
      <c r="BA699" s="39"/>
      <c r="BB699" s="48" t="s">
        <v>8433</v>
      </c>
      <c r="BC699" s="39">
        <v>0</v>
      </c>
      <c r="BD699" s="41" t="s">
        <v>8425</v>
      </c>
      <c r="BE699" s="50">
        <v>0</v>
      </c>
      <c r="BF699" s="50">
        <v>59</v>
      </c>
      <c r="BG699" s="50">
        <v>6</v>
      </c>
      <c r="BH699" s="50">
        <v>65</v>
      </c>
      <c r="BI699" s="50"/>
      <c r="BJ699" s="50" t="s">
        <v>8434</v>
      </c>
      <c r="BK699" s="50" t="s">
        <v>8435</v>
      </c>
      <c r="BL699" s="51" t="s">
        <v>8436</v>
      </c>
      <c r="BM699" s="52">
        <v>7415</v>
      </c>
      <c r="BN699" s="57">
        <v>1</v>
      </c>
      <c r="BO699" s="57">
        <v>1119</v>
      </c>
      <c r="BP699" s="57">
        <v>0</v>
      </c>
      <c r="BQ699" s="58"/>
    </row>
    <row r="700" spans="1:69" ht="15.75" x14ac:dyDescent="0.25">
      <c r="A700" s="38" t="s">
        <v>5353</v>
      </c>
      <c r="B700" s="39" t="s">
        <v>8387</v>
      </c>
      <c r="C700" s="39" t="s">
        <v>104</v>
      </c>
      <c r="D700" s="39" t="s">
        <v>71</v>
      </c>
      <c r="E700" s="39" t="s">
        <v>8437</v>
      </c>
      <c r="F700" s="66" t="str">
        <f t="shared" si="38"/>
        <v>http://twiplomacy.com/info/europe/Turkey</v>
      </c>
      <c r="G700" s="41" t="s">
        <v>8438</v>
      </c>
      <c r="H700" s="48" t="s">
        <v>8439</v>
      </c>
      <c r="I700" s="41" t="s">
        <v>8440</v>
      </c>
      <c r="J700" s="43">
        <v>1498160</v>
      </c>
      <c r="K700" s="43">
        <v>4</v>
      </c>
      <c r="L700" s="41" t="s">
        <v>8441</v>
      </c>
      <c r="M700" s="41" t="s">
        <v>8442</v>
      </c>
      <c r="N700" s="41" t="s">
        <v>8430</v>
      </c>
      <c r="O700" s="43">
        <v>0</v>
      </c>
      <c r="P700" s="43">
        <v>7015</v>
      </c>
      <c r="Q700" s="41" t="s">
        <v>8395</v>
      </c>
      <c r="R700" s="41" t="s">
        <v>124</v>
      </c>
      <c r="S700" s="43">
        <v>674</v>
      </c>
      <c r="T700" s="44" t="s">
        <v>97</v>
      </c>
      <c r="U700" s="43">
        <v>7.8856447688564479</v>
      </c>
      <c r="V700" s="43">
        <v>471.43604831217101</v>
      </c>
      <c r="W700" s="43">
        <v>1706.7169402291729</v>
      </c>
      <c r="X700" s="45">
        <v>12</v>
      </c>
      <c r="Y700" s="45">
        <v>3241</v>
      </c>
      <c r="Z700" s="46">
        <v>3.7025609379821001E-3</v>
      </c>
      <c r="AA700" s="41" t="s">
        <v>8438</v>
      </c>
      <c r="AB700" s="41" t="s">
        <v>8440</v>
      </c>
      <c r="AC700" s="41" t="s">
        <v>8443</v>
      </c>
      <c r="AD700" s="41" t="s">
        <v>8439</v>
      </c>
      <c r="AE700" s="43">
        <v>5919972</v>
      </c>
      <c r="AF700" s="43">
        <v>451.54192833394904</v>
      </c>
      <c r="AG700" s="43">
        <v>1222324</v>
      </c>
      <c r="AH700" s="43">
        <v>4697648</v>
      </c>
      <c r="AI700" s="47">
        <v>1.98E-3</v>
      </c>
      <c r="AJ700" s="47">
        <v>1.6100000000000001E-3</v>
      </c>
      <c r="AK700" s="47">
        <v>2.1800000000000001E-3</v>
      </c>
      <c r="AL700" s="47">
        <v>3.8400000000000001E-3</v>
      </c>
      <c r="AM700" s="47">
        <v>2.16E-3</v>
      </c>
      <c r="AN700" s="43">
        <v>2707</v>
      </c>
      <c r="AO700" s="43">
        <v>1109</v>
      </c>
      <c r="AP700" s="43">
        <v>1</v>
      </c>
      <c r="AQ700" s="43">
        <v>60</v>
      </c>
      <c r="AR700" s="43">
        <v>1536</v>
      </c>
      <c r="AS700" s="41">
        <v>7.42</v>
      </c>
      <c r="AT700" s="43">
        <v>1495965</v>
      </c>
      <c r="AU700" s="43">
        <v>730220</v>
      </c>
      <c r="AV700" s="47">
        <v>0.9536</v>
      </c>
      <c r="AW700" s="48" t="s">
        <v>8444</v>
      </c>
      <c r="AX700" s="39">
        <v>0</v>
      </c>
      <c r="AY700" s="39">
        <v>0</v>
      </c>
      <c r="AZ700" s="39" t="s">
        <v>85</v>
      </c>
      <c r="BA700" s="39"/>
      <c r="BB700" s="48" t="s">
        <v>8445</v>
      </c>
      <c r="BC700" s="39">
        <v>0</v>
      </c>
      <c r="BD700" s="41" t="s">
        <v>8438</v>
      </c>
      <c r="BE700" s="50">
        <v>2</v>
      </c>
      <c r="BF700" s="50">
        <v>24</v>
      </c>
      <c r="BG700" s="50">
        <v>1</v>
      </c>
      <c r="BH700" s="50">
        <v>27</v>
      </c>
      <c r="BI700" s="50" t="s">
        <v>8446</v>
      </c>
      <c r="BJ700" s="50" t="s">
        <v>8447</v>
      </c>
      <c r="BK700" s="50" t="s">
        <v>7177</v>
      </c>
      <c r="BL700" s="56" t="s">
        <v>8448</v>
      </c>
      <c r="BM700" s="52">
        <v>59089</v>
      </c>
      <c r="BN700" s="57">
        <v>2</v>
      </c>
      <c r="BO700" s="57">
        <v>11052</v>
      </c>
      <c r="BP700" s="57">
        <v>3</v>
      </c>
      <c r="BQ700" s="58">
        <f>SUM(BM700)/BN700/BO700</f>
        <v>2.6732265653275427</v>
      </c>
    </row>
    <row r="701" spans="1:69" ht="15.75" x14ac:dyDescent="0.25">
      <c r="A701" s="65" t="s">
        <v>5353</v>
      </c>
      <c r="B701" s="87" t="s">
        <v>8387</v>
      </c>
      <c r="C701" s="39" t="s">
        <v>211</v>
      </c>
      <c r="D701" s="39" t="s">
        <v>71</v>
      </c>
      <c r="E701" s="39" t="s">
        <v>211</v>
      </c>
      <c r="F701" s="66" t="str">
        <f t="shared" si="38"/>
        <v>http://twiplomacy.com/info/europe/Turkey</v>
      </c>
      <c r="G701" s="41" t="s">
        <v>8449</v>
      </c>
      <c r="H701" s="48" t="s">
        <v>8450</v>
      </c>
      <c r="I701" s="41" t="s">
        <v>8451</v>
      </c>
      <c r="J701" s="43">
        <v>426485</v>
      </c>
      <c r="K701" s="43">
        <v>143</v>
      </c>
      <c r="L701" s="41" t="s">
        <v>8452</v>
      </c>
      <c r="M701" s="41" t="s">
        <v>8453</v>
      </c>
      <c r="N701" s="41" t="s">
        <v>8418</v>
      </c>
      <c r="O701" s="43">
        <v>234</v>
      </c>
      <c r="P701" s="43">
        <v>26123</v>
      </c>
      <c r="Q701" s="41" t="s">
        <v>8395</v>
      </c>
      <c r="R701" s="41" t="s">
        <v>124</v>
      </c>
      <c r="S701" s="43">
        <v>275</v>
      </c>
      <c r="T701" s="39" t="s">
        <v>97</v>
      </c>
      <c r="U701" s="43">
        <v>22.829787234042549</v>
      </c>
      <c r="V701" s="43">
        <v>27.220329962746138</v>
      </c>
      <c r="W701" s="43">
        <v>45.176157530601387</v>
      </c>
      <c r="X701" s="45">
        <v>12</v>
      </c>
      <c r="Y701" s="45">
        <v>3219</v>
      </c>
      <c r="Z701" s="46">
        <v>3.72786579683131E-3</v>
      </c>
      <c r="AA701" s="41" t="s">
        <v>8449</v>
      </c>
      <c r="AB701" s="41" t="s">
        <v>8451</v>
      </c>
      <c r="AC701" s="41" t="s">
        <v>8454</v>
      </c>
      <c r="AD701" s="41" t="s">
        <v>8450</v>
      </c>
      <c r="AE701" s="43">
        <v>316941</v>
      </c>
      <c r="AF701" s="43">
        <v>25.847004800667918</v>
      </c>
      <c r="AG701" s="43">
        <v>123833</v>
      </c>
      <c r="AH701" s="43">
        <v>193108</v>
      </c>
      <c r="AI701" s="47">
        <v>1.6000000000000001E-4</v>
      </c>
      <c r="AJ701" s="47">
        <v>2.2000000000000001E-4</v>
      </c>
      <c r="AK701" s="47">
        <v>1.8000000000000001E-4</v>
      </c>
      <c r="AL701" s="47">
        <v>2.9999999999999997E-4</v>
      </c>
      <c r="AM701" s="47">
        <v>1E-4</v>
      </c>
      <c r="AN701" s="43">
        <v>4791</v>
      </c>
      <c r="AO701" s="43">
        <v>370</v>
      </c>
      <c r="AP701" s="43">
        <v>6</v>
      </c>
      <c r="AQ701" s="43">
        <v>2834</v>
      </c>
      <c r="AR701" s="43">
        <v>1575</v>
      </c>
      <c r="AS701" s="41">
        <v>13.13</v>
      </c>
      <c r="AT701" s="43">
        <v>426484</v>
      </c>
      <c r="AU701" s="43">
        <v>8427</v>
      </c>
      <c r="AV701" s="47">
        <v>2.0199999999999999E-2</v>
      </c>
      <c r="AW701" s="48" t="str">
        <f>HYPERLINK("https://twitter.com/Byegm/lists","https://twitter.com/Byegm/lists")</f>
        <v>https://twitter.com/Byegm/lists</v>
      </c>
      <c r="AX701" s="39">
        <v>0</v>
      </c>
      <c r="AY701" s="39">
        <v>0</v>
      </c>
      <c r="AZ701" s="39" t="s">
        <v>85</v>
      </c>
      <c r="BA701" s="87"/>
      <c r="BB701" s="48" t="s">
        <v>8455</v>
      </c>
      <c r="BC701" s="39">
        <v>0</v>
      </c>
      <c r="BD701" s="41" t="s">
        <v>8449</v>
      </c>
      <c r="BE701" s="50">
        <v>7</v>
      </c>
      <c r="BF701" s="50">
        <v>1</v>
      </c>
      <c r="BG701" s="50">
        <v>7</v>
      </c>
      <c r="BH701" s="50">
        <v>15</v>
      </c>
      <c r="BI701" s="50" t="s">
        <v>8456</v>
      </c>
      <c r="BJ701" s="50" t="s">
        <v>262</v>
      </c>
      <c r="BK701" s="50" t="s">
        <v>8457</v>
      </c>
      <c r="BL701" s="56" t="s">
        <v>8458</v>
      </c>
      <c r="BM701" s="52" t="s">
        <v>276</v>
      </c>
      <c r="BN701" s="57"/>
      <c r="BO701" s="57"/>
      <c r="BP701" s="57"/>
      <c r="BQ701" s="58"/>
    </row>
    <row r="702" spans="1:69" ht="15.75" x14ac:dyDescent="0.25">
      <c r="A702" s="65" t="s">
        <v>5353</v>
      </c>
      <c r="B702" s="87" t="s">
        <v>8387</v>
      </c>
      <c r="C702" s="39" t="s">
        <v>211</v>
      </c>
      <c r="D702" s="39" t="s">
        <v>71</v>
      </c>
      <c r="E702" s="39" t="s">
        <v>211</v>
      </c>
      <c r="F702" s="66" t="str">
        <f t="shared" si="38"/>
        <v>http://twiplomacy.com/info/europe/Turkey</v>
      </c>
      <c r="G702" s="41" t="s">
        <v>8459</v>
      </c>
      <c r="H702" s="48" t="s">
        <v>8460</v>
      </c>
      <c r="I702" s="41" t="s">
        <v>8461</v>
      </c>
      <c r="J702" s="43">
        <v>15667</v>
      </c>
      <c r="K702" s="43">
        <v>260</v>
      </c>
      <c r="L702" s="41" t="s">
        <v>8462</v>
      </c>
      <c r="M702" s="41" t="s">
        <v>8463</v>
      </c>
      <c r="N702" s="41" t="s">
        <v>8418</v>
      </c>
      <c r="O702" s="43">
        <v>20</v>
      </c>
      <c r="P702" s="43">
        <v>11502</v>
      </c>
      <c r="Q702" s="41" t="s">
        <v>8395</v>
      </c>
      <c r="R702" s="41" t="s">
        <v>124</v>
      </c>
      <c r="S702" s="43">
        <v>273</v>
      </c>
      <c r="T702" s="39" t="s">
        <v>97</v>
      </c>
      <c r="U702" s="43">
        <v>12.218045112781949</v>
      </c>
      <c r="V702" s="43">
        <v>9.2752536391707103</v>
      </c>
      <c r="W702" s="43">
        <v>7.8619320688134096</v>
      </c>
      <c r="X702" s="45">
        <v>24</v>
      </c>
      <c r="Y702" s="45">
        <v>3250</v>
      </c>
      <c r="Z702" s="46">
        <v>7.384615384615381E-3</v>
      </c>
      <c r="AA702" s="41" t="s">
        <v>8459</v>
      </c>
      <c r="AB702" s="41" t="s">
        <v>8461</v>
      </c>
      <c r="AC702" s="41" t="s">
        <v>8464</v>
      </c>
      <c r="AD702" s="41" t="s">
        <v>8460</v>
      </c>
      <c r="AE702" s="43">
        <v>54560</v>
      </c>
      <c r="AF702" s="43">
        <v>9.8709150326797381</v>
      </c>
      <c r="AG702" s="43">
        <v>30205</v>
      </c>
      <c r="AH702" s="43">
        <v>24355</v>
      </c>
      <c r="AI702" s="47">
        <v>1.1999999999999999E-3</v>
      </c>
      <c r="AJ702" s="47">
        <v>1.6299999999999999E-3</v>
      </c>
      <c r="AK702" s="47">
        <v>1.2700000000000001E-3</v>
      </c>
      <c r="AL702" s="41" t="s">
        <v>82</v>
      </c>
      <c r="AM702" s="47">
        <v>6.4000000000000005E-4</v>
      </c>
      <c r="AN702" s="43">
        <v>3060</v>
      </c>
      <c r="AO702" s="43">
        <v>283</v>
      </c>
      <c r="AP702" s="43">
        <v>0</v>
      </c>
      <c r="AQ702" s="43">
        <v>2432</v>
      </c>
      <c r="AR702" s="43">
        <v>342</v>
      </c>
      <c r="AS702" s="41">
        <v>8.3800000000000008</v>
      </c>
      <c r="AT702" s="43">
        <v>15664</v>
      </c>
      <c r="AU702" s="43">
        <v>3089</v>
      </c>
      <c r="AV702" s="47">
        <v>0.24560000000000001</v>
      </c>
      <c r="AW702" s="48" t="str">
        <f>HYPERLINK("https://twitter.com/ByegmENG/lists","https://twitter.com/ByegmENG/lists")</f>
        <v>https://twitter.com/ByegmENG/lists</v>
      </c>
      <c r="AX702" s="39">
        <v>0</v>
      </c>
      <c r="AY702" s="39">
        <v>0</v>
      </c>
      <c r="AZ702" s="39" t="s">
        <v>85</v>
      </c>
      <c r="BA702" s="87"/>
      <c r="BB702" s="48" t="s">
        <v>8465</v>
      </c>
      <c r="BC702" s="39">
        <v>0</v>
      </c>
      <c r="BD702" s="41" t="s">
        <v>8459</v>
      </c>
      <c r="BE702" s="50">
        <v>14</v>
      </c>
      <c r="BF702" s="50">
        <v>8</v>
      </c>
      <c r="BG702" s="50">
        <v>7</v>
      </c>
      <c r="BH702" s="50">
        <v>29</v>
      </c>
      <c r="BI702" s="50" t="s">
        <v>8466</v>
      </c>
      <c r="BJ702" s="50" t="s">
        <v>8467</v>
      </c>
      <c r="BK702" s="50" t="s">
        <v>8468</v>
      </c>
      <c r="BL702" s="56" t="s">
        <v>8469</v>
      </c>
      <c r="BM702" s="52" t="s">
        <v>90</v>
      </c>
      <c r="BN702" s="57"/>
      <c r="BO702" s="57"/>
      <c r="BP702" s="57"/>
      <c r="BQ702" s="58"/>
    </row>
    <row r="703" spans="1:69" ht="15.75" x14ac:dyDescent="0.25">
      <c r="A703" s="38" t="s">
        <v>5353</v>
      </c>
      <c r="B703" s="39" t="s">
        <v>8387</v>
      </c>
      <c r="C703" s="39" t="s">
        <v>117</v>
      </c>
      <c r="D703" s="39" t="s">
        <v>118</v>
      </c>
      <c r="E703" s="39" t="s">
        <v>8470</v>
      </c>
      <c r="F703" s="66" t="str">
        <f t="shared" si="38"/>
        <v>http://twiplomacy.com/info/europe/Turkey</v>
      </c>
      <c r="G703" s="41" t="s">
        <v>8471</v>
      </c>
      <c r="H703" s="48" t="s">
        <v>8472</v>
      </c>
      <c r="I703" s="41" t="s">
        <v>8473</v>
      </c>
      <c r="J703" s="43">
        <v>1225032</v>
      </c>
      <c r="K703" s="43">
        <v>176</v>
      </c>
      <c r="L703" s="41" t="s">
        <v>8474</v>
      </c>
      <c r="M703" s="41" t="s">
        <v>8475</v>
      </c>
      <c r="N703" s="41"/>
      <c r="O703" s="43">
        <v>1277</v>
      </c>
      <c r="P703" s="43">
        <v>15972</v>
      </c>
      <c r="Q703" s="41" t="s">
        <v>8395</v>
      </c>
      <c r="R703" s="41" t="s">
        <v>124</v>
      </c>
      <c r="S703" s="43">
        <v>1260</v>
      </c>
      <c r="T703" s="39" t="s">
        <v>97</v>
      </c>
      <c r="U703" s="43">
        <v>8.052369077306734</v>
      </c>
      <c r="V703" s="43">
        <v>198.8253437383872</v>
      </c>
      <c r="W703" s="43">
        <v>632.77926421404686</v>
      </c>
      <c r="X703" s="45">
        <v>10</v>
      </c>
      <c r="Y703" s="45">
        <v>3229</v>
      </c>
      <c r="Z703" s="46">
        <v>3.0969340353050501E-3</v>
      </c>
      <c r="AA703" s="41" t="s">
        <v>8471</v>
      </c>
      <c r="AB703" s="41" t="s">
        <v>8473</v>
      </c>
      <c r="AC703" s="41" t="s">
        <v>8476</v>
      </c>
      <c r="AD703" s="41" t="s">
        <v>8472</v>
      </c>
      <c r="AE703" s="43">
        <v>2095583</v>
      </c>
      <c r="AF703" s="43">
        <v>206.6943268416596</v>
      </c>
      <c r="AG703" s="43">
        <v>488212</v>
      </c>
      <c r="AH703" s="43">
        <v>1607371</v>
      </c>
      <c r="AI703" s="47">
        <v>8.7000000000000001E-4</v>
      </c>
      <c r="AJ703" s="47">
        <v>7.3999999999999999E-4</v>
      </c>
      <c r="AK703" s="47">
        <v>7.1000000000000002E-4</v>
      </c>
      <c r="AL703" s="47">
        <v>2.1900000000000001E-3</v>
      </c>
      <c r="AM703" s="47">
        <v>1.5900000000000001E-3</v>
      </c>
      <c r="AN703" s="43">
        <v>2362</v>
      </c>
      <c r="AO703" s="43">
        <v>1969</v>
      </c>
      <c r="AP703" s="43">
        <v>87</v>
      </c>
      <c r="AQ703" s="43">
        <v>97</v>
      </c>
      <c r="AR703" s="43">
        <v>204</v>
      </c>
      <c r="AS703" s="41">
        <v>6.47</v>
      </c>
      <c r="AT703" s="43">
        <v>1225173</v>
      </c>
      <c r="AU703" s="43">
        <v>404501</v>
      </c>
      <c r="AV703" s="47">
        <v>0.4929</v>
      </c>
      <c r="AW703" s="48" t="str">
        <f>HYPERLINK("https://twitter.com/MevlutCavusoglu/lists","https://twitter.com/MevlutCavusoglu/lists")</f>
        <v>https://twitter.com/MevlutCavusoglu/lists</v>
      </c>
      <c r="AX703" s="39">
        <v>0</v>
      </c>
      <c r="AY703" s="39">
        <v>0</v>
      </c>
      <c r="AZ703" s="39" t="s">
        <v>85</v>
      </c>
      <c r="BA703" s="39"/>
      <c r="BB703" s="48" t="s">
        <v>8477</v>
      </c>
      <c r="BC703" s="39">
        <v>0</v>
      </c>
      <c r="BD703" s="41" t="s">
        <v>8471</v>
      </c>
      <c r="BE703" s="50">
        <v>7</v>
      </c>
      <c r="BF703" s="50">
        <v>82</v>
      </c>
      <c r="BG703" s="50">
        <v>11</v>
      </c>
      <c r="BH703" s="50">
        <v>100</v>
      </c>
      <c r="BI703" s="50" t="s">
        <v>8478</v>
      </c>
      <c r="BJ703" s="50" t="s">
        <v>8479</v>
      </c>
      <c r="BK703" s="50" t="s">
        <v>8480</v>
      </c>
      <c r="BL703" s="56" t="s">
        <v>8481</v>
      </c>
      <c r="BM703" s="52">
        <v>848</v>
      </c>
      <c r="BN703" s="57">
        <v>3</v>
      </c>
      <c r="BO703" s="57">
        <v>2369</v>
      </c>
      <c r="BP703" s="57">
        <v>0</v>
      </c>
      <c r="BQ703" s="58">
        <f>SUM(BM703)/BN703/BO703</f>
        <v>0.119318981286056</v>
      </c>
    </row>
    <row r="704" spans="1:69" ht="15.75" x14ac:dyDescent="0.25">
      <c r="A704" s="38" t="s">
        <v>5353</v>
      </c>
      <c r="B704" s="39" t="s">
        <v>8387</v>
      </c>
      <c r="C704" s="39" t="s">
        <v>132</v>
      </c>
      <c r="D704" s="39" t="s">
        <v>71</v>
      </c>
      <c r="E704" s="39" t="s">
        <v>132</v>
      </c>
      <c r="F704" s="66" t="str">
        <f t="shared" si="38"/>
        <v>http://twiplomacy.com/info/europe/Turkey</v>
      </c>
      <c r="G704" s="41" t="s">
        <v>8482</v>
      </c>
      <c r="H704" s="48" t="s">
        <v>8483</v>
      </c>
      <c r="I704" s="41" t="s">
        <v>8484</v>
      </c>
      <c r="J704" s="43">
        <v>1346312</v>
      </c>
      <c r="K704" s="43">
        <v>261</v>
      </c>
      <c r="L704" s="41" t="s">
        <v>8485</v>
      </c>
      <c r="M704" s="41" t="s">
        <v>8486</v>
      </c>
      <c r="N704" s="41" t="s">
        <v>8487</v>
      </c>
      <c r="O704" s="43">
        <v>0</v>
      </c>
      <c r="P704" s="43">
        <v>12325</v>
      </c>
      <c r="Q704" s="41" t="s">
        <v>8395</v>
      </c>
      <c r="R704" s="41" t="s">
        <v>124</v>
      </c>
      <c r="S704" s="43">
        <v>1220</v>
      </c>
      <c r="T704" s="39" t="s">
        <v>97</v>
      </c>
      <c r="U704" s="43">
        <v>2.9099099099099099</v>
      </c>
      <c r="V704" s="43">
        <v>54.229557843731072</v>
      </c>
      <c r="W704" s="43">
        <v>77.838885523924887</v>
      </c>
      <c r="X704" s="45">
        <v>3</v>
      </c>
      <c r="Y704" s="45">
        <v>3230</v>
      </c>
      <c r="Z704" s="46">
        <v>9.28792569659443E-4</v>
      </c>
      <c r="AA704" s="41" t="s">
        <v>8482</v>
      </c>
      <c r="AB704" s="41" t="s">
        <v>8484</v>
      </c>
      <c r="AC704" s="41" t="s">
        <v>8488</v>
      </c>
      <c r="AD704" s="41" t="s">
        <v>8483</v>
      </c>
      <c r="AE704" s="43">
        <v>105532</v>
      </c>
      <c r="AF704" s="43">
        <v>66.391869918699186</v>
      </c>
      <c r="AG704" s="43">
        <v>40831</v>
      </c>
      <c r="AH704" s="43">
        <v>64701</v>
      </c>
      <c r="AI704" s="47">
        <v>1.2999999999999999E-4</v>
      </c>
      <c r="AJ704" s="47">
        <v>2.2000000000000001E-4</v>
      </c>
      <c r="AK704" s="47">
        <v>1.1E-4</v>
      </c>
      <c r="AL704" s="41" t="s">
        <v>82</v>
      </c>
      <c r="AM704" s="47">
        <v>6.3000000000000003E-4</v>
      </c>
      <c r="AN704" s="43">
        <v>615</v>
      </c>
      <c r="AO704" s="43">
        <v>72</v>
      </c>
      <c r="AP704" s="43">
        <v>0</v>
      </c>
      <c r="AQ704" s="43">
        <v>532</v>
      </c>
      <c r="AR704" s="43">
        <v>10</v>
      </c>
      <c r="AS704" s="41">
        <v>1.68</v>
      </c>
      <c r="AT704" s="43">
        <v>1346343</v>
      </c>
      <c r="AU704" s="43">
        <v>56643</v>
      </c>
      <c r="AV704" s="47">
        <v>4.3900000000000002E-2</v>
      </c>
      <c r="AW704" s="48" t="s">
        <v>8489</v>
      </c>
      <c r="AX704" s="39">
        <v>0</v>
      </c>
      <c r="AY704" s="39">
        <v>0</v>
      </c>
      <c r="AZ704" s="39" t="s">
        <v>85</v>
      </c>
      <c r="BA704" s="39"/>
      <c r="BB704" s="48" t="s">
        <v>8490</v>
      </c>
      <c r="BC704" s="39">
        <v>0</v>
      </c>
      <c r="BD704" s="41" t="s">
        <v>8482</v>
      </c>
      <c r="BE704" s="50">
        <v>3</v>
      </c>
      <c r="BF704" s="50">
        <v>27</v>
      </c>
      <c r="BG704" s="50">
        <v>7</v>
      </c>
      <c r="BH704" s="50">
        <v>37</v>
      </c>
      <c r="BI704" s="50" t="s">
        <v>8491</v>
      </c>
      <c r="BJ704" s="50" t="s">
        <v>8492</v>
      </c>
      <c r="BK704" s="50" t="s">
        <v>8493</v>
      </c>
      <c r="BL704" s="51" t="s">
        <v>8494</v>
      </c>
      <c r="BM704" s="52" t="s">
        <v>90</v>
      </c>
      <c r="BN704" s="57"/>
      <c r="BO704" s="57"/>
      <c r="BP704" s="57"/>
      <c r="BQ704" s="58"/>
    </row>
    <row r="705" spans="1:69" ht="15.75" x14ac:dyDescent="0.25">
      <c r="A705" s="38" t="s">
        <v>5353</v>
      </c>
      <c r="B705" s="39" t="s">
        <v>8387</v>
      </c>
      <c r="C705" s="39" t="s">
        <v>132</v>
      </c>
      <c r="D705" s="39" t="s">
        <v>71</v>
      </c>
      <c r="E705" s="39" t="s">
        <v>132</v>
      </c>
      <c r="F705" s="66" t="str">
        <f t="shared" si="38"/>
        <v>http://twiplomacy.com/info/europe/Turkey</v>
      </c>
      <c r="G705" s="41" t="s">
        <v>8495</v>
      </c>
      <c r="H705" s="48" t="s">
        <v>8496</v>
      </c>
      <c r="I705" s="41" t="s">
        <v>8497</v>
      </c>
      <c r="J705" s="43">
        <v>112796</v>
      </c>
      <c r="K705" s="43">
        <v>249</v>
      </c>
      <c r="L705" s="41" t="s">
        <v>8498</v>
      </c>
      <c r="M705" s="41" t="s">
        <v>8499</v>
      </c>
      <c r="N705" s="41" t="s">
        <v>8500</v>
      </c>
      <c r="O705" s="43">
        <v>70</v>
      </c>
      <c r="P705" s="43">
        <v>17170</v>
      </c>
      <c r="Q705" s="41" t="s">
        <v>8395</v>
      </c>
      <c r="R705" s="41" t="s">
        <v>124</v>
      </c>
      <c r="S705" s="43">
        <v>310</v>
      </c>
      <c r="T705" s="39" t="s">
        <v>97</v>
      </c>
      <c r="U705" s="43">
        <v>3.3009211873080861</v>
      </c>
      <c r="V705" s="43">
        <v>24.167964404894331</v>
      </c>
      <c r="W705" s="43">
        <v>26.789766407119021</v>
      </c>
      <c r="X705" s="45">
        <v>6</v>
      </c>
      <c r="Y705" s="45">
        <v>3225</v>
      </c>
      <c r="Z705" s="46">
        <v>1.8604651162790701E-3</v>
      </c>
      <c r="AA705" s="41" t="s">
        <v>8495</v>
      </c>
      <c r="AB705" s="41" t="s">
        <v>8497</v>
      </c>
      <c r="AC705" s="41" t="s">
        <v>8501</v>
      </c>
      <c r="AD705" s="41" t="s">
        <v>8496</v>
      </c>
      <c r="AE705" s="43">
        <v>4158</v>
      </c>
      <c r="AF705" s="43">
        <v>25.111111111111111</v>
      </c>
      <c r="AG705" s="43">
        <v>1582</v>
      </c>
      <c r="AH705" s="43">
        <v>2576</v>
      </c>
      <c r="AI705" s="47">
        <v>5.9000000000000003E-4</v>
      </c>
      <c r="AJ705" s="47">
        <v>5.9000000000000003E-4</v>
      </c>
      <c r="AK705" s="47">
        <v>9.0000000000000006E-5</v>
      </c>
      <c r="AL705" s="47">
        <v>6.7000000000000002E-4</v>
      </c>
      <c r="AM705" s="47">
        <v>6.4999999999999997E-4</v>
      </c>
      <c r="AN705" s="43">
        <v>63</v>
      </c>
      <c r="AO705" s="43">
        <v>52</v>
      </c>
      <c r="AP705" s="43">
        <v>4</v>
      </c>
      <c r="AQ705" s="43">
        <v>2</v>
      </c>
      <c r="AR705" s="43">
        <v>5</v>
      </c>
      <c r="AS705" s="41">
        <v>0.17</v>
      </c>
      <c r="AT705" s="43">
        <v>112804</v>
      </c>
      <c r="AU705" s="43">
        <v>3850</v>
      </c>
      <c r="AV705" s="47">
        <v>3.5299999999999998E-2</v>
      </c>
      <c r="AW705" s="48" t="s">
        <v>8502</v>
      </c>
      <c r="AX705" s="39">
        <v>0</v>
      </c>
      <c r="AY705" s="39">
        <v>0</v>
      </c>
      <c r="AZ705" s="39" t="s">
        <v>85</v>
      </c>
      <c r="BA705" s="39"/>
      <c r="BB705" s="48" t="s">
        <v>8503</v>
      </c>
      <c r="BC705" s="39">
        <v>0</v>
      </c>
      <c r="BD705" s="41" t="s">
        <v>8495</v>
      </c>
      <c r="BE705" s="50">
        <v>8</v>
      </c>
      <c r="BF705" s="50">
        <v>6</v>
      </c>
      <c r="BG705" s="50">
        <v>9</v>
      </c>
      <c r="BH705" s="50">
        <v>23</v>
      </c>
      <c r="BI705" s="50" t="s">
        <v>8504</v>
      </c>
      <c r="BJ705" s="50" t="s">
        <v>8505</v>
      </c>
      <c r="BK705" s="50" t="s">
        <v>8506</v>
      </c>
      <c r="BL705" s="56" t="s">
        <v>8507</v>
      </c>
      <c r="BM705" s="52" t="s">
        <v>90</v>
      </c>
      <c r="BN705" s="57"/>
      <c r="BO705" s="57"/>
      <c r="BP705" s="57"/>
      <c r="BQ705" s="58"/>
    </row>
    <row r="706" spans="1:69" ht="15.75" x14ac:dyDescent="0.25">
      <c r="A706" s="38" t="s">
        <v>5353</v>
      </c>
      <c r="B706" s="39" t="s">
        <v>8387</v>
      </c>
      <c r="C706" s="39" t="s">
        <v>132</v>
      </c>
      <c r="D706" s="39" t="s">
        <v>71</v>
      </c>
      <c r="E706" s="39" t="s">
        <v>132</v>
      </c>
      <c r="F706" s="66" t="str">
        <f t="shared" si="38"/>
        <v>http://twiplomacy.com/info/europe/Turkey</v>
      </c>
      <c r="G706" s="41" t="s">
        <v>8508</v>
      </c>
      <c r="H706" s="48" t="s">
        <v>8509</v>
      </c>
      <c r="I706" s="41" t="s">
        <v>8510</v>
      </c>
      <c r="J706" s="43">
        <v>54577</v>
      </c>
      <c r="K706" s="43">
        <v>62</v>
      </c>
      <c r="L706" s="41" t="s">
        <v>8511</v>
      </c>
      <c r="M706" s="41" t="s">
        <v>8512</v>
      </c>
      <c r="N706" s="41"/>
      <c r="O706" s="43">
        <v>0</v>
      </c>
      <c r="P706" s="43">
        <v>7946</v>
      </c>
      <c r="Q706" s="41" t="s">
        <v>8395</v>
      </c>
      <c r="R706" s="41" t="s">
        <v>124</v>
      </c>
      <c r="S706" s="43">
        <v>693</v>
      </c>
      <c r="T706" s="39" t="s">
        <v>97</v>
      </c>
      <c r="U706" s="43">
        <v>2.4008908685968819</v>
      </c>
      <c r="V706" s="43">
        <v>32.820105820105823</v>
      </c>
      <c r="W706" s="43">
        <v>13.179306290417401</v>
      </c>
      <c r="X706" s="45">
        <v>7</v>
      </c>
      <c r="Y706" s="45">
        <v>3234</v>
      </c>
      <c r="Z706" s="46">
        <v>2.1645021645021602E-3</v>
      </c>
      <c r="AA706" s="41" t="s">
        <v>8508</v>
      </c>
      <c r="AB706" s="41" t="s">
        <v>8510</v>
      </c>
      <c r="AC706" s="41" t="s">
        <v>8513</v>
      </c>
      <c r="AD706" s="41" t="s">
        <v>8509</v>
      </c>
      <c r="AE706" s="43">
        <v>47355</v>
      </c>
      <c r="AF706" s="43">
        <v>52.153965785381025</v>
      </c>
      <c r="AG706" s="43">
        <v>33535</v>
      </c>
      <c r="AH706" s="43">
        <v>13820</v>
      </c>
      <c r="AI706" s="47">
        <v>1.4300000000000001E-3</v>
      </c>
      <c r="AJ706" s="47">
        <v>2.16E-3</v>
      </c>
      <c r="AK706" s="47">
        <v>1.2099999999999999E-3</v>
      </c>
      <c r="AL706" s="47">
        <v>5.7099999999999998E-3</v>
      </c>
      <c r="AM706" s="47">
        <v>2.8400000000000001E-3</v>
      </c>
      <c r="AN706" s="43">
        <v>643</v>
      </c>
      <c r="AO706" s="43">
        <v>81</v>
      </c>
      <c r="AP706" s="43">
        <v>4</v>
      </c>
      <c r="AQ706" s="43">
        <v>526</v>
      </c>
      <c r="AR706" s="43">
        <v>25</v>
      </c>
      <c r="AS706" s="41">
        <v>1.76</v>
      </c>
      <c r="AT706" s="43">
        <v>54558</v>
      </c>
      <c r="AU706" s="43">
        <v>6722</v>
      </c>
      <c r="AV706" s="47">
        <v>0.14050000000000001</v>
      </c>
      <c r="AW706" s="48" t="s">
        <v>8514</v>
      </c>
      <c r="AX706" s="39">
        <v>0</v>
      </c>
      <c r="AY706" s="39">
        <v>0</v>
      </c>
      <c r="AZ706" s="39" t="s">
        <v>85</v>
      </c>
      <c r="BA706" s="39"/>
      <c r="BB706" s="48" t="s">
        <v>8515</v>
      </c>
      <c r="BC706" s="39">
        <v>0</v>
      </c>
      <c r="BD706" s="41" t="s">
        <v>8508</v>
      </c>
      <c r="BE706" s="50">
        <v>4</v>
      </c>
      <c r="BF706" s="50">
        <v>87</v>
      </c>
      <c r="BG706" s="50">
        <v>36</v>
      </c>
      <c r="BH706" s="50">
        <v>127</v>
      </c>
      <c r="BI706" s="50" t="s">
        <v>8516</v>
      </c>
      <c r="BJ706" s="50" t="s">
        <v>8517</v>
      </c>
      <c r="BK706" s="50" t="s">
        <v>8518</v>
      </c>
      <c r="BL706" s="51" t="s">
        <v>8519</v>
      </c>
      <c r="BM706" s="52" t="s">
        <v>90</v>
      </c>
      <c r="BN706" s="57"/>
      <c r="BO706" s="57"/>
      <c r="BP706" s="57"/>
      <c r="BQ706" s="58"/>
    </row>
    <row r="707" spans="1:69" ht="15.75" x14ac:dyDescent="0.25">
      <c r="A707" s="38" t="s">
        <v>5353</v>
      </c>
      <c r="B707" s="39" t="s">
        <v>8387</v>
      </c>
      <c r="C707" s="39" t="s">
        <v>132</v>
      </c>
      <c r="D707" s="39" t="s">
        <v>71</v>
      </c>
      <c r="E707" s="39" t="s">
        <v>132</v>
      </c>
      <c r="F707" s="66" t="str">
        <f t="shared" si="38"/>
        <v>http://twiplomacy.com/info/europe/Turkey</v>
      </c>
      <c r="G707" s="41" t="s">
        <v>8520</v>
      </c>
      <c r="H707" s="48" t="s">
        <v>8521</v>
      </c>
      <c r="I707" s="41" t="s">
        <v>8522</v>
      </c>
      <c r="J707" s="43">
        <v>22210</v>
      </c>
      <c r="K707" s="43">
        <v>7</v>
      </c>
      <c r="L707" s="41" t="s">
        <v>8523</v>
      </c>
      <c r="M707" s="41" t="s">
        <v>8524</v>
      </c>
      <c r="N707" s="41"/>
      <c r="O707" s="43">
        <v>1</v>
      </c>
      <c r="P707" s="43">
        <v>2209</v>
      </c>
      <c r="Q707" s="41" t="s">
        <v>8395</v>
      </c>
      <c r="R707" s="41" t="s">
        <v>124</v>
      </c>
      <c r="S707" s="43">
        <v>193</v>
      </c>
      <c r="T707" s="44" t="s">
        <v>97</v>
      </c>
      <c r="U707" s="43">
        <v>0.9842625899280576</v>
      </c>
      <c r="V707" s="43">
        <v>2.5295441755768149</v>
      </c>
      <c r="W707" s="43">
        <v>2.584693303320202</v>
      </c>
      <c r="X707" s="45">
        <v>2</v>
      </c>
      <c r="Y707" s="45">
        <v>2189</v>
      </c>
      <c r="Z707" s="46">
        <v>9.1365920511649198E-4</v>
      </c>
      <c r="AA707" s="41" t="s">
        <v>8520</v>
      </c>
      <c r="AB707" s="41" t="s">
        <v>8522</v>
      </c>
      <c r="AC707" s="41" t="s">
        <v>8525</v>
      </c>
      <c r="AD707" s="41" t="s">
        <v>8521</v>
      </c>
      <c r="AE707" s="43">
        <v>5493</v>
      </c>
      <c r="AF707" s="43">
        <v>5.3686440677966099</v>
      </c>
      <c r="AG707" s="43">
        <v>2534</v>
      </c>
      <c r="AH707" s="43">
        <v>2959</v>
      </c>
      <c r="AI707" s="47">
        <v>5.6999999999999998E-4</v>
      </c>
      <c r="AJ707" s="47">
        <v>4.6100000000000004E-3</v>
      </c>
      <c r="AK707" s="47">
        <v>3.6999999999999999E-4</v>
      </c>
      <c r="AL707" s="41" t="s">
        <v>82</v>
      </c>
      <c r="AM707" s="47">
        <v>4.0600000000000002E-3</v>
      </c>
      <c r="AN707" s="43">
        <v>472</v>
      </c>
      <c r="AO707" s="43">
        <v>10</v>
      </c>
      <c r="AP707" s="43">
        <v>0</v>
      </c>
      <c r="AQ707" s="43">
        <v>447</v>
      </c>
      <c r="AR707" s="43">
        <v>14</v>
      </c>
      <c r="AS707" s="41">
        <v>1.29</v>
      </c>
      <c r="AT707" s="43">
        <v>22200</v>
      </c>
      <c r="AU707" s="43">
        <v>6587</v>
      </c>
      <c r="AV707" s="47">
        <v>0.4219</v>
      </c>
      <c r="AW707" s="48" t="s">
        <v>8526</v>
      </c>
      <c r="AX707" s="39">
        <v>0</v>
      </c>
      <c r="AY707" s="39">
        <v>0</v>
      </c>
      <c r="AZ707" s="39" t="s">
        <v>85</v>
      </c>
      <c r="BA707" s="39"/>
      <c r="BB707" s="48" t="s">
        <v>8527</v>
      </c>
      <c r="BC707" s="39">
        <v>0</v>
      </c>
      <c r="BD707" s="41" t="s">
        <v>8520</v>
      </c>
      <c r="BE707" s="50">
        <v>1</v>
      </c>
      <c r="BF707" s="50">
        <v>19</v>
      </c>
      <c r="BG707" s="50">
        <v>4</v>
      </c>
      <c r="BH707" s="50">
        <v>24</v>
      </c>
      <c r="BI707" s="50" t="s">
        <v>8528</v>
      </c>
      <c r="BJ707" s="50" t="s">
        <v>8529</v>
      </c>
      <c r="BK707" s="50" t="s">
        <v>8530</v>
      </c>
      <c r="BL707" s="51" t="s">
        <v>8531</v>
      </c>
      <c r="BM707" s="52" t="s">
        <v>90</v>
      </c>
      <c r="BN707" s="57"/>
      <c r="BO707" s="57"/>
      <c r="BP707" s="57"/>
      <c r="BQ707" s="58"/>
    </row>
    <row r="708" spans="1:69" ht="15.75" x14ac:dyDescent="0.25">
      <c r="A708" s="38" t="s">
        <v>5353</v>
      </c>
      <c r="B708" s="39" t="s">
        <v>8387</v>
      </c>
      <c r="C708" s="39" t="s">
        <v>132</v>
      </c>
      <c r="D708" s="39" t="s">
        <v>71</v>
      </c>
      <c r="E708" s="39" t="s">
        <v>132</v>
      </c>
      <c r="F708" s="66" t="str">
        <f t="shared" si="38"/>
        <v>http://twiplomacy.com/info/europe/Turkey</v>
      </c>
      <c r="G708" s="41" t="s">
        <v>8532</v>
      </c>
      <c r="H708" s="48" t="s">
        <v>8533</v>
      </c>
      <c r="I708" s="41" t="s">
        <v>8534</v>
      </c>
      <c r="J708" s="43">
        <v>4687</v>
      </c>
      <c r="K708" s="43">
        <v>5</v>
      </c>
      <c r="L708" s="41" t="s">
        <v>8535</v>
      </c>
      <c r="M708" s="41" t="s">
        <v>8536</v>
      </c>
      <c r="N708" s="41" t="s">
        <v>8387</v>
      </c>
      <c r="O708" s="43">
        <v>0</v>
      </c>
      <c r="P708" s="43">
        <v>1249</v>
      </c>
      <c r="Q708" s="41" t="s">
        <v>8395</v>
      </c>
      <c r="R708" s="41" t="s">
        <v>124</v>
      </c>
      <c r="S708" s="43">
        <v>93</v>
      </c>
      <c r="T708" s="39" t="s">
        <v>97</v>
      </c>
      <c r="U708" s="43">
        <v>0.55465587044534415</v>
      </c>
      <c r="V708" s="43">
        <v>2.5471204188481682</v>
      </c>
      <c r="W708" s="43">
        <v>0.73472949389179754</v>
      </c>
      <c r="X708" s="45">
        <v>0</v>
      </c>
      <c r="Y708" s="45">
        <v>1233</v>
      </c>
      <c r="Z708" s="46">
        <v>0</v>
      </c>
      <c r="AA708" s="41" t="s">
        <v>8532</v>
      </c>
      <c r="AB708" s="41" t="s">
        <v>8534</v>
      </c>
      <c r="AC708" s="41" t="s">
        <v>8537</v>
      </c>
      <c r="AD708" s="41" t="s">
        <v>8533</v>
      </c>
      <c r="AE708" s="43">
        <v>2698</v>
      </c>
      <c r="AF708" s="43">
        <v>4.3538135593220337</v>
      </c>
      <c r="AG708" s="43">
        <v>2055</v>
      </c>
      <c r="AH708" s="43">
        <v>643</v>
      </c>
      <c r="AI708" s="47">
        <v>1.16E-3</v>
      </c>
      <c r="AJ708" s="47">
        <v>5.1000000000000004E-3</v>
      </c>
      <c r="AK708" s="47">
        <v>9.3000000000000005E-4</v>
      </c>
      <c r="AL708" s="41" t="s">
        <v>82</v>
      </c>
      <c r="AM708" s="47">
        <v>6.0299999999999998E-3</v>
      </c>
      <c r="AN708" s="43">
        <v>472</v>
      </c>
      <c r="AO708" s="43">
        <v>2</v>
      </c>
      <c r="AP708" s="43">
        <v>0</v>
      </c>
      <c r="AQ708" s="43">
        <v>454</v>
      </c>
      <c r="AR708" s="43">
        <v>16</v>
      </c>
      <c r="AS708" s="41">
        <v>1.29</v>
      </c>
      <c r="AT708" s="43">
        <v>4688</v>
      </c>
      <c r="AU708" s="43">
        <v>729</v>
      </c>
      <c r="AV708" s="47">
        <v>0.18410000000000001</v>
      </c>
      <c r="AW708" s="48" t="s">
        <v>8538</v>
      </c>
      <c r="AX708" s="39">
        <v>0</v>
      </c>
      <c r="AY708" s="39">
        <v>0</v>
      </c>
      <c r="AZ708" s="39" t="s">
        <v>85</v>
      </c>
      <c r="BA708" s="39"/>
      <c r="BB708" s="48" t="s">
        <v>8539</v>
      </c>
      <c r="BC708" s="39">
        <v>0</v>
      </c>
      <c r="BD708" s="41" t="s">
        <v>8532</v>
      </c>
      <c r="BE708" s="50">
        <v>0</v>
      </c>
      <c r="BF708" s="50">
        <v>23</v>
      </c>
      <c r="BG708" s="50">
        <v>4</v>
      </c>
      <c r="BH708" s="50">
        <v>27</v>
      </c>
      <c r="BI708" s="50"/>
      <c r="BJ708" s="50" t="s">
        <v>8540</v>
      </c>
      <c r="BK708" s="50" t="s">
        <v>8541</v>
      </c>
      <c r="BL708" s="51" t="s">
        <v>8542</v>
      </c>
      <c r="BM708" s="52" t="s">
        <v>90</v>
      </c>
      <c r="BN708" s="57"/>
      <c r="BO708" s="57"/>
      <c r="BP708" s="57"/>
      <c r="BQ708" s="58"/>
    </row>
    <row r="709" spans="1:69" ht="15.75" x14ac:dyDescent="0.25">
      <c r="A709" s="38" t="s">
        <v>5353</v>
      </c>
      <c r="B709" s="39" t="s">
        <v>8387</v>
      </c>
      <c r="C709" s="39" t="s">
        <v>211</v>
      </c>
      <c r="D709" s="39" t="s">
        <v>71</v>
      </c>
      <c r="E709" s="39" t="s">
        <v>211</v>
      </c>
      <c r="F709" s="66" t="str">
        <f t="shared" si="38"/>
        <v>http://twiplomacy.com/info/europe/Turkey</v>
      </c>
      <c r="G709" s="41" t="s">
        <v>8543</v>
      </c>
      <c r="H709" s="48" t="s">
        <v>8544</v>
      </c>
      <c r="I709" s="41" t="s">
        <v>8545</v>
      </c>
      <c r="J709" s="43">
        <v>465</v>
      </c>
      <c r="K709" s="43">
        <v>166</v>
      </c>
      <c r="L709" s="41" t="s">
        <v>8546</v>
      </c>
      <c r="M709" s="41" t="s">
        <v>8547</v>
      </c>
      <c r="N709" s="41" t="s">
        <v>8548</v>
      </c>
      <c r="O709" s="43">
        <v>6</v>
      </c>
      <c r="P709" s="43">
        <v>5271</v>
      </c>
      <c r="Q709" s="41" t="s">
        <v>8395</v>
      </c>
      <c r="R709" s="41" t="s">
        <v>79</v>
      </c>
      <c r="S709" s="43">
        <v>10</v>
      </c>
      <c r="T709" s="44" t="s">
        <v>97</v>
      </c>
      <c r="U709" s="43">
        <v>6.5040160642570282</v>
      </c>
      <c r="V709" s="43">
        <v>2.278298936835522</v>
      </c>
      <c r="W709" s="43">
        <v>0.81676047529706064</v>
      </c>
      <c r="X709" s="45">
        <v>37</v>
      </c>
      <c r="Y709" s="45">
        <v>3239</v>
      </c>
      <c r="Z709" s="46">
        <v>1.1423278789749899E-2</v>
      </c>
      <c r="AA709" s="41" t="s">
        <v>8543</v>
      </c>
      <c r="AB709" s="41" t="s">
        <v>8545</v>
      </c>
      <c r="AC709" s="41" t="s">
        <v>8549</v>
      </c>
      <c r="AD709" s="41" t="s">
        <v>8544</v>
      </c>
      <c r="AE709" s="43">
        <v>8592</v>
      </c>
      <c r="AF709" s="43">
        <v>2.3530815109343934</v>
      </c>
      <c r="AG709" s="43">
        <v>5918</v>
      </c>
      <c r="AH709" s="43">
        <v>2674</v>
      </c>
      <c r="AI709" s="47">
        <v>7.3600000000000002E-3</v>
      </c>
      <c r="AJ709" s="47">
        <v>7.4099999999999999E-3</v>
      </c>
      <c r="AK709" s="47">
        <v>7.4099999999999999E-3</v>
      </c>
      <c r="AL709" s="41" t="s">
        <v>82</v>
      </c>
      <c r="AM709" s="47">
        <v>4.96E-3</v>
      </c>
      <c r="AN709" s="43">
        <v>2515</v>
      </c>
      <c r="AO709" s="43">
        <v>99</v>
      </c>
      <c r="AP709" s="43">
        <v>0</v>
      </c>
      <c r="AQ709" s="43">
        <v>2044</v>
      </c>
      <c r="AR709" s="43">
        <v>370</v>
      </c>
      <c r="AS709" s="41">
        <v>6.89</v>
      </c>
      <c r="AT709" s="43">
        <v>463</v>
      </c>
      <c r="AU709" s="43">
        <v>124</v>
      </c>
      <c r="AV709" s="47">
        <v>0.36580000000000001</v>
      </c>
      <c r="AW709" s="48" t="s">
        <v>8550</v>
      </c>
      <c r="AX709" s="39">
        <v>0</v>
      </c>
      <c r="AY709" s="39">
        <v>0</v>
      </c>
      <c r="AZ709" s="39" t="s">
        <v>85</v>
      </c>
      <c r="BA709" s="39"/>
      <c r="BB709" s="48" t="s">
        <v>8551</v>
      </c>
      <c r="BC709" s="39">
        <v>0</v>
      </c>
      <c r="BD709" s="41" t="s">
        <v>8543</v>
      </c>
      <c r="BE709" s="50">
        <v>12</v>
      </c>
      <c r="BF709" s="50">
        <v>1</v>
      </c>
      <c r="BG709" s="50">
        <v>7</v>
      </c>
      <c r="BH709" s="50">
        <v>20</v>
      </c>
      <c r="BI709" s="50" t="s">
        <v>8552</v>
      </c>
      <c r="BJ709" s="50" t="s">
        <v>262</v>
      </c>
      <c r="BK709" s="50" t="s">
        <v>8553</v>
      </c>
      <c r="BL709" s="56" t="s">
        <v>8554</v>
      </c>
      <c r="BM709" s="52" t="s">
        <v>90</v>
      </c>
      <c r="BN709" s="57"/>
      <c r="BO709" s="57"/>
      <c r="BP709" s="57"/>
      <c r="BQ709" s="58"/>
    </row>
    <row r="710" spans="1:69" ht="15.75" x14ac:dyDescent="0.25">
      <c r="A710" s="38" t="s">
        <v>5353</v>
      </c>
      <c r="B710" s="39" t="s">
        <v>8387</v>
      </c>
      <c r="C710" s="39" t="s">
        <v>132</v>
      </c>
      <c r="D710" s="39" t="s">
        <v>71</v>
      </c>
      <c r="E710" s="39" t="s">
        <v>132</v>
      </c>
      <c r="F710" s="66" t="str">
        <f t="shared" si="38"/>
        <v>http://twiplomacy.com/info/europe/Turkey</v>
      </c>
      <c r="G710" s="41" t="s">
        <v>8555</v>
      </c>
      <c r="H710" s="48" t="s">
        <v>8556</v>
      </c>
      <c r="I710" s="41" t="s">
        <v>8557</v>
      </c>
      <c r="J710" s="43">
        <v>17326</v>
      </c>
      <c r="K710" s="43">
        <v>111</v>
      </c>
      <c r="L710" s="41" t="s">
        <v>8558</v>
      </c>
      <c r="M710" s="41" t="s">
        <v>8559</v>
      </c>
      <c r="N710" s="41" t="s">
        <v>8560</v>
      </c>
      <c r="O710" s="43">
        <v>12</v>
      </c>
      <c r="P710" s="43">
        <v>8443</v>
      </c>
      <c r="Q710" s="41" t="s">
        <v>8395</v>
      </c>
      <c r="R710" s="41" t="s">
        <v>124</v>
      </c>
      <c r="S710" s="43">
        <v>121</v>
      </c>
      <c r="T710" s="39" t="s">
        <v>97</v>
      </c>
      <c r="U710" s="43">
        <v>5.1319554848966611</v>
      </c>
      <c r="V710" s="43">
        <v>2.0093761269383341</v>
      </c>
      <c r="W710" s="43">
        <v>2.6025964659213852</v>
      </c>
      <c r="X710" s="45">
        <v>2</v>
      </c>
      <c r="Y710" s="45">
        <v>3228</v>
      </c>
      <c r="Z710" s="46">
        <v>6.1957868649318497E-4</v>
      </c>
      <c r="AA710" s="41" t="s">
        <v>8555</v>
      </c>
      <c r="AB710" s="41" t="s">
        <v>8557</v>
      </c>
      <c r="AC710" s="41" t="s">
        <v>8561</v>
      </c>
      <c r="AD710" s="41" t="s">
        <v>8556</v>
      </c>
      <c r="AE710" s="43">
        <v>23</v>
      </c>
      <c r="AF710" s="43">
        <v>7</v>
      </c>
      <c r="AG710" s="43">
        <v>7</v>
      </c>
      <c r="AH710" s="43">
        <v>16</v>
      </c>
      <c r="AI710" s="47">
        <v>1.3500000000000001E-3</v>
      </c>
      <c r="AJ710" s="47">
        <v>1.3799999999999999E-3</v>
      </c>
      <c r="AK710" s="41" t="s">
        <v>82</v>
      </c>
      <c r="AL710" s="41" t="s">
        <v>82</v>
      </c>
      <c r="AM710" s="41" t="s">
        <v>82</v>
      </c>
      <c r="AN710" s="43">
        <v>1</v>
      </c>
      <c r="AO710" s="43">
        <v>1</v>
      </c>
      <c r="AP710" s="43">
        <v>0</v>
      </c>
      <c r="AQ710" s="43">
        <v>0</v>
      </c>
      <c r="AR710" s="43">
        <v>0</v>
      </c>
      <c r="AS710" s="41">
        <v>0</v>
      </c>
      <c r="AT710" s="43">
        <v>17348</v>
      </c>
      <c r="AU710" s="43">
        <v>727</v>
      </c>
      <c r="AV710" s="47">
        <v>4.3700000000000003E-2</v>
      </c>
      <c r="AW710" s="48" t="s">
        <v>8562</v>
      </c>
      <c r="AX710" s="39">
        <v>0</v>
      </c>
      <c r="AY710" s="39">
        <v>0</v>
      </c>
      <c r="AZ710" s="39" t="s">
        <v>85</v>
      </c>
      <c r="BA710" s="39"/>
      <c r="BB710" s="48" t="s">
        <v>8563</v>
      </c>
      <c r="BC710" s="39">
        <v>0</v>
      </c>
      <c r="BD710" s="41" t="s">
        <v>8555</v>
      </c>
      <c r="BE710" s="50">
        <v>14</v>
      </c>
      <c r="BF710" s="50">
        <v>7</v>
      </c>
      <c r="BG710" s="50">
        <v>7</v>
      </c>
      <c r="BH710" s="50">
        <v>28</v>
      </c>
      <c r="BI710" s="50" t="s">
        <v>8564</v>
      </c>
      <c r="BJ710" s="50" t="s">
        <v>8565</v>
      </c>
      <c r="BK710" s="50" t="s">
        <v>8566</v>
      </c>
      <c r="BL710" s="51" t="s">
        <v>8567</v>
      </c>
      <c r="BM710" s="52" t="s">
        <v>90</v>
      </c>
      <c r="BN710" s="57"/>
      <c r="BO710" s="57"/>
      <c r="BP710" s="57"/>
      <c r="BQ710" s="58"/>
    </row>
    <row r="711" spans="1:69" ht="15.75" x14ac:dyDescent="0.25">
      <c r="A711" s="38" t="s">
        <v>5353</v>
      </c>
      <c r="B711" s="39" t="s">
        <v>8387</v>
      </c>
      <c r="C711" s="39" t="s">
        <v>132</v>
      </c>
      <c r="D711" s="39" t="s">
        <v>71</v>
      </c>
      <c r="E711" s="39" t="s">
        <v>132</v>
      </c>
      <c r="F711" s="66" t="str">
        <f t="shared" si="38"/>
        <v>http://twiplomacy.com/info/europe/Turkey</v>
      </c>
      <c r="G711" s="41" t="s">
        <v>8568</v>
      </c>
      <c r="H711" s="48" t="s">
        <v>8569</v>
      </c>
      <c r="I711" s="41" t="s">
        <v>8570</v>
      </c>
      <c r="J711" s="43">
        <v>5007</v>
      </c>
      <c r="K711" s="43">
        <v>266</v>
      </c>
      <c r="L711" s="41" t="s">
        <v>8571</v>
      </c>
      <c r="M711" s="41" t="s">
        <v>8572</v>
      </c>
      <c r="N711" s="41" t="s">
        <v>8573</v>
      </c>
      <c r="O711" s="43">
        <v>12</v>
      </c>
      <c r="P711" s="43">
        <v>5512</v>
      </c>
      <c r="Q711" s="41" t="s">
        <v>8395</v>
      </c>
      <c r="R711" s="41" t="s">
        <v>124</v>
      </c>
      <c r="S711" s="43">
        <v>79</v>
      </c>
      <c r="T711" s="44" t="s">
        <v>97</v>
      </c>
      <c r="U711" s="43">
        <v>4.8231797919762256</v>
      </c>
      <c r="V711" s="43">
        <v>3.0498667681766269</v>
      </c>
      <c r="W711" s="43">
        <v>1.6494099733536349</v>
      </c>
      <c r="X711" s="45">
        <v>5</v>
      </c>
      <c r="Y711" s="45">
        <v>3246</v>
      </c>
      <c r="Z711" s="46">
        <v>1.5403573629081901E-3</v>
      </c>
      <c r="AA711" s="41" t="s">
        <v>8568</v>
      </c>
      <c r="AB711" s="41" t="s">
        <v>8570</v>
      </c>
      <c r="AC711" s="41" t="s">
        <v>8574</v>
      </c>
      <c r="AD711" s="41" t="s">
        <v>8569</v>
      </c>
      <c r="AE711" s="43">
        <v>0</v>
      </c>
      <c r="AF711" s="43" t="e">
        <v>#VALUE!</v>
      </c>
      <c r="AG711" s="43">
        <v>0</v>
      </c>
      <c r="AH711" s="43">
        <v>0</v>
      </c>
      <c r="AI711" s="41" t="s">
        <v>82</v>
      </c>
      <c r="AJ711" s="41" t="s">
        <v>82</v>
      </c>
      <c r="AK711" s="41" t="s">
        <v>82</v>
      </c>
      <c r="AL711" s="41" t="s">
        <v>82</v>
      </c>
      <c r="AM711" s="41" t="s">
        <v>82</v>
      </c>
      <c r="AN711" s="43" t="s">
        <v>83</v>
      </c>
      <c r="AO711" s="43">
        <v>0</v>
      </c>
      <c r="AP711" s="43">
        <v>0</v>
      </c>
      <c r="AQ711" s="43">
        <v>0</v>
      </c>
      <c r="AR711" s="43">
        <v>0</v>
      </c>
      <c r="AS711" s="41">
        <v>0</v>
      </c>
      <c r="AT711" s="43">
        <v>5009</v>
      </c>
      <c r="AU711" s="43">
        <v>425</v>
      </c>
      <c r="AV711" s="47">
        <v>9.2700000000000005E-2</v>
      </c>
      <c r="AW711" s="48" t="s">
        <v>8575</v>
      </c>
      <c r="AX711" s="39">
        <v>0</v>
      </c>
      <c r="AY711" s="39">
        <v>0</v>
      </c>
      <c r="AZ711" s="39" t="s">
        <v>85</v>
      </c>
      <c r="BA711" s="39"/>
      <c r="BB711" s="48" t="s">
        <v>8576</v>
      </c>
      <c r="BC711" s="39">
        <v>0</v>
      </c>
      <c r="BD711" s="41" t="s">
        <v>8568</v>
      </c>
      <c r="BE711" s="50">
        <v>23</v>
      </c>
      <c r="BF711" s="50">
        <v>6</v>
      </c>
      <c r="BG711" s="50">
        <v>12</v>
      </c>
      <c r="BH711" s="50">
        <v>41</v>
      </c>
      <c r="BI711" s="50" t="s">
        <v>8577</v>
      </c>
      <c r="BJ711" s="50" t="s">
        <v>8578</v>
      </c>
      <c r="BK711" s="50" t="s">
        <v>8579</v>
      </c>
      <c r="BL711" s="51" t="s">
        <v>8580</v>
      </c>
      <c r="BM711" s="52" t="s">
        <v>90</v>
      </c>
      <c r="BN711" s="57"/>
      <c r="BO711" s="57"/>
      <c r="BP711" s="57"/>
      <c r="BQ711" s="58"/>
    </row>
    <row r="712" spans="1:69" ht="15.75" x14ac:dyDescent="0.25">
      <c r="A712" s="38" t="s">
        <v>5353</v>
      </c>
      <c r="B712" s="39" t="s">
        <v>8387</v>
      </c>
      <c r="C712" s="39" t="s">
        <v>132</v>
      </c>
      <c r="D712" s="39" t="s">
        <v>71</v>
      </c>
      <c r="E712" s="39" t="s">
        <v>132</v>
      </c>
      <c r="F712" s="66" t="str">
        <f t="shared" si="38"/>
        <v>http://twiplomacy.com/info/europe/Turkey</v>
      </c>
      <c r="G712" s="41" t="s">
        <v>8581</v>
      </c>
      <c r="H712" s="48" t="s">
        <v>8582</v>
      </c>
      <c r="I712" s="41" t="s">
        <v>8583</v>
      </c>
      <c r="J712" s="43">
        <v>28899</v>
      </c>
      <c r="K712" s="43">
        <v>285</v>
      </c>
      <c r="L712" s="41" t="s">
        <v>8584</v>
      </c>
      <c r="M712" s="41" t="s">
        <v>8585</v>
      </c>
      <c r="N712" s="41" t="s">
        <v>8500</v>
      </c>
      <c r="O712" s="43">
        <v>27</v>
      </c>
      <c r="P712" s="43">
        <v>10429</v>
      </c>
      <c r="Q712" s="41" t="s">
        <v>8395</v>
      </c>
      <c r="R712" s="41" t="s">
        <v>124</v>
      </c>
      <c r="S712" s="43">
        <v>383</v>
      </c>
      <c r="T712" s="39" t="s">
        <v>97</v>
      </c>
      <c r="U712" s="43">
        <v>3.552631578947369</v>
      </c>
      <c r="V712" s="43">
        <v>14.62176560121766</v>
      </c>
      <c r="W712" s="43">
        <v>8.6118721461187207</v>
      </c>
      <c r="X712" s="45">
        <v>0</v>
      </c>
      <c r="Y712" s="45">
        <v>3240</v>
      </c>
      <c r="Z712" s="46">
        <v>0</v>
      </c>
      <c r="AA712" s="41" t="s">
        <v>8581</v>
      </c>
      <c r="AB712" s="41" t="s">
        <v>8583</v>
      </c>
      <c r="AC712" s="41" t="s">
        <v>8586</v>
      </c>
      <c r="AD712" s="41" t="s">
        <v>8582</v>
      </c>
      <c r="AE712" s="43">
        <v>271</v>
      </c>
      <c r="AF712" s="43">
        <v>21</v>
      </c>
      <c r="AG712" s="43">
        <v>105</v>
      </c>
      <c r="AH712" s="43">
        <v>166</v>
      </c>
      <c r="AI712" s="47">
        <v>1.8799999999999999E-3</v>
      </c>
      <c r="AJ712" s="47">
        <v>2.5400000000000002E-3</v>
      </c>
      <c r="AK712" s="41" t="s">
        <v>82</v>
      </c>
      <c r="AL712" s="41" t="s">
        <v>82</v>
      </c>
      <c r="AM712" s="47">
        <v>8.9999999999999998E-4</v>
      </c>
      <c r="AN712" s="43">
        <v>5</v>
      </c>
      <c r="AO712" s="43">
        <v>3</v>
      </c>
      <c r="AP712" s="43">
        <v>0</v>
      </c>
      <c r="AQ712" s="43">
        <v>0</v>
      </c>
      <c r="AR712" s="43">
        <v>2</v>
      </c>
      <c r="AS712" s="41">
        <v>0.01</v>
      </c>
      <c r="AT712" s="43">
        <v>28900</v>
      </c>
      <c r="AU712" s="43">
        <v>197</v>
      </c>
      <c r="AV712" s="47">
        <v>6.8999999999999999E-3</v>
      </c>
      <c r="AW712" s="48" t="s">
        <v>8587</v>
      </c>
      <c r="AX712" s="39">
        <v>0</v>
      </c>
      <c r="AY712" s="39">
        <v>0</v>
      </c>
      <c r="AZ712" s="39" t="s">
        <v>85</v>
      </c>
      <c r="BA712" s="39"/>
      <c r="BB712" s="48" t="s">
        <v>8588</v>
      </c>
      <c r="BC712" s="39">
        <v>0</v>
      </c>
      <c r="BD712" s="41" t="s">
        <v>8581</v>
      </c>
      <c r="BE712" s="50">
        <v>16</v>
      </c>
      <c r="BF712" s="50">
        <v>36</v>
      </c>
      <c r="BG712" s="50">
        <v>13</v>
      </c>
      <c r="BH712" s="50">
        <v>65</v>
      </c>
      <c r="BI712" s="50" t="s">
        <v>8589</v>
      </c>
      <c r="BJ712" s="50" t="s">
        <v>8590</v>
      </c>
      <c r="BK712" s="50" t="s">
        <v>8591</v>
      </c>
      <c r="BL712" s="51" t="s">
        <v>8592</v>
      </c>
      <c r="BM712" s="52" t="s">
        <v>90</v>
      </c>
      <c r="BN712" s="57"/>
      <c r="BO712" s="57"/>
      <c r="BP712" s="57"/>
      <c r="BQ712" s="58"/>
    </row>
    <row r="713" spans="1:69" ht="15.75" x14ac:dyDescent="0.25">
      <c r="A713" s="38" t="s">
        <v>5353</v>
      </c>
      <c r="B713" s="39" t="s">
        <v>8387</v>
      </c>
      <c r="C713" s="39" t="s">
        <v>70</v>
      </c>
      <c r="D713" s="39" t="s">
        <v>71</v>
      </c>
      <c r="E713" s="39" t="s">
        <v>70</v>
      </c>
      <c r="F713" s="66" t="str">
        <f t="shared" si="38"/>
        <v>http://twiplomacy.com/info/europe/Turkey</v>
      </c>
      <c r="G713" s="41" t="s">
        <v>8528</v>
      </c>
      <c r="H713" s="48" t="s">
        <v>8593</v>
      </c>
      <c r="I713" s="41" t="s">
        <v>8594</v>
      </c>
      <c r="J713" s="43">
        <v>209830</v>
      </c>
      <c r="K713" s="43">
        <v>7</v>
      </c>
      <c r="L713" s="41" t="s">
        <v>8595</v>
      </c>
      <c r="M713" s="41" t="s">
        <v>8596</v>
      </c>
      <c r="N713" s="41" t="s">
        <v>8430</v>
      </c>
      <c r="O713" s="43">
        <v>0</v>
      </c>
      <c r="P713" s="43">
        <v>1830</v>
      </c>
      <c r="Q713" s="41" t="s">
        <v>8395</v>
      </c>
      <c r="R713" s="41" t="s">
        <v>124</v>
      </c>
      <c r="S713" s="43">
        <v>301</v>
      </c>
      <c r="T713" s="44" t="s">
        <v>97</v>
      </c>
      <c r="U713" s="43">
        <v>1.8049999999999999</v>
      </c>
      <c r="V713" s="43">
        <v>74.050144092219014</v>
      </c>
      <c r="W713" s="43">
        <v>180.61383285302591</v>
      </c>
      <c r="X713" s="45">
        <v>0</v>
      </c>
      <c r="Y713" s="45">
        <v>1805</v>
      </c>
      <c r="Z713" s="46">
        <v>0</v>
      </c>
      <c r="AA713" s="41" t="s">
        <v>8528</v>
      </c>
      <c r="AB713" s="41" t="s">
        <v>8594</v>
      </c>
      <c r="AC713" s="41" t="s">
        <v>8597</v>
      </c>
      <c r="AD713" s="41" t="s">
        <v>8598</v>
      </c>
      <c r="AE713" s="43">
        <v>166349</v>
      </c>
      <c r="AF713" s="43">
        <v>49.420168067226889</v>
      </c>
      <c r="AG713" s="43">
        <v>35286</v>
      </c>
      <c r="AH713" s="43">
        <v>131063</v>
      </c>
      <c r="AI713" s="47">
        <v>1.25E-3</v>
      </c>
      <c r="AJ713" s="47">
        <v>2.2100000000000002E-3</v>
      </c>
      <c r="AK713" s="47">
        <v>1.1199999999999999E-3</v>
      </c>
      <c r="AL713" s="47">
        <v>2E-3</v>
      </c>
      <c r="AM713" s="47">
        <v>6.4999999999999997E-4</v>
      </c>
      <c r="AN713" s="43">
        <v>714</v>
      </c>
      <c r="AO713" s="43">
        <v>80</v>
      </c>
      <c r="AP713" s="43">
        <v>25</v>
      </c>
      <c r="AQ713" s="43">
        <v>560</v>
      </c>
      <c r="AR713" s="43">
        <v>47</v>
      </c>
      <c r="AS713" s="41">
        <v>1.96</v>
      </c>
      <c r="AT713" s="43">
        <v>209751</v>
      </c>
      <c r="AU713" s="43">
        <v>48027</v>
      </c>
      <c r="AV713" s="47">
        <v>0.29699999999999999</v>
      </c>
      <c r="AW713" s="48" t="s">
        <v>8599</v>
      </c>
      <c r="AX713" s="39">
        <v>0</v>
      </c>
      <c r="AY713" s="39">
        <v>0</v>
      </c>
      <c r="AZ713" s="39" t="s">
        <v>85</v>
      </c>
      <c r="BA713" s="39"/>
      <c r="BB713" s="48" t="s">
        <v>8600</v>
      </c>
      <c r="BC713" s="39">
        <v>0</v>
      </c>
      <c r="BD713" s="41" t="s">
        <v>8528</v>
      </c>
      <c r="BE713" s="50">
        <v>1</v>
      </c>
      <c r="BF713" s="50">
        <v>6</v>
      </c>
      <c r="BG713" s="50">
        <v>5</v>
      </c>
      <c r="BH713" s="50">
        <v>12</v>
      </c>
      <c r="BI713" s="50" t="s">
        <v>8389</v>
      </c>
      <c r="BJ713" s="50" t="s">
        <v>8601</v>
      </c>
      <c r="BK713" s="50" t="s">
        <v>8602</v>
      </c>
      <c r="BL713" s="51" t="s">
        <v>8603</v>
      </c>
      <c r="BM713" s="52">
        <v>1</v>
      </c>
      <c r="BN713" s="57">
        <v>0</v>
      </c>
      <c r="BO713" s="57">
        <v>205</v>
      </c>
      <c r="BP713" s="57">
        <v>1</v>
      </c>
      <c r="BQ713" s="58" t="e">
        <f>SUM(BM713)/BN713/BO713</f>
        <v>#DIV/0!</v>
      </c>
    </row>
    <row r="714" spans="1:69" ht="15.75" x14ac:dyDescent="0.25">
      <c r="A714" s="38" t="s">
        <v>5353</v>
      </c>
      <c r="B714" s="39" t="s">
        <v>8387</v>
      </c>
      <c r="C714" s="39" t="s">
        <v>70</v>
      </c>
      <c r="D714" s="39" t="s">
        <v>71</v>
      </c>
      <c r="E714" s="39" t="s">
        <v>70</v>
      </c>
      <c r="F714" s="66" t="str">
        <f t="shared" si="38"/>
        <v>http://twiplomacy.com/info/europe/Turkey</v>
      </c>
      <c r="G714" s="41" t="s">
        <v>8604</v>
      </c>
      <c r="H714" s="48" t="s">
        <v>8605</v>
      </c>
      <c r="I714" s="41" t="s">
        <v>8416</v>
      </c>
      <c r="J714" s="43">
        <v>730</v>
      </c>
      <c r="K714" s="43">
        <v>7</v>
      </c>
      <c r="L714" s="41" t="s">
        <v>8606</v>
      </c>
      <c r="M714" s="41" t="s">
        <v>8607</v>
      </c>
      <c r="N714" s="41" t="s">
        <v>8430</v>
      </c>
      <c r="O714" s="43">
        <v>0</v>
      </c>
      <c r="P714" s="43">
        <v>1</v>
      </c>
      <c r="Q714" s="41" t="s">
        <v>8395</v>
      </c>
      <c r="R714" s="41" t="s">
        <v>124</v>
      </c>
      <c r="S714" s="43">
        <v>8</v>
      </c>
      <c r="T714" s="44" t="s">
        <v>8608</v>
      </c>
      <c r="U714" s="43">
        <v>1</v>
      </c>
      <c r="V714" s="43">
        <v>9</v>
      </c>
      <c r="W714" s="43">
        <v>22</v>
      </c>
      <c r="X714" s="45">
        <v>0</v>
      </c>
      <c r="Y714" s="45">
        <v>1</v>
      </c>
      <c r="Z714" s="46">
        <v>0</v>
      </c>
      <c r="AA714" s="41" t="s">
        <v>8604</v>
      </c>
      <c r="AB714" s="41" t="s">
        <v>8416</v>
      </c>
      <c r="AC714" s="41" t="s">
        <v>8609</v>
      </c>
      <c r="AD714" s="41" t="s">
        <v>8605</v>
      </c>
      <c r="AE714" s="43">
        <v>0</v>
      </c>
      <c r="AF714" s="43" t="e">
        <v>#VALUE!</v>
      </c>
      <c r="AG714" s="43">
        <v>0</v>
      </c>
      <c r="AH714" s="43">
        <v>0</v>
      </c>
      <c r="AI714" s="41" t="s">
        <v>82</v>
      </c>
      <c r="AJ714" s="41" t="s">
        <v>82</v>
      </c>
      <c r="AK714" s="41" t="s">
        <v>82</v>
      </c>
      <c r="AL714" s="41" t="s">
        <v>82</v>
      </c>
      <c r="AM714" s="41" t="s">
        <v>82</v>
      </c>
      <c r="AN714" s="43" t="s">
        <v>83</v>
      </c>
      <c r="AO714" s="43">
        <v>0</v>
      </c>
      <c r="AP714" s="43">
        <v>0</v>
      </c>
      <c r="AQ714" s="43">
        <v>0</v>
      </c>
      <c r="AR714" s="43">
        <v>0</v>
      </c>
      <c r="AS714" s="41">
        <v>0</v>
      </c>
      <c r="AT714" s="43">
        <v>728</v>
      </c>
      <c r="AU714" s="43">
        <v>109</v>
      </c>
      <c r="AV714" s="47">
        <v>0.17610000000000001</v>
      </c>
      <c r="AW714" s="48" t="s">
        <v>8610</v>
      </c>
      <c r="AX714" s="39">
        <v>0</v>
      </c>
      <c r="AY714" s="39">
        <v>0</v>
      </c>
      <c r="AZ714" s="39" t="s">
        <v>85</v>
      </c>
      <c r="BA714" s="39"/>
      <c r="BB714" s="48" t="s">
        <v>8611</v>
      </c>
      <c r="BC714" s="39">
        <v>0</v>
      </c>
      <c r="BD714" s="41" t="s">
        <v>8604</v>
      </c>
      <c r="BE714" s="50">
        <v>6</v>
      </c>
      <c r="BF714" s="50">
        <v>0</v>
      </c>
      <c r="BG714" s="50">
        <v>0</v>
      </c>
      <c r="BH714" s="50">
        <v>6</v>
      </c>
      <c r="BI714" s="50" t="s">
        <v>8612</v>
      </c>
      <c r="BJ714" s="50"/>
      <c r="BK714" s="50"/>
      <c r="BL714" s="51" t="s">
        <v>8613</v>
      </c>
      <c r="BM714" s="52" t="s">
        <v>90</v>
      </c>
      <c r="BN714" s="57"/>
      <c r="BO714" s="57"/>
      <c r="BP714" s="57"/>
      <c r="BQ714" s="58"/>
    </row>
    <row r="715" spans="1:69" ht="15.75" x14ac:dyDescent="0.25">
      <c r="A715" s="38" t="s">
        <v>5353</v>
      </c>
      <c r="B715" s="39" t="s">
        <v>8387</v>
      </c>
      <c r="C715" s="39" t="s">
        <v>70</v>
      </c>
      <c r="D715" s="39" t="s">
        <v>71</v>
      </c>
      <c r="E715" s="39" t="s">
        <v>70</v>
      </c>
      <c r="F715" s="66" t="str">
        <f t="shared" si="38"/>
        <v>http://twiplomacy.com/info/europe/Turkey</v>
      </c>
      <c r="G715" s="41" t="s">
        <v>8614</v>
      </c>
      <c r="H715" s="48" t="s">
        <v>8615</v>
      </c>
      <c r="I715" s="41" t="s">
        <v>8616</v>
      </c>
      <c r="J715" s="43">
        <v>983</v>
      </c>
      <c r="K715" s="43">
        <v>8</v>
      </c>
      <c r="L715" s="41" t="s">
        <v>8617</v>
      </c>
      <c r="M715" s="41" t="s">
        <v>8618</v>
      </c>
      <c r="N715" s="41" t="s">
        <v>8430</v>
      </c>
      <c r="O715" s="43">
        <v>0</v>
      </c>
      <c r="P715" s="43">
        <v>7</v>
      </c>
      <c r="Q715" s="41" t="s">
        <v>8395</v>
      </c>
      <c r="R715" s="41" t="s">
        <v>79</v>
      </c>
      <c r="S715" s="43">
        <v>4</v>
      </c>
      <c r="T715" s="44" t="s">
        <v>97</v>
      </c>
      <c r="U715" s="43">
        <v>0.38461538461538458</v>
      </c>
      <c r="V715" s="43">
        <v>359.6</v>
      </c>
      <c r="W715" s="43">
        <v>1197</v>
      </c>
      <c r="X715" s="45">
        <v>0</v>
      </c>
      <c r="Y715" s="45">
        <v>5</v>
      </c>
      <c r="Z715" s="46">
        <v>0</v>
      </c>
      <c r="AA715" s="41" t="s">
        <v>8614</v>
      </c>
      <c r="AB715" s="41" t="s">
        <v>8616</v>
      </c>
      <c r="AC715" s="41" t="s">
        <v>8619</v>
      </c>
      <c r="AD715" s="41" t="s">
        <v>8615</v>
      </c>
      <c r="AE715" s="43">
        <v>11174</v>
      </c>
      <c r="AF715" s="43">
        <v>290</v>
      </c>
      <c r="AG715" s="43">
        <v>2610</v>
      </c>
      <c r="AH715" s="43">
        <v>8564</v>
      </c>
      <c r="AI715" s="47">
        <v>2.7599800000000001</v>
      </c>
      <c r="AJ715" s="41" t="s">
        <v>82</v>
      </c>
      <c r="AK715" s="47">
        <v>23.4</v>
      </c>
      <c r="AL715" s="41" t="s">
        <v>82</v>
      </c>
      <c r="AM715" s="41" t="s">
        <v>82</v>
      </c>
      <c r="AN715" s="43">
        <v>9</v>
      </c>
      <c r="AO715" s="43">
        <v>0</v>
      </c>
      <c r="AP715" s="43">
        <v>0</v>
      </c>
      <c r="AQ715" s="43">
        <v>1</v>
      </c>
      <c r="AR715" s="43">
        <v>0</v>
      </c>
      <c r="AS715" s="41">
        <v>0.02</v>
      </c>
      <c r="AT715" s="43">
        <v>923</v>
      </c>
      <c r="AU715" s="43">
        <v>0</v>
      </c>
      <c r="AV715" s="55">
        <v>0</v>
      </c>
      <c r="AW715" s="48" t="s">
        <v>8620</v>
      </c>
      <c r="AX715" s="39">
        <v>0</v>
      </c>
      <c r="AY715" s="39">
        <v>0</v>
      </c>
      <c r="AZ715" s="39" t="s">
        <v>85</v>
      </c>
      <c r="BA715" s="39"/>
      <c r="BB715" s="48" t="s">
        <v>8621</v>
      </c>
      <c r="BC715" s="39">
        <v>0</v>
      </c>
      <c r="BD715" s="41" t="s">
        <v>8614</v>
      </c>
      <c r="BE715" s="50">
        <v>6</v>
      </c>
      <c r="BF715" s="50">
        <v>0</v>
      </c>
      <c r="BG715" s="50">
        <v>1</v>
      </c>
      <c r="BH715" s="50">
        <v>7</v>
      </c>
      <c r="BI715" s="50" t="s">
        <v>8622</v>
      </c>
      <c r="BJ715" s="50"/>
      <c r="BK715" s="50" t="s">
        <v>8414</v>
      </c>
      <c r="BL715" s="51" t="s">
        <v>8623</v>
      </c>
      <c r="BM715" s="52" t="s">
        <v>90</v>
      </c>
      <c r="BN715" s="57"/>
      <c r="BO715" s="57"/>
      <c r="BP715" s="57"/>
      <c r="BQ715" s="58"/>
    </row>
    <row r="716" spans="1:69" ht="15.75" x14ac:dyDescent="0.25">
      <c r="A716" s="38" t="s">
        <v>5353</v>
      </c>
      <c r="B716" s="39" t="s">
        <v>8387</v>
      </c>
      <c r="C716" s="39" t="s">
        <v>70</v>
      </c>
      <c r="D716" s="39" t="s">
        <v>71</v>
      </c>
      <c r="E716" s="39" t="s">
        <v>70</v>
      </c>
      <c r="F716" s="66" t="str">
        <f t="shared" si="38"/>
        <v>http://twiplomacy.com/info/europe/Turkey</v>
      </c>
      <c r="G716" s="41" t="s">
        <v>8624</v>
      </c>
      <c r="H716" s="48" t="s">
        <v>8625</v>
      </c>
      <c r="I716" s="41" t="s">
        <v>8626</v>
      </c>
      <c r="J716" s="43">
        <v>10876</v>
      </c>
      <c r="K716" s="43">
        <v>7</v>
      </c>
      <c r="L716" s="41" t="s">
        <v>8627</v>
      </c>
      <c r="M716" s="41" t="s">
        <v>8628</v>
      </c>
      <c r="N716" s="41" t="s">
        <v>8430</v>
      </c>
      <c r="O716" s="43">
        <v>0</v>
      </c>
      <c r="P716" s="43">
        <v>227</v>
      </c>
      <c r="Q716" s="41" t="s">
        <v>8395</v>
      </c>
      <c r="R716" s="41" t="s">
        <v>124</v>
      </c>
      <c r="S716" s="43">
        <v>14</v>
      </c>
      <c r="T716" s="44" t="s">
        <v>97</v>
      </c>
      <c r="U716" s="43">
        <v>0.2040609137055838</v>
      </c>
      <c r="V716" s="43">
        <v>27.995000000000001</v>
      </c>
      <c r="W716" s="43">
        <v>70.39</v>
      </c>
      <c r="X716" s="45">
        <v>0</v>
      </c>
      <c r="Y716" s="45">
        <v>201</v>
      </c>
      <c r="Z716" s="46">
        <v>0</v>
      </c>
      <c r="AA716" s="41" t="s">
        <v>8624</v>
      </c>
      <c r="AB716" s="41" t="s">
        <v>8626</v>
      </c>
      <c r="AC716" s="41" t="s">
        <v>8629</v>
      </c>
      <c r="AD716" s="41" t="s">
        <v>8630</v>
      </c>
      <c r="AE716" s="43">
        <v>21060</v>
      </c>
      <c r="AF716" s="43">
        <v>26.787610619469028</v>
      </c>
      <c r="AG716" s="43">
        <v>6054</v>
      </c>
      <c r="AH716" s="43">
        <v>15006</v>
      </c>
      <c r="AI716" s="47">
        <v>2.2179999999999998E-2</v>
      </c>
      <c r="AJ716" s="47">
        <v>1.4999999999999999E-2</v>
      </c>
      <c r="AK716" s="47">
        <v>6.3299999999999997E-3</v>
      </c>
      <c r="AL716" s="47">
        <v>5.842E-2</v>
      </c>
      <c r="AM716" s="47">
        <v>6.8700000000000002E-3</v>
      </c>
      <c r="AN716" s="43">
        <v>226</v>
      </c>
      <c r="AO716" s="43">
        <v>152</v>
      </c>
      <c r="AP716" s="43">
        <v>18</v>
      </c>
      <c r="AQ716" s="43">
        <v>2</v>
      </c>
      <c r="AR716" s="43">
        <v>53</v>
      </c>
      <c r="AS716" s="41">
        <v>0.62</v>
      </c>
      <c r="AT716" s="43">
        <v>10846</v>
      </c>
      <c r="AU716" s="43">
        <v>9979</v>
      </c>
      <c r="AV716" s="47">
        <v>11.5098</v>
      </c>
      <c r="AW716" s="48" t="s">
        <v>8631</v>
      </c>
      <c r="AX716" s="39">
        <v>0</v>
      </c>
      <c r="AY716" s="39">
        <v>0</v>
      </c>
      <c r="AZ716" s="39" t="s">
        <v>85</v>
      </c>
      <c r="BA716" s="39"/>
      <c r="BB716" s="48" t="s">
        <v>8632</v>
      </c>
      <c r="BC716" s="39">
        <v>0</v>
      </c>
      <c r="BD716" s="41" t="s">
        <v>8624</v>
      </c>
      <c r="BE716" s="50">
        <v>1</v>
      </c>
      <c r="BF716" s="50">
        <v>5</v>
      </c>
      <c r="BG716" s="50">
        <v>5</v>
      </c>
      <c r="BH716" s="50">
        <v>11</v>
      </c>
      <c r="BI716" s="50" t="s">
        <v>8389</v>
      </c>
      <c r="BJ716" s="50" t="s">
        <v>8633</v>
      </c>
      <c r="BK716" s="50" t="s">
        <v>8634</v>
      </c>
      <c r="BL716" s="51" t="s">
        <v>8635</v>
      </c>
      <c r="BM716" s="52" t="s">
        <v>90</v>
      </c>
      <c r="BN716" s="57"/>
      <c r="BO716" s="57"/>
      <c r="BP716" s="57"/>
      <c r="BQ716" s="58"/>
    </row>
    <row r="717" spans="1:69" ht="15.75" x14ac:dyDescent="0.25">
      <c r="A717" s="38" t="s">
        <v>5353</v>
      </c>
      <c r="B717" s="39" t="s">
        <v>8387</v>
      </c>
      <c r="C717" s="39" t="s">
        <v>70</v>
      </c>
      <c r="D717" s="39" t="s">
        <v>71</v>
      </c>
      <c r="E717" s="39" t="s">
        <v>70</v>
      </c>
      <c r="F717" s="66" t="str">
        <f t="shared" si="38"/>
        <v>http://twiplomacy.com/info/europe/Turkey</v>
      </c>
      <c r="G717" s="41" t="s">
        <v>8636</v>
      </c>
      <c r="H717" s="48" t="s">
        <v>8637</v>
      </c>
      <c r="I717" s="41" t="s">
        <v>8638</v>
      </c>
      <c r="J717" s="43">
        <v>3596</v>
      </c>
      <c r="K717" s="43">
        <v>7</v>
      </c>
      <c r="L717" s="41" t="s">
        <v>8639</v>
      </c>
      <c r="M717" s="41" t="s">
        <v>8640</v>
      </c>
      <c r="N717" s="41" t="s">
        <v>8430</v>
      </c>
      <c r="O717" s="43">
        <v>0</v>
      </c>
      <c r="P717" s="43">
        <v>42</v>
      </c>
      <c r="Q717" s="41" t="s">
        <v>8395</v>
      </c>
      <c r="R717" s="41" t="s">
        <v>124</v>
      </c>
      <c r="S717" s="43">
        <v>12</v>
      </c>
      <c r="T717" s="44" t="s">
        <v>97</v>
      </c>
      <c r="U717" s="43">
        <v>3.6511156186612582E-2</v>
      </c>
      <c r="V717" s="43">
        <v>189.41666666666671</v>
      </c>
      <c r="W717" s="43">
        <v>672.30555555555554</v>
      </c>
      <c r="X717" s="45">
        <v>0</v>
      </c>
      <c r="Y717" s="45">
        <v>36</v>
      </c>
      <c r="Z717" s="46">
        <v>0</v>
      </c>
      <c r="AA717" s="41" t="s">
        <v>8636</v>
      </c>
      <c r="AB717" s="41" t="s">
        <v>8638</v>
      </c>
      <c r="AC717" s="41" t="s">
        <v>8641</v>
      </c>
      <c r="AD717" s="41" t="s">
        <v>8642</v>
      </c>
      <c r="AE717" s="43">
        <v>30713</v>
      </c>
      <c r="AF717" s="43">
        <v>168.14634146341464</v>
      </c>
      <c r="AG717" s="43">
        <v>6894</v>
      </c>
      <c r="AH717" s="43">
        <v>23819</v>
      </c>
      <c r="AI717" s="47">
        <v>0.89922999999999997</v>
      </c>
      <c r="AJ717" s="47">
        <v>0.28864000000000001</v>
      </c>
      <c r="AK717" s="47">
        <v>0.78207000000000004</v>
      </c>
      <c r="AL717" s="47">
        <v>0.29414000000000001</v>
      </c>
      <c r="AM717" s="47">
        <v>3.6170000000000001E-2</v>
      </c>
      <c r="AN717" s="43">
        <v>41</v>
      </c>
      <c r="AO717" s="43">
        <v>27</v>
      </c>
      <c r="AP717" s="43">
        <v>5</v>
      </c>
      <c r="AQ717" s="43">
        <v>8</v>
      </c>
      <c r="AR717" s="43">
        <v>1</v>
      </c>
      <c r="AS717" s="41">
        <v>0.11</v>
      </c>
      <c r="AT717" s="43">
        <v>3569</v>
      </c>
      <c r="AU717" s="43">
        <v>3076</v>
      </c>
      <c r="AV717" s="47">
        <v>6.2393999999999998</v>
      </c>
      <c r="AW717" s="48" t="s">
        <v>8643</v>
      </c>
      <c r="AX717" s="39">
        <v>0</v>
      </c>
      <c r="AY717" s="39">
        <v>0</v>
      </c>
      <c r="AZ717" s="39" t="s">
        <v>85</v>
      </c>
      <c r="BA717" s="39"/>
      <c r="BB717" s="48" t="s">
        <v>8644</v>
      </c>
      <c r="BC717" s="39">
        <v>0</v>
      </c>
      <c r="BD717" s="41" t="s">
        <v>8636</v>
      </c>
      <c r="BE717" s="50">
        <v>1</v>
      </c>
      <c r="BF717" s="50">
        <v>4</v>
      </c>
      <c r="BG717" s="50">
        <v>5</v>
      </c>
      <c r="BH717" s="50">
        <v>10</v>
      </c>
      <c r="BI717" s="50" t="s">
        <v>8389</v>
      </c>
      <c r="BJ717" s="50" t="s">
        <v>8645</v>
      </c>
      <c r="BK717" s="50" t="s">
        <v>8646</v>
      </c>
      <c r="BL717" s="51" t="s">
        <v>8647</v>
      </c>
      <c r="BM717" s="52">
        <v>4719</v>
      </c>
      <c r="BN717" s="57">
        <v>3</v>
      </c>
      <c r="BO717" s="57">
        <v>55</v>
      </c>
      <c r="BP717" s="57">
        <v>0</v>
      </c>
      <c r="BQ717" s="58">
        <f>SUM(BM717)/BN717/BO717</f>
        <v>28.6</v>
      </c>
    </row>
    <row r="718" spans="1:69" ht="15.75" x14ac:dyDescent="0.25">
      <c r="A718" s="38" t="s">
        <v>5353</v>
      </c>
      <c r="B718" s="39" t="s">
        <v>8387</v>
      </c>
      <c r="C718" s="39" t="s">
        <v>70</v>
      </c>
      <c r="D718" s="39" t="s">
        <v>71</v>
      </c>
      <c r="E718" s="39" t="s">
        <v>70</v>
      </c>
      <c r="F718" s="66" t="str">
        <f t="shared" si="38"/>
        <v>http://twiplomacy.com/info/europe/Turkey</v>
      </c>
      <c r="G718" s="41" t="s">
        <v>8648</v>
      </c>
      <c r="H718" s="48" t="s">
        <v>8649</v>
      </c>
      <c r="I718" s="41" t="s">
        <v>8650</v>
      </c>
      <c r="J718" s="43">
        <v>1840</v>
      </c>
      <c r="K718" s="43">
        <v>7</v>
      </c>
      <c r="L718" s="41" t="s">
        <v>8651</v>
      </c>
      <c r="M718" s="41" t="s">
        <v>8652</v>
      </c>
      <c r="N718" s="41" t="s">
        <v>8430</v>
      </c>
      <c r="O718" s="43">
        <v>0</v>
      </c>
      <c r="P718" s="43">
        <v>2</v>
      </c>
      <c r="Q718" s="41" t="s">
        <v>8395</v>
      </c>
      <c r="R718" s="41" t="s">
        <v>124</v>
      </c>
      <c r="S718" s="43">
        <v>7</v>
      </c>
      <c r="T718" s="44" t="s">
        <v>97</v>
      </c>
      <c r="U718" s="43">
        <v>3.4364261168384879E-3</v>
      </c>
      <c r="V718" s="43">
        <v>156.5</v>
      </c>
      <c r="W718" s="43">
        <v>202</v>
      </c>
      <c r="X718" s="45">
        <v>0</v>
      </c>
      <c r="Y718" s="45">
        <v>2</v>
      </c>
      <c r="Z718" s="46">
        <v>0</v>
      </c>
      <c r="AA718" s="41" t="s">
        <v>8648</v>
      </c>
      <c r="AB718" s="41" t="s">
        <v>8650</v>
      </c>
      <c r="AC718" s="41" t="s">
        <v>8653</v>
      </c>
      <c r="AD718" s="41" t="s">
        <v>8649</v>
      </c>
      <c r="AE718" s="43">
        <v>0</v>
      </c>
      <c r="AF718" s="43" t="e">
        <v>#VALUE!</v>
      </c>
      <c r="AG718" s="43">
        <v>0</v>
      </c>
      <c r="AH718" s="43">
        <v>0</v>
      </c>
      <c r="AI718" s="41" t="s">
        <v>82</v>
      </c>
      <c r="AJ718" s="41" t="s">
        <v>82</v>
      </c>
      <c r="AK718" s="41" t="s">
        <v>82</v>
      </c>
      <c r="AL718" s="41" t="s">
        <v>82</v>
      </c>
      <c r="AM718" s="41" t="s">
        <v>82</v>
      </c>
      <c r="AN718" s="43" t="s">
        <v>83</v>
      </c>
      <c r="AO718" s="43">
        <v>0</v>
      </c>
      <c r="AP718" s="43">
        <v>0</v>
      </c>
      <c r="AQ718" s="43">
        <v>0</v>
      </c>
      <c r="AR718" s="43">
        <v>0</v>
      </c>
      <c r="AS718" s="41">
        <v>0</v>
      </c>
      <c r="AT718" s="43">
        <v>1841</v>
      </c>
      <c r="AU718" s="43">
        <v>309</v>
      </c>
      <c r="AV718" s="47">
        <v>0.20169999999999999</v>
      </c>
      <c r="AW718" s="48" t="s">
        <v>8654</v>
      </c>
      <c r="AX718" s="39">
        <v>0</v>
      </c>
      <c r="AY718" s="39">
        <v>0</v>
      </c>
      <c r="AZ718" s="39" t="s">
        <v>85</v>
      </c>
      <c r="BA718" s="39"/>
      <c r="BB718" s="48" t="s">
        <v>8655</v>
      </c>
      <c r="BC718" s="39">
        <v>0</v>
      </c>
      <c r="BD718" s="41" t="s">
        <v>8648</v>
      </c>
      <c r="BE718" s="50">
        <v>6</v>
      </c>
      <c r="BF718" s="50">
        <v>0</v>
      </c>
      <c r="BG718" s="50">
        <v>0</v>
      </c>
      <c r="BH718" s="50">
        <v>6</v>
      </c>
      <c r="BI718" s="50" t="s">
        <v>8622</v>
      </c>
      <c r="BJ718" s="50"/>
      <c r="BK718" s="50"/>
      <c r="BL718" s="51" t="s">
        <v>8656</v>
      </c>
      <c r="BM718" s="52" t="s">
        <v>90</v>
      </c>
      <c r="BN718" s="57"/>
      <c r="BO718" s="57"/>
      <c r="BP718" s="57"/>
      <c r="BQ718" s="58"/>
    </row>
    <row r="719" spans="1:69" ht="15.75" x14ac:dyDescent="0.25">
      <c r="A719" s="38" t="s">
        <v>5353</v>
      </c>
      <c r="B719" s="39" t="s">
        <v>8657</v>
      </c>
      <c r="C719" s="39" t="s">
        <v>146</v>
      </c>
      <c r="D719" s="39" t="s">
        <v>118</v>
      </c>
      <c r="E719" s="39" t="s">
        <v>8658</v>
      </c>
      <c r="F719" s="66" t="str">
        <f t="shared" ref="F719:F727" si="39">HYPERLINK("http://twiplomacy.com/info/europe/Ukraine","http://twiplomacy.com/info/europe/Ukraine")</f>
        <v>http://twiplomacy.com/info/europe/Ukraine</v>
      </c>
      <c r="G719" s="41" t="s">
        <v>8659</v>
      </c>
      <c r="H719" s="48" t="s">
        <v>8660</v>
      </c>
      <c r="I719" s="41" t="s">
        <v>8661</v>
      </c>
      <c r="J719" s="43">
        <v>1285283</v>
      </c>
      <c r="K719" s="43">
        <v>28</v>
      </c>
      <c r="L719" s="41" t="s">
        <v>8662</v>
      </c>
      <c r="M719" s="41" t="s">
        <v>8663</v>
      </c>
      <c r="N719" s="41"/>
      <c r="O719" s="43">
        <v>19</v>
      </c>
      <c r="P719" s="43">
        <v>11851</v>
      </c>
      <c r="Q719" s="41" t="s">
        <v>164</v>
      </c>
      <c r="R719" s="41" t="s">
        <v>124</v>
      </c>
      <c r="S719" s="43">
        <v>2295</v>
      </c>
      <c r="T719" s="39" t="s">
        <v>97</v>
      </c>
      <c r="U719" s="43">
        <v>6.9870410367170628</v>
      </c>
      <c r="V719" s="43">
        <v>115.31874612042211</v>
      </c>
      <c r="W719" s="43">
        <v>258.17101179391682</v>
      </c>
      <c r="X719" s="45">
        <v>29</v>
      </c>
      <c r="Y719" s="45">
        <v>3235</v>
      </c>
      <c r="Z719" s="46">
        <v>8.9644513137557991E-3</v>
      </c>
      <c r="AA719" s="41" t="s">
        <v>8659</v>
      </c>
      <c r="AB719" s="41" t="s">
        <v>8661</v>
      </c>
      <c r="AC719" s="41" t="s">
        <v>8664</v>
      </c>
      <c r="AD719" s="41" t="s">
        <v>8660</v>
      </c>
      <c r="AE719" s="43">
        <v>1099754</v>
      </c>
      <c r="AF719" s="43">
        <v>118.41401971522454</v>
      </c>
      <c r="AG719" s="43">
        <v>324336</v>
      </c>
      <c r="AH719" s="43">
        <v>775418</v>
      </c>
      <c r="AI719" s="47">
        <v>3.2000000000000003E-4</v>
      </c>
      <c r="AJ719" s="47">
        <v>3.8000000000000002E-4</v>
      </c>
      <c r="AK719" s="47">
        <v>2.9E-4</v>
      </c>
      <c r="AL719" s="47">
        <v>5.0000000000000001E-4</v>
      </c>
      <c r="AM719" s="47">
        <v>2.0000000000000001E-4</v>
      </c>
      <c r="AN719" s="43">
        <v>2739</v>
      </c>
      <c r="AO719" s="43">
        <v>1096</v>
      </c>
      <c r="AP719" s="43">
        <v>439</v>
      </c>
      <c r="AQ719" s="43">
        <v>51</v>
      </c>
      <c r="AR719" s="43">
        <v>1118</v>
      </c>
      <c r="AS719" s="41">
        <v>7.5</v>
      </c>
      <c r="AT719" s="43">
        <v>1289203</v>
      </c>
      <c r="AU719" s="43">
        <v>160296</v>
      </c>
      <c r="AV719" s="47">
        <v>0.14199999999999999</v>
      </c>
      <c r="AW719" s="48" t="str">
        <f>HYPERLINK("https://twitter.com/poroshenko/lists","https://twitter.com/poroshenko/lists")</f>
        <v>https://twitter.com/poroshenko/lists</v>
      </c>
      <c r="AX719" s="39">
        <v>0</v>
      </c>
      <c r="AY719" s="39">
        <v>0</v>
      </c>
      <c r="AZ719" s="39" t="s">
        <v>85</v>
      </c>
      <c r="BA719" s="39"/>
      <c r="BB719" s="48" t="s">
        <v>8665</v>
      </c>
      <c r="BC719" s="39">
        <v>0</v>
      </c>
      <c r="BD719" s="41" t="s">
        <v>8659</v>
      </c>
      <c r="BE719" s="50">
        <v>8</v>
      </c>
      <c r="BF719" s="50">
        <v>53</v>
      </c>
      <c r="BG719" s="50">
        <v>5</v>
      </c>
      <c r="BH719" s="50">
        <v>66</v>
      </c>
      <c r="BI719" s="50" t="s">
        <v>8666</v>
      </c>
      <c r="BJ719" s="50" t="s">
        <v>8667</v>
      </c>
      <c r="BK719" s="50" t="s">
        <v>8668</v>
      </c>
      <c r="BL719" s="56" t="s">
        <v>8669</v>
      </c>
      <c r="BM719" s="52">
        <v>68890</v>
      </c>
      <c r="BN719" s="57">
        <v>10</v>
      </c>
      <c r="BO719" s="57">
        <v>9833</v>
      </c>
      <c r="BP719" s="57">
        <v>0</v>
      </c>
      <c r="BQ719" s="58">
        <f>SUM(BM719)/BN719/BO719</f>
        <v>0.7006000203396725</v>
      </c>
    </row>
    <row r="720" spans="1:69" ht="15.75" x14ac:dyDescent="0.25">
      <c r="A720" s="38" t="s">
        <v>5353</v>
      </c>
      <c r="B720" s="39" t="s">
        <v>8657</v>
      </c>
      <c r="C720" s="39" t="s">
        <v>70</v>
      </c>
      <c r="D720" s="39" t="s">
        <v>71</v>
      </c>
      <c r="E720" s="39" t="s">
        <v>70</v>
      </c>
      <c r="F720" s="66" t="str">
        <f t="shared" si="39"/>
        <v>http://twiplomacy.com/info/europe/Ukraine</v>
      </c>
      <c r="G720" s="41" t="s">
        <v>8670</v>
      </c>
      <c r="H720" s="48" t="s">
        <v>8671</v>
      </c>
      <c r="I720" s="41" t="s">
        <v>8672</v>
      </c>
      <c r="J720" s="43">
        <v>117686</v>
      </c>
      <c r="K720" s="43">
        <v>418</v>
      </c>
      <c r="L720" s="41" t="s">
        <v>8673</v>
      </c>
      <c r="M720" s="41" t="s">
        <v>8674</v>
      </c>
      <c r="N720" s="41" t="s">
        <v>8675</v>
      </c>
      <c r="O720" s="43">
        <v>1005</v>
      </c>
      <c r="P720" s="43">
        <v>11544</v>
      </c>
      <c r="Q720" s="41" t="s">
        <v>164</v>
      </c>
      <c r="R720" s="41" t="s">
        <v>124</v>
      </c>
      <c r="S720" s="43">
        <v>573</v>
      </c>
      <c r="T720" s="44" t="s">
        <v>97</v>
      </c>
      <c r="U720" s="43">
        <v>5.5561312607944728</v>
      </c>
      <c r="V720" s="43">
        <v>22.194398682042831</v>
      </c>
      <c r="W720" s="43">
        <v>28.582784184514001</v>
      </c>
      <c r="X720" s="45">
        <v>16</v>
      </c>
      <c r="Y720" s="45">
        <v>3217</v>
      </c>
      <c r="Z720" s="46">
        <v>4.9735778675784898E-3</v>
      </c>
      <c r="AA720" s="41" t="s">
        <v>8670</v>
      </c>
      <c r="AB720" s="41" t="s">
        <v>8672</v>
      </c>
      <c r="AC720" s="41" t="s">
        <v>8676</v>
      </c>
      <c r="AD720" s="41" t="s">
        <v>8671</v>
      </c>
      <c r="AE720" s="43">
        <v>94130</v>
      </c>
      <c r="AF720" s="43">
        <v>22.888746803069054</v>
      </c>
      <c r="AG720" s="43">
        <v>35798</v>
      </c>
      <c r="AH720" s="43">
        <v>58332</v>
      </c>
      <c r="AI720" s="47">
        <v>5.2999999999999998E-4</v>
      </c>
      <c r="AJ720" s="47">
        <v>5.8E-4</v>
      </c>
      <c r="AK720" s="47">
        <v>5.1000000000000004E-4</v>
      </c>
      <c r="AL720" s="47">
        <v>1.34E-3</v>
      </c>
      <c r="AM720" s="47">
        <v>2.4000000000000001E-4</v>
      </c>
      <c r="AN720" s="43">
        <v>1564</v>
      </c>
      <c r="AO720" s="43">
        <v>58</v>
      </c>
      <c r="AP720" s="43">
        <v>33</v>
      </c>
      <c r="AQ720" s="43">
        <v>1423</v>
      </c>
      <c r="AR720" s="43">
        <v>25</v>
      </c>
      <c r="AS720" s="41">
        <v>4.28</v>
      </c>
      <c r="AT720" s="43">
        <v>117877</v>
      </c>
      <c r="AU720" s="43">
        <v>28234</v>
      </c>
      <c r="AV720" s="47">
        <v>0.315</v>
      </c>
      <c r="AW720" s="48" t="str">
        <f>HYPERLINK("https://twitter.com/APUkraine/lists","https://twitter.com/APUkraine/lists")</f>
        <v>https://twitter.com/APUkraine/lists</v>
      </c>
      <c r="AX720" s="39">
        <v>0</v>
      </c>
      <c r="AY720" s="39">
        <v>0</v>
      </c>
      <c r="AZ720" s="39" t="s">
        <v>85</v>
      </c>
      <c r="BA720" s="87"/>
      <c r="BB720" s="48" t="s">
        <v>8677</v>
      </c>
      <c r="BC720" s="39">
        <v>0</v>
      </c>
      <c r="BD720" s="41" t="s">
        <v>8670</v>
      </c>
      <c r="BE720" s="50">
        <v>48</v>
      </c>
      <c r="BF720" s="50">
        <v>8</v>
      </c>
      <c r="BG720" s="50">
        <v>18</v>
      </c>
      <c r="BH720" s="50">
        <v>74</v>
      </c>
      <c r="BI720" s="50" t="s">
        <v>8678</v>
      </c>
      <c r="BJ720" s="50" t="s">
        <v>8679</v>
      </c>
      <c r="BK720" s="50" t="s">
        <v>8680</v>
      </c>
      <c r="BL720" s="56" t="s">
        <v>8681</v>
      </c>
      <c r="BM720" s="52" t="s">
        <v>276</v>
      </c>
      <c r="BN720" s="57"/>
      <c r="BO720" s="57"/>
      <c r="BP720" s="57"/>
      <c r="BQ720" s="58"/>
    </row>
    <row r="721" spans="1:69" ht="15.75" x14ac:dyDescent="0.25">
      <c r="A721" s="38" t="s">
        <v>5353</v>
      </c>
      <c r="B721" s="39" t="s">
        <v>8657</v>
      </c>
      <c r="C721" s="39" t="s">
        <v>70</v>
      </c>
      <c r="D721" s="39" t="s">
        <v>71</v>
      </c>
      <c r="E721" s="39" t="s">
        <v>70</v>
      </c>
      <c r="F721" s="66" t="str">
        <f t="shared" si="39"/>
        <v>http://twiplomacy.com/info/europe/Ukraine</v>
      </c>
      <c r="G721" s="41" t="s">
        <v>8682</v>
      </c>
      <c r="H721" s="48" t="s">
        <v>8683</v>
      </c>
      <c r="I721" s="41" t="s">
        <v>8684</v>
      </c>
      <c r="J721" s="43">
        <v>36927</v>
      </c>
      <c r="K721" s="43">
        <v>339</v>
      </c>
      <c r="L721" s="41" t="s">
        <v>8685</v>
      </c>
      <c r="M721" s="41" t="s">
        <v>8686</v>
      </c>
      <c r="N721" s="41" t="s">
        <v>8687</v>
      </c>
      <c r="O721" s="43">
        <v>170</v>
      </c>
      <c r="P721" s="43">
        <v>3384</v>
      </c>
      <c r="Q721" s="41" t="s">
        <v>164</v>
      </c>
      <c r="R721" s="41" t="s">
        <v>124</v>
      </c>
      <c r="S721" s="43">
        <v>201</v>
      </c>
      <c r="T721" s="44" t="s">
        <v>97</v>
      </c>
      <c r="U721" s="43">
        <v>3.21272365805169</v>
      </c>
      <c r="V721" s="43">
        <v>19.644268774703558</v>
      </c>
      <c r="W721" s="43">
        <v>11.813241106719371</v>
      </c>
      <c r="X721" s="45">
        <v>10</v>
      </c>
      <c r="Y721" s="45">
        <v>3232</v>
      </c>
      <c r="Z721" s="46">
        <v>3.0940594059405903E-3</v>
      </c>
      <c r="AA721" s="41" t="s">
        <v>8682</v>
      </c>
      <c r="AB721" s="41" t="s">
        <v>8684</v>
      </c>
      <c r="AC721" s="41" t="s">
        <v>8688</v>
      </c>
      <c r="AD721" s="41" t="s">
        <v>8683</v>
      </c>
      <c r="AE721" s="43">
        <v>38064</v>
      </c>
      <c r="AF721" s="43">
        <v>20.991101223581758</v>
      </c>
      <c r="AG721" s="43">
        <v>18871</v>
      </c>
      <c r="AH721" s="43">
        <v>19193</v>
      </c>
      <c r="AI721" s="47">
        <v>1.41E-3</v>
      </c>
      <c r="AJ721" s="47">
        <v>2.8400000000000001E-3</v>
      </c>
      <c r="AK721" s="47">
        <v>1.4400000000000001E-3</v>
      </c>
      <c r="AL721" s="47">
        <v>3.62E-3</v>
      </c>
      <c r="AM721" s="47">
        <v>1.7799999999999999E-3</v>
      </c>
      <c r="AN721" s="43">
        <v>899</v>
      </c>
      <c r="AO721" s="43">
        <v>118</v>
      </c>
      <c r="AP721" s="43">
        <v>3</v>
      </c>
      <c r="AQ721" s="43">
        <v>739</v>
      </c>
      <c r="AR721" s="43">
        <v>37</v>
      </c>
      <c r="AS721" s="41">
        <v>2.46</v>
      </c>
      <c r="AT721" s="43">
        <v>37057</v>
      </c>
      <c r="AU721" s="43">
        <v>31976</v>
      </c>
      <c r="AV721" s="47">
        <v>6.2931999999999997</v>
      </c>
      <c r="AW721" s="48" t="s">
        <v>8689</v>
      </c>
      <c r="AX721" s="39">
        <v>0</v>
      </c>
      <c r="AY721" s="39">
        <v>0</v>
      </c>
      <c r="AZ721" s="39" t="s">
        <v>85</v>
      </c>
      <c r="BA721" s="87"/>
      <c r="BB721" s="48" t="s">
        <v>8690</v>
      </c>
      <c r="BC721" s="39">
        <v>0</v>
      </c>
      <c r="BD721" s="41" t="s">
        <v>8682</v>
      </c>
      <c r="BE721" s="50">
        <v>48</v>
      </c>
      <c r="BF721" s="50">
        <v>11</v>
      </c>
      <c r="BG721" s="50">
        <v>7</v>
      </c>
      <c r="BH721" s="50">
        <v>66</v>
      </c>
      <c r="BI721" s="50" t="s">
        <v>8691</v>
      </c>
      <c r="BJ721" s="50" t="s">
        <v>8692</v>
      </c>
      <c r="BK721" s="50" t="s">
        <v>8693</v>
      </c>
      <c r="BL721" s="51" t="s">
        <v>8694</v>
      </c>
      <c r="BM721" s="52" t="s">
        <v>90</v>
      </c>
      <c r="BN721" s="57"/>
      <c r="BO721" s="57"/>
      <c r="BP721" s="57"/>
      <c r="BQ721" s="58"/>
    </row>
    <row r="722" spans="1:69" ht="15.75" x14ac:dyDescent="0.25">
      <c r="A722" s="38" t="s">
        <v>5353</v>
      </c>
      <c r="B722" s="39" t="s">
        <v>8657</v>
      </c>
      <c r="C722" s="39" t="s">
        <v>104</v>
      </c>
      <c r="D722" s="39" t="s">
        <v>118</v>
      </c>
      <c r="E722" s="39" t="s">
        <v>8695</v>
      </c>
      <c r="F722" s="66" t="str">
        <f t="shared" si="39"/>
        <v>http://twiplomacy.com/info/europe/Ukraine</v>
      </c>
      <c r="G722" s="41" t="s">
        <v>8696</v>
      </c>
      <c r="H722" s="48" t="s">
        <v>8697</v>
      </c>
      <c r="I722" s="41" t="s">
        <v>8698</v>
      </c>
      <c r="J722" s="43">
        <v>148815</v>
      </c>
      <c r="K722" s="43">
        <v>110</v>
      </c>
      <c r="L722" s="41" t="s">
        <v>8699</v>
      </c>
      <c r="M722" s="41" t="s">
        <v>8700</v>
      </c>
      <c r="N722" s="41" t="s">
        <v>8701</v>
      </c>
      <c r="O722" s="43">
        <v>94</v>
      </c>
      <c r="P722" s="43">
        <v>6777</v>
      </c>
      <c r="Q722" s="41" t="s">
        <v>8702</v>
      </c>
      <c r="R722" s="41" t="s">
        <v>124</v>
      </c>
      <c r="S722" s="43">
        <v>300</v>
      </c>
      <c r="T722" s="44" t="s">
        <v>97</v>
      </c>
      <c r="U722" s="43">
        <v>8.2915601023017906</v>
      </c>
      <c r="V722" s="43">
        <v>34.916150990099013</v>
      </c>
      <c r="W722" s="43">
        <v>62.019492574257427</v>
      </c>
      <c r="X722" s="45">
        <v>24</v>
      </c>
      <c r="Y722" s="45">
        <v>3242</v>
      </c>
      <c r="Z722" s="46">
        <v>7.4028377544725502E-3</v>
      </c>
      <c r="AA722" s="41" t="s">
        <v>8696</v>
      </c>
      <c r="AB722" s="41" t="s">
        <v>8698</v>
      </c>
      <c r="AC722" s="41" t="s">
        <v>8703</v>
      </c>
      <c r="AD722" s="41" t="s">
        <v>8704</v>
      </c>
      <c r="AE722" s="43">
        <v>298550</v>
      </c>
      <c r="AF722" s="43">
        <v>34.481153720091775</v>
      </c>
      <c r="AG722" s="43">
        <v>105202</v>
      </c>
      <c r="AH722" s="43">
        <v>193348</v>
      </c>
      <c r="AI722" s="47">
        <v>9.5E-4</v>
      </c>
      <c r="AJ722" s="47">
        <v>1.31E-3</v>
      </c>
      <c r="AK722" s="47">
        <v>8.0999999999999996E-4</v>
      </c>
      <c r="AL722" s="47">
        <v>2.3900000000000002E-3</v>
      </c>
      <c r="AM722" s="47">
        <v>6.3000000000000003E-4</v>
      </c>
      <c r="AN722" s="43">
        <v>3051</v>
      </c>
      <c r="AO722" s="43">
        <v>1184</v>
      </c>
      <c r="AP722" s="43">
        <v>182</v>
      </c>
      <c r="AQ722" s="43">
        <v>226</v>
      </c>
      <c r="AR722" s="43">
        <v>1449</v>
      </c>
      <c r="AS722" s="41">
        <v>8.36</v>
      </c>
      <c r="AT722" s="43">
        <v>149014</v>
      </c>
      <c r="AU722" s="43">
        <v>108145</v>
      </c>
      <c r="AV722" s="47">
        <v>2.6461000000000001</v>
      </c>
      <c r="AW722" s="48" t="s">
        <v>8705</v>
      </c>
      <c r="AX722" s="39">
        <v>0</v>
      </c>
      <c r="AY722" s="39">
        <v>0</v>
      </c>
      <c r="AZ722" s="39" t="s">
        <v>85</v>
      </c>
      <c r="BA722" s="39"/>
      <c r="BB722" s="48" t="s">
        <v>8706</v>
      </c>
      <c r="BC722" s="39">
        <v>0</v>
      </c>
      <c r="BD722" s="41" t="s">
        <v>8696</v>
      </c>
      <c r="BE722" s="50">
        <v>14</v>
      </c>
      <c r="BF722" s="50">
        <v>14</v>
      </c>
      <c r="BG722" s="50">
        <v>7</v>
      </c>
      <c r="BH722" s="50">
        <v>35</v>
      </c>
      <c r="BI722" s="50" t="s">
        <v>8707</v>
      </c>
      <c r="BJ722" s="50" t="s">
        <v>8708</v>
      </c>
      <c r="BK722" s="50" t="s">
        <v>8709</v>
      </c>
      <c r="BL722" s="56" t="s">
        <v>8710</v>
      </c>
      <c r="BM722" s="52" t="s">
        <v>276</v>
      </c>
      <c r="BN722" s="57"/>
      <c r="BO722" s="57"/>
      <c r="BP722" s="57"/>
      <c r="BQ722" s="58"/>
    </row>
    <row r="723" spans="1:69" ht="15.75" x14ac:dyDescent="0.25">
      <c r="A723" s="38" t="s">
        <v>5353</v>
      </c>
      <c r="B723" s="39" t="s">
        <v>8657</v>
      </c>
      <c r="C723" s="39" t="s">
        <v>211</v>
      </c>
      <c r="D723" s="39" t="s">
        <v>71</v>
      </c>
      <c r="E723" s="39" t="s">
        <v>211</v>
      </c>
      <c r="F723" s="66" t="str">
        <f t="shared" si="39"/>
        <v>http://twiplomacy.com/info/europe/Ukraine</v>
      </c>
      <c r="G723" s="41" t="s">
        <v>8711</v>
      </c>
      <c r="H723" s="48" t="s">
        <v>8712</v>
      </c>
      <c r="I723" s="41" t="s">
        <v>8713</v>
      </c>
      <c r="J723" s="43">
        <v>118601</v>
      </c>
      <c r="K723" s="43">
        <v>191</v>
      </c>
      <c r="L723" s="41" t="s">
        <v>8714</v>
      </c>
      <c r="M723" s="41" t="s">
        <v>8715</v>
      </c>
      <c r="N723" s="41" t="s">
        <v>8716</v>
      </c>
      <c r="O723" s="43">
        <v>239</v>
      </c>
      <c r="P723" s="43">
        <v>48204</v>
      </c>
      <c r="Q723" s="41" t="s">
        <v>8702</v>
      </c>
      <c r="R723" s="41" t="s">
        <v>124</v>
      </c>
      <c r="S723" s="43">
        <v>557</v>
      </c>
      <c r="T723" s="44" t="s">
        <v>97</v>
      </c>
      <c r="U723" s="43">
        <v>4.6942028985507243</v>
      </c>
      <c r="V723" s="43">
        <v>21.683615819209042</v>
      </c>
      <c r="W723" s="43">
        <v>14.984180790960449</v>
      </c>
      <c r="X723" s="45">
        <v>8</v>
      </c>
      <c r="Y723" s="45">
        <v>3239</v>
      </c>
      <c r="Z723" s="46">
        <v>2.4698981167026899E-3</v>
      </c>
      <c r="AA723" s="41" t="s">
        <v>8711</v>
      </c>
      <c r="AB723" s="41" t="s">
        <v>8713</v>
      </c>
      <c r="AC723" s="41" t="s">
        <v>8717</v>
      </c>
      <c r="AD723" s="41" t="s">
        <v>8712</v>
      </c>
      <c r="AE723" s="43">
        <v>12960</v>
      </c>
      <c r="AF723" s="43">
        <v>15.553811659192824</v>
      </c>
      <c r="AG723" s="43">
        <v>6937</v>
      </c>
      <c r="AH723" s="43">
        <v>6023</v>
      </c>
      <c r="AI723" s="47">
        <v>2.4000000000000001E-4</v>
      </c>
      <c r="AJ723" s="47">
        <v>5.5000000000000003E-4</v>
      </c>
      <c r="AK723" s="47">
        <v>2.3000000000000001E-4</v>
      </c>
      <c r="AL723" s="41" t="s">
        <v>82</v>
      </c>
      <c r="AM723" s="47">
        <v>2.4000000000000001E-4</v>
      </c>
      <c r="AN723" s="43">
        <v>446</v>
      </c>
      <c r="AO723" s="43">
        <v>34</v>
      </c>
      <c r="AP723" s="43">
        <v>0</v>
      </c>
      <c r="AQ723" s="43">
        <v>365</v>
      </c>
      <c r="AR723" s="43">
        <v>3</v>
      </c>
      <c r="AS723" s="41">
        <v>1.22</v>
      </c>
      <c r="AT723" s="43">
        <v>118646</v>
      </c>
      <c r="AU723" s="43">
        <v>3789</v>
      </c>
      <c r="AV723" s="47">
        <v>3.3000000000000002E-2</v>
      </c>
      <c r="AW723" s="48" t="s">
        <v>8718</v>
      </c>
      <c r="AX723" s="39">
        <v>0</v>
      </c>
      <c r="AY723" s="39">
        <v>0</v>
      </c>
      <c r="AZ723" s="39" t="s">
        <v>85</v>
      </c>
      <c r="BA723" s="39"/>
      <c r="BB723" s="48" t="s">
        <v>8719</v>
      </c>
      <c r="BC723" s="39">
        <v>0</v>
      </c>
      <c r="BD723" s="41" t="s">
        <v>8711</v>
      </c>
      <c r="BE723" s="50">
        <v>4</v>
      </c>
      <c r="BF723" s="50">
        <v>6</v>
      </c>
      <c r="BG723" s="50">
        <v>5</v>
      </c>
      <c r="BH723" s="50">
        <v>15</v>
      </c>
      <c r="BI723" s="50" t="s">
        <v>8720</v>
      </c>
      <c r="BJ723" s="50" t="s">
        <v>8721</v>
      </c>
      <c r="BK723" s="50" t="s">
        <v>8722</v>
      </c>
      <c r="BL723" s="51" t="s">
        <v>8723</v>
      </c>
      <c r="BM723" s="52" t="s">
        <v>90</v>
      </c>
      <c r="BN723" s="57"/>
      <c r="BO723" s="57"/>
      <c r="BP723" s="57"/>
      <c r="BQ723" s="58"/>
    </row>
    <row r="724" spans="1:69" ht="15.75" x14ac:dyDescent="0.25">
      <c r="A724" s="38" t="s">
        <v>5353</v>
      </c>
      <c r="B724" s="39" t="s">
        <v>8657</v>
      </c>
      <c r="C724" s="39" t="s">
        <v>211</v>
      </c>
      <c r="D724" s="39" t="s">
        <v>71</v>
      </c>
      <c r="E724" s="39" t="s">
        <v>211</v>
      </c>
      <c r="F724" s="66" t="str">
        <f t="shared" si="39"/>
        <v>http://twiplomacy.com/info/europe/Ukraine</v>
      </c>
      <c r="G724" s="41" t="s">
        <v>8724</v>
      </c>
      <c r="H724" s="48" t="s">
        <v>8725</v>
      </c>
      <c r="I724" s="41" t="s">
        <v>8726</v>
      </c>
      <c r="J724" s="43">
        <v>12663</v>
      </c>
      <c r="K724" s="43">
        <v>3</v>
      </c>
      <c r="L724" s="41" t="s">
        <v>8727</v>
      </c>
      <c r="M724" s="41" t="s">
        <v>8728</v>
      </c>
      <c r="N724" s="41" t="s">
        <v>8687</v>
      </c>
      <c r="O724" s="43">
        <v>0</v>
      </c>
      <c r="P724" s="43">
        <v>25750</v>
      </c>
      <c r="Q724" s="41" t="s">
        <v>3897</v>
      </c>
      <c r="R724" s="41" t="s">
        <v>124</v>
      </c>
      <c r="S724" s="43">
        <v>177</v>
      </c>
      <c r="T724" s="44" t="s">
        <v>97</v>
      </c>
      <c r="U724" s="43">
        <v>11.516014234875451</v>
      </c>
      <c r="V724" s="43">
        <v>0.2203337453646477</v>
      </c>
      <c r="W724" s="43">
        <v>0.26452410383189118</v>
      </c>
      <c r="X724" s="45">
        <v>0</v>
      </c>
      <c r="Y724" s="45">
        <v>3236</v>
      </c>
      <c r="Z724" s="46">
        <v>0</v>
      </c>
      <c r="AA724" s="41" t="s">
        <v>8724</v>
      </c>
      <c r="AB724" s="41" t="s">
        <v>8726</v>
      </c>
      <c r="AC724" s="41" t="s">
        <v>8729</v>
      </c>
      <c r="AD724" s="41" t="s">
        <v>8725</v>
      </c>
      <c r="AE724" s="43">
        <v>1002</v>
      </c>
      <c r="AF724" s="43">
        <v>0.15978530140379851</v>
      </c>
      <c r="AG724" s="43">
        <v>387</v>
      </c>
      <c r="AH724" s="43">
        <v>615</v>
      </c>
      <c r="AI724" s="47">
        <v>0</v>
      </c>
      <c r="AJ724" s="41" t="s">
        <v>82</v>
      </c>
      <c r="AK724" s="47">
        <v>0</v>
      </c>
      <c r="AL724" s="41" t="s">
        <v>82</v>
      </c>
      <c r="AM724" s="41" t="s">
        <v>82</v>
      </c>
      <c r="AN724" s="43">
        <v>2422</v>
      </c>
      <c r="AO724" s="43">
        <v>0</v>
      </c>
      <c r="AP724" s="43">
        <v>0</v>
      </c>
      <c r="AQ724" s="43">
        <v>2422</v>
      </c>
      <c r="AR724" s="43">
        <v>0</v>
      </c>
      <c r="AS724" s="41">
        <v>6.64</v>
      </c>
      <c r="AT724" s="43">
        <v>12664</v>
      </c>
      <c r="AU724" s="43">
        <v>429</v>
      </c>
      <c r="AV724" s="47">
        <v>3.5099999999999999E-2</v>
      </c>
      <c r="AW724" s="48" t="s">
        <v>8730</v>
      </c>
      <c r="AX724" s="39">
        <v>0</v>
      </c>
      <c r="AY724" s="39">
        <v>0</v>
      </c>
      <c r="AZ724" s="39" t="s">
        <v>85</v>
      </c>
      <c r="BA724" s="39"/>
      <c r="BB724" s="48" t="s">
        <v>8731</v>
      </c>
      <c r="BC724" s="39">
        <v>0</v>
      </c>
      <c r="BD724" s="41" t="s">
        <v>8724</v>
      </c>
      <c r="BE724" s="50">
        <v>0</v>
      </c>
      <c r="BF724" s="50">
        <v>3</v>
      </c>
      <c r="BG724" s="50">
        <v>2</v>
      </c>
      <c r="BH724" s="50">
        <v>5</v>
      </c>
      <c r="BI724" s="50"/>
      <c r="BJ724" s="50" t="s">
        <v>8732</v>
      </c>
      <c r="BK724" s="50" t="s">
        <v>8733</v>
      </c>
      <c r="BL724" s="51" t="s">
        <v>8734</v>
      </c>
      <c r="BM724" s="52" t="s">
        <v>90</v>
      </c>
      <c r="BN724" s="57"/>
      <c r="BO724" s="57"/>
      <c r="BP724" s="57"/>
      <c r="BQ724" s="58"/>
    </row>
    <row r="725" spans="1:69" ht="15.75" x14ac:dyDescent="0.25">
      <c r="A725" s="38" t="s">
        <v>5353</v>
      </c>
      <c r="B725" s="39" t="s">
        <v>8657</v>
      </c>
      <c r="C725" s="39" t="s">
        <v>211</v>
      </c>
      <c r="D725" s="39" t="s">
        <v>71</v>
      </c>
      <c r="E725" s="39" t="s">
        <v>211</v>
      </c>
      <c r="F725" s="66" t="str">
        <f t="shared" si="39"/>
        <v>http://twiplomacy.com/info/europe/Ukraine</v>
      </c>
      <c r="G725" s="41" t="s">
        <v>8735</v>
      </c>
      <c r="H725" s="48" t="s">
        <v>8736</v>
      </c>
      <c r="I725" s="41" t="s">
        <v>8737</v>
      </c>
      <c r="J725" s="43">
        <v>9411</v>
      </c>
      <c r="K725" s="43">
        <v>5</v>
      </c>
      <c r="L725" s="41" t="s">
        <v>8738</v>
      </c>
      <c r="M725" s="41" t="s">
        <v>8739</v>
      </c>
      <c r="N725" s="41" t="s">
        <v>8740</v>
      </c>
      <c r="O725" s="43">
        <v>0</v>
      </c>
      <c r="P725" s="43">
        <v>14846</v>
      </c>
      <c r="Q725" s="41" t="s">
        <v>3897</v>
      </c>
      <c r="R725" s="41" t="s">
        <v>124</v>
      </c>
      <c r="S725" s="43">
        <v>313</v>
      </c>
      <c r="T725" s="44" t="s">
        <v>97</v>
      </c>
      <c r="U725" s="43">
        <v>5.1047619047619044</v>
      </c>
      <c r="V725" s="43">
        <v>0.44402985074626872</v>
      </c>
      <c r="W725" s="43">
        <v>0.27611940298507459</v>
      </c>
      <c r="X725" s="45">
        <v>0</v>
      </c>
      <c r="Y725" s="45">
        <v>3216</v>
      </c>
      <c r="Z725" s="46">
        <v>0</v>
      </c>
      <c r="AA725" s="41" t="s">
        <v>8735</v>
      </c>
      <c r="AB725" s="41" t="s">
        <v>8737</v>
      </c>
      <c r="AC725" s="41" t="s">
        <v>8741</v>
      </c>
      <c r="AD725" s="41" t="s">
        <v>8736</v>
      </c>
      <c r="AE725" s="43">
        <v>797</v>
      </c>
      <c r="AF725" s="43">
        <v>0.35421888053466999</v>
      </c>
      <c r="AG725" s="43">
        <v>424</v>
      </c>
      <c r="AH725" s="43">
        <v>373</v>
      </c>
      <c r="AI725" s="47">
        <v>0</v>
      </c>
      <c r="AJ725" s="41" t="s">
        <v>82</v>
      </c>
      <c r="AK725" s="47">
        <v>0</v>
      </c>
      <c r="AL725" s="41" t="s">
        <v>82</v>
      </c>
      <c r="AM725" s="41" t="s">
        <v>82</v>
      </c>
      <c r="AN725" s="43">
        <v>1197</v>
      </c>
      <c r="AO725" s="43">
        <v>0</v>
      </c>
      <c r="AP725" s="43">
        <v>0</v>
      </c>
      <c r="AQ725" s="43">
        <v>1197</v>
      </c>
      <c r="AR725" s="43">
        <v>0</v>
      </c>
      <c r="AS725" s="41">
        <v>3.28</v>
      </c>
      <c r="AT725" s="43">
        <v>9413</v>
      </c>
      <c r="AU725" s="43">
        <v>1041</v>
      </c>
      <c r="AV725" s="47">
        <v>0.12429999999999999</v>
      </c>
      <c r="AW725" s="48" t="s">
        <v>8742</v>
      </c>
      <c r="AX725" s="39">
        <v>0</v>
      </c>
      <c r="AY725" s="39">
        <v>0</v>
      </c>
      <c r="AZ725" s="39" t="s">
        <v>85</v>
      </c>
      <c r="BA725" s="39"/>
      <c r="BB725" s="48" t="s">
        <v>8743</v>
      </c>
      <c r="BC725" s="39">
        <v>0</v>
      </c>
      <c r="BD725" s="41" t="s">
        <v>8735</v>
      </c>
      <c r="BE725" s="50">
        <v>0</v>
      </c>
      <c r="BF725" s="50">
        <v>17</v>
      </c>
      <c r="BG725" s="50">
        <v>2</v>
      </c>
      <c r="BH725" s="50">
        <v>19</v>
      </c>
      <c r="BI725" s="50"/>
      <c r="BJ725" s="50" t="s">
        <v>8744</v>
      </c>
      <c r="BK725" s="50" t="s">
        <v>8745</v>
      </c>
      <c r="BL725" s="51" t="s">
        <v>8746</v>
      </c>
      <c r="BM725" s="52" t="s">
        <v>90</v>
      </c>
      <c r="BN725" s="57"/>
      <c r="BO725" s="57"/>
      <c r="BP725" s="57"/>
      <c r="BQ725" s="58"/>
    </row>
    <row r="726" spans="1:69" ht="15.75" x14ac:dyDescent="0.25">
      <c r="A726" s="38" t="s">
        <v>5353</v>
      </c>
      <c r="B726" s="39" t="s">
        <v>8657</v>
      </c>
      <c r="C726" s="39" t="s">
        <v>117</v>
      </c>
      <c r="D726" s="39" t="s">
        <v>118</v>
      </c>
      <c r="E726" s="39" t="s">
        <v>8747</v>
      </c>
      <c r="F726" s="66" t="str">
        <f t="shared" si="39"/>
        <v>http://twiplomacy.com/info/europe/Ukraine</v>
      </c>
      <c r="G726" s="41" t="s">
        <v>8748</v>
      </c>
      <c r="H726" s="48" t="s">
        <v>8749</v>
      </c>
      <c r="I726" s="41" t="s">
        <v>8750</v>
      </c>
      <c r="J726" s="43">
        <v>355471</v>
      </c>
      <c r="K726" s="43">
        <v>170</v>
      </c>
      <c r="L726" s="41" t="s">
        <v>8751</v>
      </c>
      <c r="M726" s="41" t="s">
        <v>8752</v>
      </c>
      <c r="N726" s="41" t="s">
        <v>8687</v>
      </c>
      <c r="O726" s="43">
        <v>331</v>
      </c>
      <c r="P726" s="43">
        <v>2814</v>
      </c>
      <c r="Q726" s="41" t="s">
        <v>164</v>
      </c>
      <c r="R726" s="41" t="s">
        <v>124</v>
      </c>
      <c r="S726" s="43">
        <v>962</v>
      </c>
      <c r="T726" s="39" t="s">
        <v>97</v>
      </c>
      <c r="U726" s="43">
        <v>1.2092013888888891</v>
      </c>
      <c r="V726" s="43">
        <v>82.400790513833996</v>
      </c>
      <c r="W726" s="43">
        <v>73.701581027667984</v>
      </c>
      <c r="X726" s="45">
        <v>25</v>
      </c>
      <c r="Y726" s="45">
        <v>2786</v>
      </c>
      <c r="Z726" s="46">
        <v>8.9734386216798294E-3</v>
      </c>
      <c r="AA726" s="41" t="s">
        <v>8748</v>
      </c>
      <c r="AB726" s="41" t="s">
        <v>8750</v>
      </c>
      <c r="AC726" s="41" t="s">
        <v>8753</v>
      </c>
      <c r="AD726" s="41" t="s">
        <v>8749</v>
      </c>
      <c r="AE726" s="43">
        <v>190164</v>
      </c>
      <c r="AF726" s="43">
        <v>86.782719186785258</v>
      </c>
      <c r="AG726" s="43">
        <v>68298</v>
      </c>
      <c r="AH726" s="43">
        <v>121866</v>
      </c>
      <c r="AI726" s="47">
        <v>7.2000000000000005E-4</v>
      </c>
      <c r="AJ726" s="47">
        <v>8.8999999999999995E-4</v>
      </c>
      <c r="AK726" s="47">
        <v>5.9000000000000003E-4</v>
      </c>
      <c r="AL726" s="47">
        <v>6.9999999999999999E-4</v>
      </c>
      <c r="AM726" s="47">
        <v>7.1000000000000002E-4</v>
      </c>
      <c r="AN726" s="43">
        <v>787</v>
      </c>
      <c r="AO726" s="43">
        <v>176</v>
      </c>
      <c r="AP726" s="43">
        <v>2</v>
      </c>
      <c r="AQ726" s="43">
        <v>104</v>
      </c>
      <c r="AR726" s="43">
        <v>494</v>
      </c>
      <c r="AS726" s="41">
        <v>2.16</v>
      </c>
      <c r="AT726" s="43">
        <v>357015</v>
      </c>
      <c r="AU726" s="43">
        <v>74277</v>
      </c>
      <c r="AV726" s="47">
        <v>0.26269999999999999</v>
      </c>
      <c r="AW726" s="48" t="s">
        <v>8754</v>
      </c>
      <c r="AX726" s="39">
        <v>0</v>
      </c>
      <c r="AY726" s="39">
        <v>0</v>
      </c>
      <c r="AZ726" s="39" t="s">
        <v>85</v>
      </c>
      <c r="BA726" s="39"/>
      <c r="BB726" s="48" t="s">
        <v>8755</v>
      </c>
      <c r="BC726" s="39">
        <v>0</v>
      </c>
      <c r="BD726" s="41" t="s">
        <v>8748</v>
      </c>
      <c r="BE726" s="50">
        <v>11</v>
      </c>
      <c r="BF726" s="50">
        <v>56</v>
      </c>
      <c r="BG726" s="50">
        <v>14</v>
      </c>
      <c r="BH726" s="50">
        <v>81</v>
      </c>
      <c r="BI726" s="50" t="s">
        <v>8756</v>
      </c>
      <c r="BJ726" s="50" t="s">
        <v>8757</v>
      </c>
      <c r="BK726" s="50" t="s">
        <v>8758</v>
      </c>
      <c r="BL726" s="51" t="s">
        <v>8759</v>
      </c>
      <c r="BM726" s="52" t="s">
        <v>276</v>
      </c>
      <c r="BN726" s="57"/>
      <c r="BO726" s="57"/>
      <c r="BP726" s="57"/>
      <c r="BQ726" s="58"/>
    </row>
    <row r="727" spans="1:69" ht="15.75" x14ac:dyDescent="0.25">
      <c r="A727" s="38" t="s">
        <v>5353</v>
      </c>
      <c r="B727" s="39" t="s">
        <v>8657</v>
      </c>
      <c r="C727" s="39" t="s">
        <v>132</v>
      </c>
      <c r="D727" s="39" t="s">
        <v>71</v>
      </c>
      <c r="E727" s="39" t="s">
        <v>132</v>
      </c>
      <c r="F727" s="66" t="str">
        <f t="shared" si="39"/>
        <v>http://twiplomacy.com/info/europe/Ukraine</v>
      </c>
      <c r="G727" s="41" t="s">
        <v>8760</v>
      </c>
      <c r="H727" s="48" t="s">
        <v>8761</v>
      </c>
      <c r="I727" s="41" t="s">
        <v>8762</v>
      </c>
      <c r="J727" s="43">
        <v>82621</v>
      </c>
      <c r="K727" s="43">
        <v>1120</v>
      </c>
      <c r="L727" s="41" t="s">
        <v>8763</v>
      </c>
      <c r="M727" s="41" t="s">
        <v>8764</v>
      </c>
      <c r="N727" s="41" t="s">
        <v>8765</v>
      </c>
      <c r="O727" s="43">
        <v>2580</v>
      </c>
      <c r="P727" s="43">
        <v>50987</v>
      </c>
      <c r="Q727" s="41" t="s">
        <v>164</v>
      </c>
      <c r="R727" s="41" t="s">
        <v>124</v>
      </c>
      <c r="S727" s="43">
        <v>1145</v>
      </c>
      <c r="T727" s="44" t="s">
        <v>97</v>
      </c>
      <c r="U727" s="43">
        <v>22.55944055944056</v>
      </c>
      <c r="V727" s="43">
        <v>24.962671905697441</v>
      </c>
      <c r="W727" s="43">
        <v>27.960707269155211</v>
      </c>
      <c r="X727" s="45">
        <v>5</v>
      </c>
      <c r="Y727" s="45">
        <v>3226</v>
      </c>
      <c r="Z727" s="46">
        <v>1.5499070055796701E-3</v>
      </c>
      <c r="AA727" s="41" t="s">
        <v>8760</v>
      </c>
      <c r="AB727" s="41" t="s">
        <v>8762</v>
      </c>
      <c r="AC727" s="41" t="s">
        <v>8766</v>
      </c>
      <c r="AD727" s="41" t="s">
        <v>8761</v>
      </c>
      <c r="AE727" s="43">
        <v>71284</v>
      </c>
      <c r="AF727" s="43">
        <v>25.838959212376935</v>
      </c>
      <c r="AG727" s="43">
        <v>36743</v>
      </c>
      <c r="AH727" s="43">
        <v>34541</v>
      </c>
      <c r="AI727" s="47">
        <v>5.8E-4</v>
      </c>
      <c r="AJ727" s="47">
        <v>6.7000000000000002E-4</v>
      </c>
      <c r="AK727" s="47">
        <v>4.8000000000000001E-4</v>
      </c>
      <c r="AL727" s="47">
        <v>1.3699999999999999E-3</v>
      </c>
      <c r="AM727" s="47">
        <v>3.8000000000000002E-4</v>
      </c>
      <c r="AN727" s="43">
        <v>1422</v>
      </c>
      <c r="AO727" s="43">
        <v>561</v>
      </c>
      <c r="AP727" s="43">
        <v>40</v>
      </c>
      <c r="AQ727" s="43">
        <v>742</v>
      </c>
      <c r="AR727" s="43">
        <v>41</v>
      </c>
      <c r="AS727" s="41">
        <v>3.9</v>
      </c>
      <c r="AT727" s="43">
        <v>82621</v>
      </c>
      <c r="AU727" s="43">
        <v>-3316</v>
      </c>
      <c r="AV727" s="47">
        <v>-3.8600000000000002E-2</v>
      </c>
      <c r="AW727" s="66" t="str">
        <f>HYPERLINK("https://twitter.com/MFA_Ukraine/lists","https://twitter.com/MFA_Ukraine/lists")</f>
        <v>https://twitter.com/MFA_Ukraine/lists</v>
      </c>
      <c r="AX727" s="39">
        <v>9</v>
      </c>
      <c r="AY727" s="39">
        <v>3</v>
      </c>
      <c r="AZ727" s="72" t="s">
        <v>8767</v>
      </c>
      <c r="BA727" s="87">
        <v>108</v>
      </c>
      <c r="BB727" s="48" t="s">
        <v>8768</v>
      </c>
      <c r="BC727" s="39">
        <v>3</v>
      </c>
      <c r="BD727" s="41" t="s">
        <v>8760</v>
      </c>
      <c r="BE727" s="50">
        <v>97</v>
      </c>
      <c r="BF727" s="50">
        <v>38</v>
      </c>
      <c r="BG727" s="50">
        <v>76</v>
      </c>
      <c r="BH727" s="50">
        <v>211</v>
      </c>
      <c r="BI727" s="50" t="s">
        <v>8769</v>
      </c>
      <c r="BJ727" s="50" t="s">
        <v>8770</v>
      </c>
      <c r="BK727" s="50" t="s">
        <v>8771</v>
      </c>
      <c r="BL727" s="56" t="s">
        <v>8772</v>
      </c>
      <c r="BM727" s="52" t="s">
        <v>276</v>
      </c>
      <c r="BN727" s="57"/>
      <c r="BO727" s="57"/>
      <c r="BP727" s="57"/>
      <c r="BQ727" s="58"/>
    </row>
    <row r="728" spans="1:69" ht="15.75" x14ac:dyDescent="0.25">
      <c r="A728" s="38" t="s">
        <v>5353</v>
      </c>
      <c r="B728" s="39" t="s">
        <v>8773</v>
      </c>
      <c r="C728" s="39" t="s">
        <v>5537</v>
      </c>
      <c r="D728" s="39" t="s">
        <v>71</v>
      </c>
      <c r="E728" s="39" t="s">
        <v>2842</v>
      </c>
      <c r="F728" s="66" t="str">
        <f t="shared" ref="F728:F736" si="40">HYPERLINK("http://twiplomacy.com/info/europe/United-Kingdom","http://twiplomacy.com/info/europe/United-Kingdom")</f>
        <v>http://twiplomacy.com/info/europe/United-Kingdom</v>
      </c>
      <c r="G728" s="41" t="s">
        <v>8774</v>
      </c>
      <c r="H728" s="48" t="s">
        <v>8775</v>
      </c>
      <c r="I728" s="41" t="s">
        <v>8776</v>
      </c>
      <c r="J728" s="43">
        <v>3618984</v>
      </c>
      <c r="K728" s="43">
        <v>520</v>
      </c>
      <c r="L728" s="41" t="s">
        <v>8777</v>
      </c>
      <c r="M728" s="41" t="s">
        <v>8778</v>
      </c>
      <c r="N728" s="41" t="s">
        <v>8773</v>
      </c>
      <c r="O728" s="43">
        <v>410</v>
      </c>
      <c r="P728" s="43">
        <v>28088</v>
      </c>
      <c r="Q728" s="41" t="s">
        <v>164</v>
      </c>
      <c r="R728" s="41" t="s">
        <v>124</v>
      </c>
      <c r="S728" s="43">
        <v>9123</v>
      </c>
      <c r="T728" s="44" t="s">
        <v>97</v>
      </c>
      <c r="U728" s="43">
        <v>7.7002398081534773</v>
      </c>
      <c r="V728" s="43">
        <v>197.89868744872851</v>
      </c>
      <c r="W728" s="43">
        <v>985.12387202625098</v>
      </c>
      <c r="X728" s="45">
        <v>257</v>
      </c>
      <c r="Y728" s="45">
        <v>3211</v>
      </c>
      <c r="Z728" s="46">
        <v>8.0037371535347207E-2</v>
      </c>
      <c r="AA728" s="41" t="s">
        <v>8774</v>
      </c>
      <c r="AB728" s="41" t="s">
        <v>8776</v>
      </c>
      <c r="AC728" s="41" t="s">
        <v>8779</v>
      </c>
      <c r="AD728" s="41" t="s">
        <v>8775</v>
      </c>
      <c r="AE728" s="43">
        <v>2682891</v>
      </c>
      <c r="AF728" s="43">
        <v>215.04352176088045</v>
      </c>
      <c r="AG728" s="43">
        <v>429872</v>
      </c>
      <c r="AH728" s="43">
        <v>2253019</v>
      </c>
      <c r="AI728" s="47">
        <v>4.0000000000000002E-4</v>
      </c>
      <c r="AJ728" s="47">
        <v>4.0999999999999999E-4</v>
      </c>
      <c r="AK728" s="47">
        <v>4.0000000000000002E-4</v>
      </c>
      <c r="AL728" s="47">
        <v>8.5999999999999998E-4</v>
      </c>
      <c r="AM728" s="47">
        <v>1.4999999999999999E-4</v>
      </c>
      <c r="AN728" s="43">
        <v>1999</v>
      </c>
      <c r="AO728" s="43">
        <v>1409</v>
      </c>
      <c r="AP728" s="43">
        <v>115</v>
      </c>
      <c r="AQ728" s="43">
        <v>250</v>
      </c>
      <c r="AR728" s="43">
        <v>216</v>
      </c>
      <c r="AS728" s="41">
        <v>5.48</v>
      </c>
      <c r="AT728" s="43">
        <v>3614928</v>
      </c>
      <c r="AU728" s="43">
        <v>636433</v>
      </c>
      <c r="AV728" s="47">
        <v>0.2137</v>
      </c>
      <c r="AW728" s="48" t="s">
        <v>8780</v>
      </c>
      <c r="AX728" s="39">
        <v>5</v>
      </c>
      <c r="AY728" s="39">
        <v>4</v>
      </c>
      <c r="AZ728" s="39" t="s">
        <v>85</v>
      </c>
      <c r="BA728" s="39"/>
      <c r="BB728" s="48" t="s">
        <v>8781</v>
      </c>
      <c r="BC728" s="39">
        <v>4</v>
      </c>
      <c r="BD728" s="41" t="s">
        <v>8774</v>
      </c>
      <c r="BE728" s="50">
        <v>11</v>
      </c>
      <c r="BF728" s="50">
        <v>69</v>
      </c>
      <c r="BG728" s="50">
        <v>10</v>
      </c>
      <c r="BH728" s="50">
        <v>90</v>
      </c>
      <c r="BI728" s="50" t="s">
        <v>8782</v>
      </c>
      <c r="BJ728" s="50" t="s">
        <v>8783</v>
      </c>
      <c r="BK728" s="50" t="s">
        <v>8784</v>
      </c>
      <c r="BL728" s="56" t="s">
        <v>8785</v>
      </c>
      <c r="BM728" s="52">
        <v>30022</v>
      </c>
      <c r="BN728" s="73">
        <v>3</v>
      </c>
      <c r="BO728" s="73">
        <v>7892</v>
      </c>
      <c r="BP728" s="73">
        <v>0</v>
      </c>
      <c r="BQ728" s="58">
        <f>SUM(BM728)/BN728/BO728</f>
        <v>1.268035141071127</v>
      </c>
    </row>
    <row r="729" spans="1:69" ht="15.75" x14ac:dyDescent="0.25">
      <c r="A729" s="38" t="s">
        <v>5353</v>
      </c>
      <c r="B729" s="39" t="s">
        <v>8773</v>
      </c>
      <c r="C729" s="39" t="s">
        <v>104</v>
      </c>
      <c r="D729" s="39" t="s">
        <v>118</v>
      </c>
      <c r="E729" s="39" t="s">
        <v>8786</v>
      </c>
      <c r="F729" s="66" t="str">
        <f t="shared" si="40"/>
        <v>http://twiplomacy.com/info/europe/United-Kingdom</v>
      </c>
      <c r="G729" s="41" t="s">
        <v>8787</v>
      </c>
      <c r="H729" s="48" t="s">
        <v>8788</v>
      </c>
      <c r="I729" s="41" t="s">
        <v>8789</v>
      </c>
      <c r="J729" s="43">
        <v>540802</v>
      </c>
      <c r="K729" s="43">
        <v>18</v>
      </c>
      <c r="L729" s="41" t="s">
        <v>8790</v>
      </c>
      <c r="M729" s="41" t="s">
        <v>8791</v>
      </c>
      <c r="N729" s="41"/>
      <c r="O729" s="43">
        <v>35</v>
      </c>
      <c r="P729" s="43">
        <v>823</v>
      </c>
      <c r="Q729" s="41" t="s">
        <v>2003</v>
      </c>
      <c r="R729" s="41" t="s">
        <v>124</v>
      </c>
      <c r="S729" s="43">
        <v>3685</v>
      </c>
      <c r="T729" s="44" t="s">
        <v>97</v>
      </c>
      <c r="U729" s="43">
        <v>1.1884272997032641</v>
      </c>
      <c r="V729" s="43">
        <v>612.1861924686192</v>
      </c>
      <c r="W729" s="43">
        <v>1592.4581589958159</v>
      </c>
      <c r="X729" s="45">
        <v>14</v>
      </c>
      <c r="Y729" s="45">
        <v>801</v>
      </c>
      <c r="Z729" s="46">
        <v>1.7478152309612999E-2</v>
      </c>
      <c r="AA729" s="41" t="s">
        <v>8787</v>
      </c>
      <c r="AB729" s="41" t="s">
        <v>8789</v>
      </c>
      <c r="AC729" s="41" t="s">
        <v>8792</v>
      </c>
      <c r="AD729" s="41" t="s">
        <v>8788</v>
      </c>
      <c r="AE729" s="43">
        <v>854655</v>
      </c>
      <c r="AF729" s="43">
        <v>663.40579710144925</v>
      </c>
      <c r="AG729" s="43">
        <v>228875</v>
      </c>
      <c r="AH729" s="43">
        <v>625780</v>
      </c>
      <c r="AI729" s="47">
        <v>5.7999999999999996E-3</v>
      </c>
      <c r="AJ729" s="47">
        <v>5.6299999999999996E-3</v>
      </c>
      <c r="AK729" s="47">
        <v>4.9899999999999996E-3</v>
      </c>
      <c r="AL729" s="47">
        <v>6.5100000000000002E-3</v>
      </c>
      <c r="AM729" s="47">
        <v>7.8600000000000007E-3</v>
      </c>
      <c r="AN729" s="43">
        <v>345</v>
      </c>
      <c r="AO729" s="43">
        <v>137</v>
      </c>
      <c r="AP729" s="43">
        <v>73</v>
      </c>
      <c r="AQ729" s="43">
        <v>100</v>
      </c>
      <c r="AR729" s="43">
        <v>35</v>
      </c>
      <c r="AS729" s="41">
        <v>0.95</v>
      </c>
      <c r="AT729" s="43">
        <v>540308</v>
      </c>
      <c r="AU729" s="43">
        <v>236016</v>
      </c>
      <c r="AV729" s="47">
        <v>0.77559999999999996</v>
      </c>
      <c r="AW729" s="48" t="s">
        <v>8793</v>
      </c>
      <c r="AX729" s="39">
        <v>0</v>
      </c>
      <c r="AY729" s="39">
        <v>0</v>
      </c>
      <c r="AZ729" s="39" t="s">
        <v>85</v>
      </c>
      <c r="BA729" s="39"/>
      <c r="BB729" s="48" t="s">
        <v>8794</v>
      </c>
      <c r="BC729" s="39">
        <v>0</v>
      </c>
      <c r="BD729" s="41" t="s">
        <v>8787</v>
      </c>
      <c r="BE729" s="50">
        <v>0</v>
      </c>
      <c r="BF729" s="50">
        <v>82</v>
      </c>
      <c r="BG729" s="50">
        <v>0</v>
      </c>
      <c r="BH729" s="50">
        <v>82</v>
      </c>
      <c r="BI729" s="50"/>
      <c r="BJ729" s="50" t="s">
        <v>8795</v>
      </c>
      <c r="BK729" s="50"/>
      <c r="BL729" s="51" t="s">
        <v>8796</v>
      </c>
      <c r="BM729" s="52" t="s">
        <v>90</v>
      </c>
      <c r="BN729" s="73"/>
      <c r="BO729" s="73"/>
      <c r="BP729" s="73"/>
      <c r="BQ729" s="74"/>
    </row>
    <row r="730" spans="1:69" ht="15.75" x14ac:dyDescent="0.25">
      <c r="A730" s="38" t="s">
        <v>5353</v>
      </c>
      <c r="B730" s="39" t="s">
        <v>8773</v>
      </c>
      <c r="C730" s="39" t="s">
        <v>211</v>
      </c>
      <c r="D730" s="39" t="s">
        <v>71</v>
      </c>
      <c r="E730" s="39" t="s">
        <v>211</v>
      </c>
      <c r="F730" s="66" t="str">
        <f t="shared" si="40"/>
        <v>http://twiplomacy.com/info/europe/United-Kingdom</v>
      </c>
      <c r="G730" s="49" t="s">
        <v>1189</v>
      </c>
      <c r="H730" s="48" t="s">
        <v>8797</v>
      </c>
      <c r="I730" s="41" t="s">
        <v>8798</v>
      </c>
      <c r="J730" s="43">
        <v>5594780</v>
      </c>
      <c r="K730" s="43">
        <v>1970</v>
      </c>
      <c r="L730" s="41" t="s">
        <v>8799</v>
      </c>
      <c r="M730" s="41" t="s">
        <v>8800</v>
      </c>
      <c r="N730" s="41" t="s">
        <v>8801</v>
      </c>
      <c r="O730" s="43">
        <v>1716</v>
      </c>
      <c r="P730" s="43">
        <v>12262</v>
      </c>
      <c r="Q730" s="41" t="s">
        <v>164</v>
      </c>
      <c r="R730" s="41" t="s">
        <v>124</v>
      </c>
      <c r="S730" s="43">
        <v>22378</v>
      </c>
      <c r="T730" s="44" t="s">
        <v>97</v>
      </c>
      <c r="U730" s="43">
        <v>3.1840796019900499</v>
      </c>
      <c r="V730" s="43">
        <v>186.6604714415231</v>
      </c>
      <c r="W730" s="43">
        <v>332.06844968268359</v>
      </c>
      <c r="X730" s="45">
        <v>10</v>
      </c>
      <c r="Y730" s="45">
        <v>3200</v>
      </c>
      <c r="Z730" s="46">
        <v>3.1250000000000002E-3</v>
      </c>
      <c r="AA730" s="41" t="s">
        <v>1189</v>
      </c>
      <c r="AB730" s="41" t="s">
        <v>8798</v>
      </c>
      <c r="AC730" s="41" t="s">
        <v>8802</v>
      </c>
      <c r="AD730" s="41" t="s">
        <v>8797</v>
      </c>
      <c r="AE730" s="43">
        <v>525506</v>
      </c>
      <c r="AF730" s="43">
        <v>251.09509202453987</v>
      </c>
      <c r="AG730" s="43">
        <v>163714</v>
      </c>
      <c r="AH730" s="43">
        <v>361792</v>
      </c>
      <c r="AI730" s="47">
        <v>1.4999999999999999E-4</v>
      </c>
      <c r="AJ730" s="47">
        <v>1.1E-4</v>
      </c>
      <c r="AK730" s="47">
        <v>1.1E-4</v>
      </c>
      <c r="AL730" s="47">
        <v>2.3000000000000001E-4</v>
      </c>
      <c r="AM730" s="47">
        <v>2.0000000000000001E-4</v>
      </c>
      <c r="AN730" s="43">
        <v>652</v>
      </c>
      <c r="AO730" s="43">
        <v>218</v>
      </c>
      <c r="AP730" s="43">
        <v>164</v>
      </c>
      <c r="AQ730" s="43">
        <v>187</v>
      </c>
      <c r="AR730" s="43">
        <v>81</v>
      </c>
      <c r="AS730" s="41">
        <v>1.79</v>
      </c>
      <c r="AT730" s="43">
        <v>5597160</v>
      </c>
      <c r="AU730" s="43">
        <v>420039</v>
      </c>
      <c r="AV730" s="47">
        <v>8.1100000000000005E-2</v>
      </c>
      <c r="AW730" s="48" t="s">
        <v>8803</v>
      </c>
      <c r="AX730" s="39">
        <v>2</v>
      </c>
      <c r="AY730" s="39">
        <v>0</v>
      </c>
      <c r="AZ730" s="39" t="s">
        <v>85</v>
      </c>
      <c r="BA730" s="39"/>
      <c r="BB730" s="48" t="s">
        <v>8804</v>
      </c>
      <c r="BC730" s="39">
        <v>2</v>
      </c>
      <c r="BD730" s="41" t="s">
        <v>1189</v>
      </c>
      <c r="BE730" s="50">
        <v>9</v>
      </c>
      <c r="BF730" s="50">
        <v>194</v>
      </c>
      <c r="BG730" s="50">
        <v>16</v>
      </c>
      <c r="BH730" s="50">
        <v>219</v>
      </c>
      <c r="BI730" s="50" t="s">
        <v>8805</v>
      </c>
      <c r="BJ730" s="50" t="s">
        <v>8806</v>
      </c>
      <c r="BK730" s="50" t="s">
        <v>8807</v>
      </c>
      <c r="BL730" s="56" t="s">
        <v>8808</v>
      </c>
      <c r="BM730" s="52">
        <v>116827</v>
      </c>
      <c r="BN730" s="57">
        <v>6</v>
      </c>
      <c r="BO730" s="57">
        <v>42949</v>
      </c>
      <c r="BP730" s="57">
        <v>0</v>
      </c>
      <c r="BQ730" s="58">
        <f>SUM(BM730)/BN730/BO730</f>
        <v>0.45335553020248825</v>
      </c>
    </row>
    <row r="731" spans="1:69" ht="15.75" x14ac:dyDescent="0.25">
      <c r="A731" s="38" t="s">
        <v>5353</v>
      </c>
      <c r="B731" s="39" t="s">
        <v>8773</v>
      </c>
      <c r="C731" s="39" t="s">
        <v>211</v>
      </c>
      <c r="D731" s="39" t="s">
        <v>71</v>
      </c>
      <c r="E731" s="39" t="s">
        <v>211</v>
      </c>
      <c r="F731" s="66" t="str">
        <f t="shared" si="40"/>
        <v>http://twiplomacy.com/info/europe/United-Kingdom</v>
      </c>
      <c r="G731" s="41" t="s">
        <v>8809</v>
      </c>
      <c r="H731" s="48" t="s">
        <v>8810</v>
      </c>
      <c r="I731" s="41" t="s">
        <v>8811</v>
      </c>
      <c r="J731" s="43">
        <v>1566536</v>
      </c>
      <c r="K731" s="43">
        <v>1734</v>
      </c>
      <c r="L731" s="41" t="s">
        <v>8812</v>
      </c>
      <c r="M731" s="41" t="s">
        <v>8813</v>
      </c>
      <c r="N731" s="41" t="s">
        <v>8814</v>
      </c>
      <c r="O731" s="43">
        <v>94</v>
      </c>
      <c r="P731" s="43">
        <v>10028</v>
      </c>
      <c r="Q731" s="41" t="s">
        <v>164</v>
      </c>
      <c r="R731" s="41" t="s">
        <v>124</v>
      </c>
      <c r="S731" s="43">
        <v>2925</v>
      </c>
      <c r="T731" s="44" t="s">
        <v>97</v>
      </c>
      <c r="U731" s="53"/>
      <c r="V731" s="53"/>
      <c r="W731" s="53"/>
      <c r="X731" s="45">
        <v>3058</v>
      </c>
      <c r="Y731" s="45">
        <v>3204</v>
      </c>
      <c r="Z731" s="46">
        <v>0.95443196004993813</v>
      </c>
      <c r="AA731" s="113" t="s">
        <v>8809</v>
      </c>
      <c r="AB731" s="41" t="s">
        <v>8811</v>
      </c>
      <c r="AC731" s="41" t="s">
        <v>8815</v>
      </c>
      <c r="AD731" s="41" t="s">
        <v>8810</v>
      </c>
      <c r="AE731" s="43">
        <v>13670</v>
      </c>
      <c r="AF731" s="43">
        <v>123.95774647887323</v>
      </c>
      <c r="AG731" s="43">
        <v>8801</v>
      </c>
      <c r="AH731" s="43">
        <v>4869</v>
      </c>
      <c r="AI731" s="47">
        <v>1.2999999999999999E-4</v>
      </c>
      <c r="AJ731" s="47">
        <v>6.0000000000000002E-5</v>
      </c>
      <c r="AK731" s="47">
        <v>1.2999999999999999E-4</v>
      </c>
      <c r="AL731" s="41" t="s">
        <v>82</v>
      </c>
      <c r="AM731" s="41" t="s">
        <v>82</v>
      </c>
      <c r="AN731" s="43">
        <v>71</v>
      </c>
      <c r="AO731" s="43">
        <v>1</v>
      </c>
      <c r="AP731" s="43">
        <v>0</v>
      </c>
      <c r="AQ731" s="43">
        <v>70</v>
      </c>
      <c r="AR731" s="43">
        <v>0</v>
      </c>
      <c r="AS731" s="41">
        <v>0.19</v>
      </c>
      <c r="AT731" s="43">
        <v>1566264</v>
      </c>
      <c r="AU731" s="43">
        <v>105747</v>
      </c>
      <c r="AV731" s="47">
        <v>7.2400000000000006E-2</v>
      </c>
      <c r="AW731" s="100" t="s">
        <v>8816</v>
      </c>
      <c r="AX731" s="39">
        <v>3</v>
      </c>
      <c r="AY731" s="39">
        <v>0</v>
      </c>
      <c r="AZ731" s="39" t="s">
        <v>8817</v>
      </c>
      <c r="BA731" s="39">
        <v>41</v>
      </c>
      <c r="BB731" s="100" t="s">
        <v>8818</v>
      </c>
      <c r="BC731" s="39">
        <v>0</v>
      </c>
      <c r="BD731" s="41" t="s">
        <v>8809</v>
      </c>
      <c r="BE731" s="50">
        <v>5</v>
      </c>
      <c r="BF731" s="50">
        <v>33</v>
      </c>
      <c r="BG731" s="50">
        <v>3</v>
      </c>
      <c r="BH731" s="50">
        <v>41</v>
      </c>
      <c r="BI731" s="50" t="s">
        <v>8819</v>
      </c>
      <c r="BJ731" s="50" t="s">
        <v>8820</v>
      </c>
      <c r="BK731" s="50" t="s">
        <v>8821</v>
      </c>
      <c r="BL731" s="56" t="s">
        <v>8822</v>
      </c>
      <c r="BM731" s="52" t="s">
        <v>90</v>
      </c>
      <c r="BN731" s="73"/>
      <c r="BO731" s="73"/>
      <c r="BP731" s="73"/>
      <c r="BQ731" s="74"/>
    </row>
    <row r="732" spans="1:69" ht="15.75" x14ac:dyDescent="0.25">
      <c r="A732" s="38" t="s">
        <v>5353</v>
      </c>
      <c r="B732" s="39" t="s">
        <v>8773</v>
      </c>
      <c r="C732" s="39" t="s">
        <v>211</v>
      </c>
      <c r="D732" s="39" t="s">
        <v>71</v>
      </c>
      <c r="E732" s="39" t="s">
        <v>211</v>
      </c>
      <c r="F732" s="66" t="str">
        <f t="shared" si="40"/>
        <v>http://twiplomacy.com/info/europe/United-Kingdom</v>
      </c>
      <c r="G732" s="41" t="s">
        <v>8823</v>
      </c>
      <c r="H732" s="48" t="s">
        <v>8824</v>
      </c>
      <c r="I732" s="41" t="s">
        <v>8825</v>
      </c>
      <c r="J732" s="43">
        <v>370250</v>
      </c>
      <c r="K732" s="43">
        <v>410</v>
      </c>
      <c r="L732" s="41" t="s">
        <v>8826</v>
      </c>
      <c r="M732" s="41" t="s">
        <v>8827</v>
      </c>
      <c r="N732" s="41" t="s">
        <v>8828</v>
      </c>
      <c r="O732" s="43">
        <v>1114</v>
      </c>
      <c r="P732" s="43">
        <v>7562</v>
      </c>
      <c r="Q732" s="41" t="s">
        <v>164</v>
      </c>
      <c r="R732" s="41" t="s">
        <v>124</v>
      </c>
      <c r="S732" s="43">
        <v>2251</v>
      </c>
      <c r="T732" s="44" t="s">
        <v>97</v>
      </c>
      <c r="U732" s="43">
        <v>3.1260997067448679</v>
      </c>
      <c r="V732" s="43">
        <v>28.665184243964418</v>
      </c>
      <c r="W732" s="43">
        <v>24.19123252858958</v>
      </c>
      <c r="X732" s="45">
        <v>54</v>
      </c>
      <c r="Y732" s="45">
        <v>3198</v>
      </c>
      <c r="Z732" s="46">
        <v>1.6885553470919301E-2</v>
      </c>
      <c r="AA732" s="41" t="s">
        <v>8823</v>
      </c>
      <c r="AB732" s="41" t="s">
        <v>8825</v>
      </c>
      <c r="AC732" s="41" t="s">
        <v>8829</v>
      </c>
      <c r="AD732" s="41" t="s">
        <v>8824</v>
      </c>
      <c r="AE732" s="43">
        <v>19056</v>
      </c>
      <c r="AF732" s="43">
        <v>18.42982456140351</v>
      </c>
      <c r="AG732" s="43">
        <v>8404</v>
      </c>
      <c r="AH732" s="43">
        <v>10652</v>
      </c>
      <c r="AI732" s="47">
        <v>1.1E-4</v>
      </c>
      <c r="AJ732" s="47">
        <v>1.1E-4</v>
      </c>
      <c r="AK732" s="47">
        <v>1.1E-4</v>
      </c>
      <c r="AL732" s="47">
        <v>1.3999999999999999E-4</v>
      </c>
      <c r="AM732" s="47">
        <v>3.0000000000000001E-5</v>
      </c>
      <c r="AN732" s="43">
        <v>456</v>
      </c>
      <c r="AO732" s="43">
        <v>153</v>
      </c>
      <c r="AP732" s="43">
        <v>99</v>
      </c>
      <c r="AQ732" s="43">
        <v>189</v>
      </c>
      <c r="AR732" s="43">
        <v>12</v>
      </c>
      <c r="AS732" s="41">
        <v>1.25</v>
      </c>
      <c r="AT732" s="43">
        <v>370335</v>
      </c>
      <c r="AU732" s="43">
        <v>29408</v>
      </c>
      <c r="AV732" s="47">
        <v>8.6300000000000002E-2</v>
      </c>
      <c r="AW732" s="66" t="str">
        <f>HYPERLINK("https://twitter.com/cabinetofficeuk/lists","https://twitter.com/cabinetofficeuk/lists")</f>
        <v>https://twitter.com/cabinetofficeuk/lists</v>
      </c>
      <c r="AX732" s="39">
        <v>9</v>
      </c>
      <c r="AY732" s="39">
        <v>0</v>
      </c>
      <c r="AZ732" s="39" t="s">
        <v>85</v>
      </c>
      <c r="BA732" s="39"/>
      <c r="BB732" s="48" t="s">
        <v>8830</v>
      </c>
      <c r="BC732" s="39">
        <v>1</v>
      </c>
      <c r="BD732" s="41" t="s">
        <v>8823</v>
      </c>
      <c r="BE732" s="50">
        <v>0</v>
      </c>
      <c r="BF732" s="50">
        <v>36</v>
      </c>
      <c r="BG732" s="50">
        <v>4</v>
      </c>
      <c r="BH732" s="50">
        <v>40</v>
      </c>
      <c r="BI732" s="50"/>
      <c r="BJ732" s="50" t="s">
        <v>8831</v>
      </c>
      <c r="BK732" s="50" t="s">
        <v>8832</v>
      </c>
      <c r="BL732" s="56" t="s">
        <v>8833</v>
      </c>
      <c r="BM732" s="52">
        <v>45</v>
      </c>
      <c r="BN732" s="57">
        <v>1</v>
      </c>
      <c r="BO732" s="57">
        <v>365</v>
      </c>
      <c r="BP732" s="57">
        <v>8</v>
      </c>
      <c r="BQ732" s="58">
        <f>SUM(BM732)/BN732/BO732</f>
        <v>0.12328767123287671</v>
      </c>
    </row>
    <row r="733" spans="1:69" ht="15.75" x14ac:dyDescent="0.25">
      <c r="A733" s="38" t="s">
        <v>5353</v>
      </c>
      <c r="B733" s="39" t="s">
        <v>8773</v>
      </c>
      <c r="C733" s="39" t="s">
        <v>117</v>
      </c>
      <c r="D733" s="39" t="s">
        <v>118</v>
      </c>
      <c r="E733" s="39" t="s">
        <v>8834</v>
      </c>
      <c r="F733" s="66" t="str">
        <f t="shared" si="40"/>
        <v>http://twiplomacy.com/info/europe/United-Kingdom</v>
      </c>
      <c r="G733" s="41" t="s">
        <v>8835</v>
      </c>
      <c r="H733" s="72" t="s">
        <v>8836</v>
      </c>
      <c r="I733" s="41" t="s">
        <v>8837</v>
      </c>
      <c r="J733" s="43">
        <v>446019</v>
      </c>
      <c r="K733" s="43">
        <v>163</v>
      </c>
      <c r="L733" s="41" t="s">
        <v>8838</v>
      </c>
      <c r="M733" s="41" t="s">
        <v>8839</v>
      </c>
      <c r="N733" s="41" t="s">
        <v>8840</v>
      </c>
      <c r="O733" s="43">
        <v>10</v>
      </c>
      <c r="P733" s="43">
        <v>1422</v>
      </c>
      <c r="Q733" s="41" t="s">
        <v>2003</v>
      </c>
      <c r="R733" s="41" t="s">
        <v>124</v>
      </c>
      <c r="S733" s="43">
        <v>2566</v>
      </c>
      <c r="T733" s="44" t="s">
        <v>97</v>
      </c>
      <c r="U733" s="43">
        <v>1.2349823321554769</v>
      </c>
      <c r="V733" s="43">
        <v>245.80099091659781</v>
      </c>
      <c r="W733" s="43">
        <v>574.11147811725846</v>
      </c>
      <c r="X733" s="45">
        <v>11</v>
      </c>
      <c r="Y733" s="45">
        <v>1398</v>
      </c>
      <c r="Z733" s="46">
        <v>7.8683834048640898E-3</v>
      </c>
      <c r="AA733" s="41" t="s">
        <v>8835</v>
      </c>
      <c r="AB733" s="41" t="s">
        <v>8837</v>
      </c>
      <c r="AC733" s="41" t="s">
        <v>8841</v>
      </c>
      <c r="AD733" s="41" t="s">
        <v>8836</v>
      </c>
      <c r="AE733" s="43">
        <v>595005</v>
      </c>
      <c r="AF733" s="43">
        <v>274.21922428330521</v>
      </c>
      <c r="AG733" s="43">
        <v>162612</v>
      </c>
      <c r="AH733" s="43">
        <v>432393</v>
      </c>
      <c r="AI733" s="47">
        <v>2.63E-3</v>
      </c>
      <c r="AJ733" s="47">
        <v>1.72E-3</v>
      </c>
      <c r="AK733" s="47">
        <v>1.8600000000000001E-3</v>
      </c>
      <c r="AL733" s="47">
        <v>2.7699999999999999E-3</v>
      </c>
      <c r="AM733" s="47">
        <v>3.5599999999999998E-3</v>
      </c>
      <c r="AN733" s="43">
        <v>593</v>
      </c>
      <c r="AO733" s="43">
        <v>198</v>
      </c>
      <c r="AP733" s="43">
        <v>30</v>
      </c>
      <c r="AQ733" s="43">
        <v>90</v>
      </c>
      <c r="AR733" s="43">
        <v>275</v>
      </c>
      <c r="AS733" s="41">
        <v>1.62</v>
      </c>
      <c r="AT733" s="43">
        <v>445888</v>
      </c>
      <c r="AU733" s="43">
        <v>133829</v>
      </c>
      <c r="AV733" s="47">
        <v>0.4289</v>
      </c>
      <c r="AW733" s="48" t="s">
        <v>8842</v>
      </c>
      <c r="AX733" s="39">
        <v>0</v>
      </c>
      <c r="AY733" s="39">
        <v>0</v>
      </c>
      <c r="AZ733" s="39" t="s">
        <v>85</v>
      </c>
      <c r="BA733" s="39"/>
      <c r="BB733" s="48" t="s">
        <v>8843</v>
      </c>
      <c r="BC733" s="39">
        <v>0</v>
      </c>
      <c r="BD733" s="41" t="s">
        <v>8835</v>
      </c>
      <c r="BE733" s="50">
        <v>22</v>
      </c>
      <c r="BF733" s="50">
        <v>76</v>
      </c>
      <c r="BG733" s="50">
        <v>14</v>
      </c>
      <c r="BH733" s="50">
        <v>112</v>
      </c>
      <c r="BI733" s="50" t="s">
        <v>8844</v>
      </c>
      <c r="BJ733" s="50" t="s">
        <v>8845</v>
      </c>
      <c r="BK733" s="50" t="s">
        <v>8846</v>
      </c>
      <c r="BL733" s="56" t="s">
        <v>8847</v>
      </c>
      <c r="BM733" s="52" t="s">
        <v>90</v>
      </c>
      <c r="BN733" s="57"/>
      <c r="BO733" s="57"/>
      <c r="BP733" s="57"/>
      <c r="BQ733" s="58"/>
    </row>
    <row r="734" spans="1:69" ht="15.75" x14ac:dyDescent="0.25">
      <c r="A734" s="38" t="s">
        <v>5353</v>
      </c>
      <c r="B734" s="39" t="s">
        <v>8773</v>
      </c>
      <c r="C734" s="39" t="s">
        <v>132</v>
      </c>
      <c r="D734" s="39" t="s">
        <v>71</v>
      </c>
      <c r="E734" s="39" t="s">
        <v>132</v>
      </c>
      <c r="F734" s="66" t="str">
        <f t="shared" si="40"/>
        <v>http://twiplomacy.com/info/europe/United-Kingdom</v>
      </c>
      <c r="G734" s="41" t="s">
        <v>8848</v>
      </c>
      <c r="H734" s="48" t="s">
        <v>8849</v>
      </c>
      <c r="I734" s="41" t="s">
        <v>8850</v>
      </c>
      <c r="J734" s="43">
        <v>872605</v>
      </c>
      <c r="K734" s="43">
        <v>29144</v>
      </c>
      <c r="L734" s="41" t="s">
        <v>8851</v>
      </c>
      <c r="M734" s="41" t="s">
        <v>8852</v>
      </c>
      <c r="N734" s="41" t="s">
        <v>8840</v>
      </c>
      <c r="O734" s="43">
        <v>2265</v>
      </c>
      <c r="P734" s="43">
        <v>31720</v>
      </c>
      <c r="Q734" s="41" t="s">
        <v>164</v>
      </c>
      <c r="R734" s="41" t="s">
        <v>124</v>
      </c>
      <c r="S734" s="43">
        <v>5858</v>
      </c>
      <c r="T734" s="44" t="s">
        <v>97</v>
      </c>
      <c r="U734" s="43">
        <v>8.0473815461346625</v>
      </c>
      <c r="V734" s="43">
        <v>105.4454614797864</v>
      </c>
      <c r="W734" s="43">
        <v>136.626239511823</v>
      </c>
      <c r="X734" s="45">
        <v>16</v>
      </c>
      <c r="Y734" s="45">
        <v>3227</v>
      </c>
      <c r="Z734" s="46">
        <v>4.95816547877285E-3</v>
      </c>
      <c r="AA734" s="41" t="s">
        <v>8848</v>
      </c>
      <c r="AB734" s="41" t="s">
        <v>8850</v>
      </c>
      <c r="AC734" s="41" t="s">
        <v>8853</v>
      </c>
      <c r="AD734" s="41" t="s">
        <v>8849</v>
      </c>
      <c r="AE734" s="43">
        <v>306441</v>
      </c>
      <c r="AF734" s="43">
        <v>106.81189710610933</v>
      </c>
      <c r="AG734" s="43">
        <v>132874</v>
      </c>
      <c r="AH734" s="43">
        <v>173567</v>
      </c>
      <c r="AI734" s="47">
        <v>2.9999999999999997E-4</v>
      </c>
      <c r="AJ734" s="47">
        <v>1.9000000000000001E-4</v>
      </c>
      <c r="AK734" s="47">
        <v>1.2999999999999999E-4</v>
      </c>
      <c r="AL734" s="47">
        <v>5.2999999999999998E-4</v>
      </c>
      <c r="AM734" s="47">
        <v>1.2E-4</v>
      </c>
      <c r="AN734" s="43">
        <v>1244</v>
      </c>
      <c r="AO734" s="43">
        <v>166</v>
      </c>
      <c r="AP734" s="43">
        <v>515</v>
      </c>
      <c r="AQ734" s="43">
        <v>464</v>
      </c>
      <c r="AR734" s="43">
        <v>93</v>
      </c>
      <c r="AS734" s="41">
        <v>3.41</v>
      </c>
      <c r="AT734" s="43">
        <v>872589</v>
      </c>
      <c r="AU734" s="43">
        <v>124120</v>
      </c>
      <c r="AV734" s="47">
        <v>0.1658</v>
      </c>
      <c r="AW734" s="72" t="str">
        <f>HYPERLINK("https://twitter.com/foreignoffice/lists","https://twitter.com/foreignoffice/lists")</f>
        <v>https://twitter.com/foreignoffice/lists</v>
      </c>
      <c r="AX734" s="39">
        <v>10</v>
      </c>
      <c r="AY734" s="39">
        <v>4</v>
      </c>
      <c r="AZ734" s="66" t="str">
        <f>HYPERLINK("https://twitter.com/foreignoffice/foreign-office-on-twitter/members","https://twitter.com/foreignoffice/foreign-office-on-twitter/members")</f>
        <v>https://twitter.com/foreignoffice/foreign-office-on-twitter/members</v>
      </c>
      <c r="BA734" s="39">
        <v>413</v>
      </c>
      <c r="BB734" s="72" t="s">
        <v>8854</v>
      </c>
      <c r="BC734" s="39">
        <v>21</v>
      </c>
      <c r="BD734" s="41" t="s">
        <v>8848</v>
      </c>
      <c r="BE734" s="50">
        <v>43</v>
      </c>
      <c r="BF734" s="50">
        <v>62</v>
      </c>
      <c r="BG734" s="50">
        <v>130</v>
      </c>
      <c r="BH734" s="50">
        <v>235</v>
      </c>
      <c r="BI734" s="41" t="s">
        <v>8855</v>
      </c>
      <c r="BJ734" s="114" t="s">
        <v>8856</v>
      </c>
      <c r="BK734" s="41" t="s">
        <v>8857</v>
      </c>
      <c r="BL734" s="56" t="s">
        <v>8858</v>
      </c>
      <c r="BM734" s="52">
        <v>806</v>
      </c>
      <c r="BN734" s="57">
        <v>0</v>
      </c>
      <c r="BO734" s="57">
        <v>6395</v>
      </c>
      <c r="BP734" s="57">
        <v>15</v>
      </c>
      <c r="BQ734" s="58" t="e">
        <f>SUM(BM734)/BN734/BO734</f>
        <v>#DIV/0!</v>
      </c>
    </row>
    <row r="735" spans="1:69" ht="15.75" x14ac:dyDescent="0.25">
      <c r="A735" s="38" t="s">
        <v>5353</v>
      </c>
      <c r="B735" s="39" t="s">
        <v>8773</v>
      </c>
      <c r="C735" s="39" t="s">
        <v>132</v>
      </c>
      <c r="D735" s="39" t="s">
        <v>71</v>
      </c>
      <c r="E735" s="39" t="s">
        <v>132</v>
      </c>
      <c r="F735" s="66" t="str">
        <f t="shared" si="40"/>
        <v>http://twiplomacy.com/info/europe/United-Kingdom</v>
      </c>
      <c r="G735" s="41" t="s">
        <v>8859</v>
      </c>
      <c r="H735" s="48" t="s">
        <v>8860</v>
      </c>
      <c r="I735" s="41" t="s">
        <v>8861</v>
      </c>
      <c r="J735" s="43">
        <v>277569</v>
      </c>
      <c r="K735" s="43">
        <v>1979</v>
      </c>
      <c r="L735" s="41" t="s">
        <v>8862</v>
      </c>
      <c r="M735" s="41" t="s">
        <v>8863</v>
      </c>
      <c r="N735" s="41" t="s">
        <v>8864</v>
      </c>
      <c r="O735" s="43">
        <v>1487</v>
      </c>
      <c r="P735" s="43">
        <v>19574</v>
      </c>
      <c r="Q735" s="41" t="s">
        <v>164</v>
      </c>
      <c r="R735" s="41" t="s">
        <v>124</v>
      </c>
      <c r="S735" s="43">
        <v>761</v>
      </c>
      <c r="T735" s="44" t="s">
        <v>97</v>
      </c>
      <c r="U735" s="43">
        <v>7.0572687224669606</v>
      </c>
      <c r="V735" s="43">
        <v>29.367793240556662</v>
      </c>
      <c r="W735" s="43">
        <v>37.82256461232604</v>
      </c>
      <c r="X735" s="45">
        <v>5</v>
      </c>
      <c r="Y735" s="45">
        <v>3204</v>
      </c>
      <c r="Z735" s="46">
        <v>1.5605493133583001E-3</v>
      </c>
      <c r="AA735" s="41" t="s">
        <v>8859</v>
      </c>
      <c r="AB735" s="41" t="s">
        <v>8861</v>
      </c>
      <c r="AC735" s="41" t="s">
        <v>8865</v>
      </c>
      <c r="AD735" s="41" t="s">
        <v>8860</v>
      </c>
      <c r="AE735" s="43">
        <v>120420</v>
      </c>
      <c r="AF735" s="43">
        <v>33.481198215423838</v>
      </c>
      <c r="AG735" s="43">
        <v>52532</v>
      </c>
      <c r="AH735" s="43">
        <v>67888</v>
      </c>
      <c r="AI735" s="47">
        <v>3.4000000000000002E-4</v>
      </c>
      <c r="AJ735" s="47">
        <v>3.2000000000000003E-4</v>
      </c>
      <c r="AK735" s="47">
        <v>3.3E-4</v>
      </c>
      <c r="AL735" s="47">
        <v>6.7000000000000002E-4</v>
      </c>
      <c r="AM735" s="47">
        <v>2.2000000000000001E-4</v>
      </c>
      <c r="AN735" s="43">
        <v>1569</v>
      </c>
      <c r="AO735" s="43">
        <v>601</v>
      </c>
      <c r="AP735" s="43">
        <v>194</v>
      </c>
      <c r="AQ735" s="43">
        <v>362</v>
      </c>
      <c r="AR735" s="43">
        <v>406</v>
      </c>
      <c r="AS735" s="41">
        <v>4.3</v>
      </c>
      <c r="AT735" s="43">
        <v>277248</v>
      </c>
      <c r="AU735" s="43">
        <v>103034</v>
      </c>
      <c r="AV735" s="47">
        <v>0.59140000000000004</v>
      </c>
      <c r="AW735" s="72" t="s">
        <v>8866</v>
      </c>
      <c r="AX735" s="39">
        <v>21</v>
      </c>
      <c r="AY735" s="39">
        <v>5</v>
      </c>
      <c r="AZ735" s="39" t="s">
        <v>85</v>
      </c>
      <c r="BA735" s="39"/>
      <c r="BB735" s="48" t="s">
        <v>8867</v>
      </c>
      <c r="BC735" s="39">
        <v>6</v>
      </c>
      <c r="BD735" s="41" t="s">
        <v>8859</v>
      </c>
      <c r="BE735" s="50">
        <v>48</v>
      </c>
      <c r="BF735" s="50">
        <v>4</v>
      </c>
      <c r="BG735" s="50">
        <v>11</v>
      </c>
      <c r="BH735" s="50">
        <v>63</v>
      </c>
      <c r="BI735" s="50" t="s">
        <v>8868</v>
      </c>
      <c r="BJ735" s="50" t="s">
        <v>8869</v>
      </c>
      <c r="BK735" s="50" t="s">
        <v>8870</v>
      </c>
      <c r="BL735" s="56" t="s">
        <v>8871</v>
      </c>
      <c r="BM735" s="52" t="s">
        <v>276</v>
      </c>
      <c r="BN735" s="57"/>
      <c r="BO735" s="57"/>
      <c r="BP735" s="57"/>
      <c r="BQ735" s="58"/>
    </row>
    <row r="736" spans="1:69" ht="15.75" x14ac:dyDescent="0.25">
      <c r="A736" s="38" t="s">
        <v>5353</v>
      </c>
      <c r="B736" s="39" t="s">
        <v>8773</v>
      </c>
      <c r="C736" s="39" t="s">
        <v>132</v>
      </c>
      <c r="D736" s="39" t="s">
        <v>71</v>
      </c>
      <c r="E736" s="39" t="s">
        <v>132</v>
      </c>
      <c r="F736" s="66" t="str">
        <f t="shared" si="40"/>
        <v>http://twiplomacy.com/info/europe/United-Kingdom</v>
      </c>
      <c r="G736" s="41" t="s">
        <v>8872</v>
      </c>
      <c r="H736" s="48" t="s">
        <v>8873</v>
      </c>
      <c r="I736" s="41" t="s">
        <v>8874</v>
      </c>
      <c r="J736" s="43">
        <v>10027</v>
      </c>
      <c r="K736" s="43">
        <v>847</v>
      </c>
      <c r="L736" s="41" t="s">
        <v>8875</v>
      </c>
      <c r="M736" s="41" t="s">
        <v>8876</v>
      </c>
      <c r="N736" s="41" t="s">
        <v>8840</v>
      </c>
      <c r="O736" s="43">
        <v>19</v>
      </c>
      <c r="P736" s="43">
        <v>1616</v>
      </c>
      <c r="Q736" s="41" t="s">
        <v>2003</v>
      </c>
      <c r="R736" s="41" t="s">
        <v>124</v>
      </c>
      <c r="S736" s="43">
        <v>41</v>
      </c>
      <c r="T736" s="44" t="s">
        <v>97</v>
      </c>
      <c r="U736" s="43">
        <v>0.65795918367346939</v>
      </c>
      <c r="V736" s="43">
        <v>0.35647816750178962</v>
      </c>
      <c r="W736" s="43">
        <v>0.16177523264137439</v>
      </c>
      <c r="X736" s="45">
        <v>56</v>
      </c>
      <c r="Y736" s="45">
        <v>1612</v>
      </c>
      <c r="Z736" s="46">
        <v>3.4739454094292799E-2</v>
      </c>
      <c r="AA736" s="41" t="s">
        <v>8872</v>
      </c>
      <c r="AB736" s="41" t="s">
        <v>8874</v>
      </c>
      <c r="AC736" s="41" t="s">
        <v>8877</v>
      </c>
      <c r="AD736" s="41" t="s">
        <v>8873</v>
      </c>
      <c r="AE736" s="43">
        <v>0</v>
      </c>
      <c r="AF736" s="43" t="e">
        <v>#VALUE!</v>
      </c>
      <c r="AG736" s="43">
        <v>0</v>
      </c>
      <c r="AH736" s="43">
        <v>0</v>
      </c>
      <c r="AI736" s="41" t="s">
        <v>82</v>
      </c>
      <c r="AJ736" s="41" t="s">
        <v>82</v>
      </c>
      <c r="AK736" s="41" t="s">
        <v>82</v>
      </c>
      <c r="AL736" s="41" t="s">
        <v>82</v>
      </c>
      <c r="AM736" s="41" t="s">
        <v>82</v>
      </c>
      <c r="AN736" s="43" t="s">
        <v>83</v>
      </c>
      <c r="AO736" s="43">
        <v>0</v>
      </c>
      <c r="AP736" s="43">
        <v>0</v>
      </c>
      <c r="AQ736" s="43">
        <v>0</v>
      </c>
      <c r="AR736" s="43">
        <v>0</v>
      </c>
      <c r="AS736" s="41">
        <v>0</v>
      </c>
      <c r="AT736" s="43">
        <v>10030</v>
      </c>
      <c r="AU736" s="43">
        <v>481</v>
      </c>
      <c r="AV736" s="47">
        <v>5.04E-2</v>
      </c>
      <c r="AW736" s="66" t="str">
        <f>HYPERLINK("https://twitter.com/UKUrdu/lists","https://twitter.com/UKUrdu/lists")</f>
        <v>https://twitter.com/UKUrdu/lists</v>
      </c>
      <c r="AX736" s="39">
        <v>2</v>
      </c>
      <c r="AY736" s="39">
        <v>1</v>
      </c>
      <c r="AZ736" s="39" t="s">
        <v>85</v>
      </c>
      <c r="BA736" s="39"/>
      <c r="BB736" s="48" t="s">
        <v>8878</v>
      </c>
      <c r="BC736" s="39">
        <v>0</v>
      </c>
      <c r="BD736" s="41" t="s">
        <v>8872</v>
      </c>
      <c r="BE736" s="50">
        <v>16</v>
      </c>
      <c r="BF736" s="50">
        <v>3</v>
      </c>
      <c r="BG736" s="50">
        <v>3</v>
      </c>
      <c r="BH736" s="50">
        <v>22</v>
      </c>
      <c r="BI736" s="50" t="s">
        <v>8879</v>
      </c>
      <c r="BJ736" s="50" t="s">
        <v>8880</v>
      </c>
      <c r="BK736" s="50" t="s">
        <v>8881</v>
      </c>
      <c r="BL736" s="51" t="s">
        <v>8882</v>
      </c>
      <c r="BM736" s="52" t="s">
        <v>90</v>
      </c>
      <c r="BN736" s="57"/>
      <c r="BO736" s="57"/>
      <c r="BP736" s="57"/>
      <c r="BQ736" s="58"/>
    </row>
    <row r="737" spans="1:69" ht="15.75" x14ac:dyDescent="0.25">
      <c r="A737" s="38" t="s">
        <v>5353</v>
      </c>
      <c r="B737" s="39" t="s">
        <v>8883</v>
      </c>
      <c r="C737" s="39" t="s">
        <v>3308</v>
      </c>
      <c r="D737" s="39" t="s">
        <v>118</v>
      </c>
      <c r="E737" s="39" t="s">
        <v>8884</v>
      </c>
      <c r="F737" s="66" t="str">
        <f t="shared" ref="F737:F746" si="41">HYPERLINK("http://twiplomacy.com/info/europe/Vatican","http://twiplomacy.com/info/europe/Vatican")</f>
        <v>http://twiplomacy.com/info/europe/Vatican</v>
      </c>
      <c r="G737" s="41" t="s">
        <v>8885</v>
      </c>
      <c r="H737" s="48" t="s">
        <v>8886</v>
      </c>
      <c r="I737" s="41" t="s">
        <v>8884</v>
      </c>
      <c r="J737" s="43">
        <v>17806517</v>
      </c>
      <c r="K737" s="43">
        <v>8</v>
      </c>
      <c r="L737" s="41" t="s">
        <v>8887</v>
      </c>
      <c r="M737" s="41" t="s">
        <v>8888</v>
      </c>
      <c r="N737" s="41" t="s">
        <v>8889</v>
      </c>
      <c r="O737" s="43">
        <v>0</v>
      </c>
      <c r="P737" s="43">
        <v>1573</v>
      </c>
      <c r="Q737" s="41" t="s">
        <v>4996</v>
      </c>
      <c r="R737" s="41" t="s">
        <v>124</v>
      </c>
      <c r="S737" s="43">
        <v>26675</v>
      </c>
      <c r="T737" s="44" t="s">
        <v>97</v>
      </c>
      <c r="U737" s="43">
        <v>0.83120340788072422</v>
      </c>
      <c r="V737" s="43">
        <v>8803.9884689301725</v>
      </c>
      <c r="W737" s="43">
        <v>22566.788597053172</v>
      </c>
      <c r="X737" s="45">
        <v>0</v>
      </c>
      <c r="Y737" s="45">
        <v>1561</v>
      </c>
      <c r="Z737" s="46">
        <v>0</v>
      </c>
      <c r="AA737" s="41" t="s">
        <v>8885</v>
      </c>
      <c r="AB737" s="41" t="s">
        <v>8884</v>
      </c>
      <c r="AC737" s="41" t="s">
        <v>8890</v>
      </c>
      <c r="AD737" s="41" t="s">
        <v>8886</v>
      </c>
      <c r="AE737" s="43">
        <v>22785376</v>
      </c>
      <c r="AF737" s="43">
        <v>12648.272000000001</v>
      </c>
      <c r="AG737" s="43">
        <v>4743102</v>
      </c>
      <c r="AH737" s="43">
        <v>18042274</v>
      </c>
      <c r="AI737" s="47">
        <v>4.1700000000000001E-3</v>
      </c>
      <c r="AJ737" s="47">
        <v>1.4599999999999999E-3</v>
      </c>
      <c r="AK737" s="47">
        <v>1.1800000000000001E-3</v>
      </c>
      <c r="AL737" s="41" t="s">
        <v>82</v>
      </c>
      <c r="AM737" s="47">
        <v>4.28E-3</v>
      </c>
      <c r="AN737" s="43">
        <v>375</v>
      </c>
      <c r="AO737" s="43">
        <v>1</v>
      </c>
      <c r="AP737" s="43">
        <v>0</v>
      </c>
      <c r="AQ737" s="43">
        <v>2</v>
      </c>
      <c r="AR737" s="43">
        <v>372</v>
      </c>
      <c r="AS737" s="41">
        <v>1.03</v>
      </c>
      <c r="AT737" s="43">
        <v>17802166</v>
      </c>
      <c r="AU737" s="43">
        <v>7069706</v>
      </c>
      <c r="AV737" s="47">
        <v>0.65869999999999995</v>
      </c>
      <c r="AW737" s="48" t="s">
        <v>8891</v>
      </c>
      <c r="AX737" s="39">
        <v>0</v>
      </c>
      <c r="AY737" s="39">
        <v>0</v>
      </c>
      <c r="AZ737" s="39" t="s">
        <v>85</v>
      </c>
      <c r="BA737" s="39"/>
      <c r="BB737" s="48" t="s">
        <v>8892</v>
      </c>
      <c r="BC737" s="39">
        <v>0</v>
      </c>
      <c r="BD737" s="41" t="s">
        <v>8885</v>
      </c>
      <c r="BE737" s="50">
        <v>0</v>
      </c>
      <c r="BF737" s="50">
        <v>117</v>
      </c>
      <c r="BG737" s="50">
        <v>8</v>
      </c>
      <c r="BH737" s="50">
        <v>125</v>
      </c>
      <c r="BI737" s="50"/>
      <c r="BJ737" s="50" t="s">
        <v>8893</v>
      </c>
      <c r="BK737" s="50" t="s">
        <v>8894</v>
      </c>
      <c r="BL737" s="51" t="s">
        <v>8895</v>
      </c>
      <c r="BM737" s="52" t="s">
        <v>90</v>
      </c>
      <c r="BN737" s="57"/>
      <c r="BO737" s="57"/>
      <c r="BP737" s="57"/>
      <c r="BQ737" s="58"/>
    </row>
    <row r="738" spans="1:69" ht="15.75" x14ac:dyDescent="0.25">
      <c r="A738" s="38" t="s">
        <v>5353</v>
      </c>
      <c r="B738" s="39" t="s">
        <v>8883</v>
      </c>
      <c r="C738" s="39" t="s">
        <v>3308</v>
      </c>
      <c r="D738" s="39" t="s">
        <v>118</v>
      </c>
      <c r="E738" s="39" t="s">
        <v>8884</v>
      </c>
      <c r="F738" s="66" t="str">
        <f t="shared" si="41"/>
        <v>http://twiplomacy.com/info/europe/Vatican</v>
      </c>
      <c r="G738" s="41" t="s">
        <v>8896</v>
      </c>
      <c r="H738" s="48" t="s">
        <v>8897</v>
      </c>
      <c r="I738" s="41" t="s">
        <v>8898</v>
      </c>
      <c r="J738" s="43">
        <v>4955278</v>
      </c>
      <c r="K738" s="43">
        <v>8</v>
      </c>
      <c r="L738" s="41" t="s">
        <v>8899</v>
      </c>
      <c r="M738" s="41" t="s">
        <v>8900</v>
      </c>
      <c r="N738" s="41" t="s">
        <v>8901</v>
      </c>
      <c r="O738" s="43">
        <v>0</v>
      </c>
      <c r="P738" s="43">
        <v>1564</v>
      </c>
      <c r="Q738" s="41" t="s">
        <v>4996</v>
      </c>
      <c r="R738" s="41" t="s">
        <v>124</v>
      </c>
      <c r="S738" s="43">
        <v>4958</v>
      </c>
      <c r="T738" s="44" t="s">
        <v>97</v>
      </c>
      <c r="U738" s="43">
        <v>0.82534611288604898</v>
      </c>
      <c r="V738" s="43">
        <v>1103.8729032258061</v>
      </c>
      <c r="W738" s="43">
        <v>3260.6154838709681</v>
      </c>
      <c r="X738" s="45">
        <v>0</v>
      </c>
      <c r="Y738" s="45">
        <v>1550</v>
      </c>
      <c r="Z738" s="46">
        <v>0</v>
      </c>
      <c r="AA738" s="41" t="s">
        <v>8896</v>
      </c>
      <c r="AB738" s="41" t="s">
        <v>8898</v>
      </c>
      <c r="AC738" s="41" t="s">
        <v>8902</v>
      </c>
      <c r="AD738" s="41" t="s">
        <v>8897</v>
      </c>
      <c r="AE738" s="43">
        <v>2490743</v>
      </c>
      <c r="AF738" s="43">
        <v>1055.0603674540682</v>
      </c>
      <c r="AG738" s="43">
        <v>401978</v>
      </c>
      <c r="AH738" s="43">
        <v>2088765</v>
      </c>
      <c r="AI738" s="47">
        <v>1.39E-3</v>
      </c>
      <c r="AJ738" s="47">
        <v>5.9000000000000003E-4</v>
      </c>
      <c r="AK738" s="47">
        <v>7.5000000000000002E-4</v>
      </c>
      <c r="AL738" s="41" t="s">
        <v>82</v>
      </c>
      <c r="AM738" s="47">
        <v>1.41E-3</v>
      </c>
      <c r="AN738" s="43">
        <v>381</v>
      </c>
      <c r="AO738" s="43">
        <v>1</v>
      </c>
      <c r="AP738" s="43">
        <v>0</v>
      </c>
      <c r="AQ738" s="43">
        <v>2</v>
      </c>
      <c r="AR738" s="43">
        <v>378</v>
      </c>
      <c r="AS738" s="41">
        <v>1.04</v>
      </c>
      <c r="AT738" s="43">
        <v>4955288</v>
      </c>
      <c r="AU738" s="43">
        <v>605428</v>
      </c>
      <c r="AV738" s="47">
        <v>0.13919999999999999</v>
      </c>
      <c r="AW738" s="48" t="s">
        <v>8903</v>
      </c>
      <c r="AX738" s="39">
        <v>0</v>
      </c>
      <c r="AY738" s="39">
        <v>0</v>
      </c>
      <c r="AZ738" s="39" t="s">
        <v>85</v>
      </c>
      <c r="BA738" s="39"/>
      <c r="BB738" s="48" t="s">
        <v>8904</v>
      </c>
      <c r="BC738" s="39">
        <v>0</v>
      </c>
      <c r="BD738" s="41" t="s">
        <v>8896</v>
      </c>
      <c r="BE738" s="50">
        <v>0</v>
      </c>
      <c r="BF738" s="50">
        <v>14</v>
      </c>
      <c r="BG738" s="50">
        <v>8</v>
      </c>
      <c r="BH738" s="50">
        <v>22</v>
      </c>
      <c r="BI738" s="50"/>
      <c r="BJ738" s="50" t="s">
        <v>8905</v>
      </c>
      <c r="BK738" s="50" t="s">
        <v>8906</v>
      </c>
      <c r="BL738" s="51" t="s">
        <v>8907</v>
      </c>
      <c r="BM738" s="52" t="s">
        <v>90</v>
      </c>
      <c r="BN738" s="57"/>
      <c r="BO738" s="57"/>
      <c r="BP738" s="57"/>
      <c r="BQ738" s="58"/>
    </row>
    <row r="739" spans="1:69" ht="15.75" x14ac:dyDescent="0.25">
      <c r="A739" s="38" t="s">
        <v>5353</v>
      </c>
      <c r="B739" s="39" t="s">
        <v>8883</v>
      </c>
      <c r="C739" s="39" t="s">
        <v>3308</v>
      </c>
      <c r="D739" s="39" t="s">
        <v>118</v>
      </c>
      <c r="E739" s="39" t="s">
        <v>8884</v>
      </c>
      <c r="F739" s="66" t="str">
        <f t="shared" si="41"/>
        <v>http://twiplomacy.com/info/europe/Vatican</v>
      </c>
      <c r="G739" s="41" t="s">
        <v>8908</v>
      </c>
      <c r="H739" s="48" t="s">
        <v>8909</v>
      </c>
      <c r="I739" s="41" t="s">
        <v>8910</v>
      </c>
      <c r="J739" s="43">
        <v>16722663</v>
      </c>
      <c r="K739" s="43">
        <v>8</v>
      </c>
      <c r="L739" s="41" t="s">
        <v>8911</v>
      </c>
      <c r="M739" s="41" t="s">
        <v>8912</v>
      </c>
      <c r="N739" s="41" t="s">
        <v>8913</v>
      </c>
      <c r="O739" s="43">
        <v>0</v>
      </c>
      <c r="P739" s="43">
        <v>1557</v>
      </c>
      <c r="Q739" s="41" t="s">
        <v>4996</v>
      </c>
      <c r="R739" s="41" t="s">
        <v>124</v>
      </c>
      <c r="S739" s="43">
        <v>15044</v>
      </c>
      <c r="T739" s="44" t="s">
        <v>97</v>
      </c>
      <c r="U739" s="43">
        <v>0.82268370607028751</v>
      </c>
      <c r="V739" s="43">
        <v>10896.148220064721</v>
      </c>
      <c r="W739" s="43">
        <v>19064.999352750809</v>
      </c>
      <c r="X739" s="45">
        <v>0</v>
      </c>
      <c r="Y739" s="45">
        <v>1545</v>
      </c>
      <c r="Z739" s="46">
        <v>0</v>
      </c>
      <c r="AA739" s="41" t="s">
        <v>8908</v>
      </c>
      <c r="AB739" s="41" t="s">
        <v>8910</v>
      </c>
      <c r="AC739" s="41" t="s">
        <v>8914</v>
      </c>
      <c r="AD739" s="41" t="s">
        <v>8909</v>
      </c>
      <c r="AE739" s="43">
        <v>20998495</v>
      </c>
      <c r="AF739" s="43">
        <v>14277</v>
      </c>
      <c r="AG739" s="43">
        <v>5439537</v>
      </c>
      <c r="AH739" s="43">
        <v>15558958</v>
      </c>
      <c r="AI739" s="47">
        <v>3.6900000000000001E-3</v>
      </c>
      <c r="AJ739" s="47">
        <v>8.5999999999999998E-4</v>
      </c>
      <c r="AK739" s="47">
        <v>1.24E-3</v>
      </c>
      <c r="AL739" s="41" t="s">
        <v>82</v>
      </c>
      <c r="AM739" s="47">
        <v>3.7499999999999999E-3</v>
      </c>
      <c r="AN739" s="43">
        <v>381</v>
      </c>
      <c r="AO739" s="43">
        <v>1</v>
      </c>
      <c r="AP739" s="43">
        <v>0</v>
      </c>
      <c r="AQ739" s="43">
        <v>2</v>
      </c>
      <c r="AR739" s="43">
        <v>378</v>
      </c>
      <c r="AS739" s="41">
        <v>1.04</v>
      </c>
      <c r="AT739" s="43">
        <v>16718849</v>
      </c>
      <c r="AU739" s="43">
        <v>3865560</v>
      </c>
      <c r="AV739" s="47">
        <v>0.30070000000000002</v>
      </c>
      <c r="AW739" s="48" t="s">
        <v>8915</v>
      </c>
      <c r="AX739" s="39">
        <v>0</v>
      </c>
      <c r="AY739" s="39">
        <v>0</v>
      </c>
      <c r="AZ739" s="39" t="s">
        <v>85</v>
      </c>
      <c r="BA739" s="39"/>
      <c r="BB739" s="48" t="s">
        <v>8916</v>
      </c>
      <c r="BC739" s="39">
        <v>0</v>
      </c>
      <c r="BD739" s="41" t="s">
        <v>8908</v>
      </c>
      <c r="BE739" s="50">
        <v>0</v>
      </c>
      <c r="BF739" s="50">
        <v>62</v>
      </c>
      <c r="BG739" s="50">
        <v>8</v>
      </c>
      <c r="BH739" s="50">
        <v>70</v>
      </c>
      <c r="BI739" s="50"/>
      <c r="BJ739" s="50" t="s">
        <v>8917</v>
      </c>
      <c r="BK739" s="50" t="s">
        <v>8918</v>
      </c>
      <c r="BL739" s="51" t="s">
        <v>8919</v>
      </c>
      <c r="BM739" s="52" t="s">
        <v>90</v>
      </c>
      <c r="BN739" s="57"/>
      <c r="BO739" s="57"/>
      <c r="BP739" s="57"/>
      <c r="BQ739" s="58"/>
    </row>
    <row r="740" spans="1:69" ht="15.75" x14ac:dyDescent="0.25">
      <c r="A740" s="38" t="s">
        <v>5353</v>
      </c>
      <c r="B740" s="39" t="s">
        <v>8883</v>
      </c>
      <c r="C740" s="39" t="s">
        <v>3308</v>
      </c>
      <c r="D740" s="39" t="s">
        <v>118</v>
      </c>
      <c r="E740" s="39" t="s">
        <v>8884</v>
      </c>
      <c r="F740" s="66" t="str">
        <f t="shared" si="41"/>
        <v>http://twiplomacy.com/info/europe/Vatican</v>
      </c>
      <c r="G740" s="41" t="s">
        <v>8920</v>
      </c>
      <c r="H740" s="48" t="s">
        <v>8921</v>
      </c>
      <c r="I740" s="41" t="s">
        <v>8922</v>
      </c>
      <c r="J740" s="43">
        <v>1234050</v>
      </c>
      <c r="K740" s="43">
        <v>8</v>
      </c>
      <c r="L740" s="41" t="s">
        <v>8923</v>
      </c>
      <c r="M740" s="41" t="s">
        <v>8924</v>
      </c>
      <c r="N740" s="41" t="s">
        <v>8925</v>
      </c>
      <c r="O740" s="43">
        <v>0</v>
      </c>
      <c r="P740" s="43">
        <v>1456</v>
      </c>
      <c r="Q740" s="41" t="s">
        <v>4996</v>
      </c>
      <c r="R740" s="41" t="s">
        <v>124</v>
      </c>
      <c r="S740" s="43">
        <v>1612</v>
      </c>
      <c r="T740" s="44" t="s">
        <v>97</v>
      </c>
      <c r="U740" s="43">
        <v>0.76890308839190624</v>
      </c>
      <c r="V740" s="43">
        <v>473.64473684210532</v>
      </c>
      <c r="W740" s="43">
        <v>697.06163434903044</v>
      </c>
      <c r="X740" s="45">
        <v>0</v>
      </c>
      <c r="Y740" s="45">
        <v>1444</v>
      </c>
      <c r="Z740" s="46">
        <v>0</v>
      </c>
      <c r="AA740" s="41" t="s">
        <v>8920</v>
      </c>
      <c r="AB740" s="41" t="s">
        <v>8922</v>
      </c>
      <c r="AC740" s="41" t="s">
        <v>8926</v>
      </c>
      <c r="AD740" s="41" t="s">
        <v>8921</v>
      </c>
      <c r="AE740" s="43">
        <v>713699</v>
      </c>
      <c r="AF740" s="43">
        <v>553.21236559139788</v>
      </c>
      <c r="AG740" s="43">
        <v>205795</v>
      </c>
      <c r="AH740" s="43">
        <v>507904</v>
      </c>
      <c r="AI740" s="47">
        <v>1.92E-3</v>
      </c>
      <c r="AJ740" s="47">
        <v>7.9000000000000001E-4</v>
      </c>
      <c r="AK740" s="47">
        <v>1.01E-3</v>
      </c>
      <c r="AL740" s="41" t="s">
        <v>82</v>
      </c>
      <c r="AM740" s="47">
        <v>1.92E-3</v>
      </c>
      <c r="AN740" s="43">
        <v>372</v>
      </c>
      <c r="AO740" s="43">
        <v>1</v>
      </c>
      <c r="AP740" s="43">
        <v>0</v>
      </c>
      <c r="AQ740" s="43">
        <v>2</v>
      </c>
      <c r="AR740" s="43">
        <v>369</v>
      </c>
      <c r="AS740" s="41">
        <v>1.02</v>
      </c>
      <c r="AT740" s="43">
        <v>1233158</v>
      </c>
      <c r="AU740" s="43">
        <v>461443</v>
      </c>
      <c r="AV740" s="47">
        <v>0.59789999999999999</v>
      </c>
      <c r="AW740" s="48" t="s">
        <v>8927</v>
      </c>
      <c r="AX740" s="39">
        <v>0</v>
      </c>
      <c r="AY740" s="39">
        <v>0</v>
      </c>
      <c r="AZ740" s="39" t="s">
        <v>85</v>
      </c>
      <c r="BA740" s="39"/>
      <c r="BB740" s="48" t="s">
        <v>8928</v>
      </c>
      <c r="BC740" s="39">
        <v>0</v>
      </c>
      <c r="BD740" s="41" t="s">
        <v>8920</v>
      </c>
      <c r="BE740" s="50">
        <v>0</v>
      </c>
      <c r="BF740" s="50">
        <v>26</v>
      </c>
      <c r="BG740" s="50">
        <v>8</v>
      </c>
      <c r="BH740" s="50">
        <v>34</v>
      </c>
      <c r="BI740" s="50"/>
      <c r="BJ740" s="50" t="s">
        <v>8929</v>
      </c>
      <c r="BK740" s="50" t="s">
        <v>8930</v>
      </c>
      <c r="BL740" s="51" t="s">
        <v>8931</v>
      </c>
      <c r="BM740" s="52" t="s">
        <v>90</v>
      </c>
      <c r="BN740" s="57"/>
      <c r="BO740" s="57"/>
      <c r="BP740" s="57"/>
      <c r="BQ740" s="58"/>
    </row>
    <row r="741" spans="1:69" ht="15.75" x14ac:dyDescent="0.25">
      <c r="A741" s="38" t="s">
        <v>5353</v>
      </c>
      <c r="B741" s="39" t="s">
        <v>8883</v>
      </c>
      <c r="C741" s="39" t="s">
        <v>3308</v>
      </c>
      <c r="D741" s="39" t="s">
        <v>118</v>
      </c>
      <c r="E741" s="39" t="s">
        <v>8884</v>
      </c>
      <c r="F741" s="66" t="str">
        <f t="shared" si="41"/>
        <v>http://twiplomacy.com/info/europe/Vatican</v>
      </c>
      <c r="G741" s="41" t="s">
        <v>8932</v>
      </c>
      <c r="H741" s="48" t="s">
        <v>8933</v>
      </c>
      <c r="I741" s="41" t="s">
        <v>8934</v>
      </c>
      <c r="J741" s="43">
        <v>640638</v>
      </c>
      <c r="K741" s="43">
        <v>8</v>
      </c>
      <c r="L741" s="41" t="s">
        <v>8935</v>
      </c>
      <c r="M741" s="41" t="s">
        <v>8936</v>
      </c>
      <c r="N741" s="41" t="s">
        <v>8937</v>
      </c>
      <c r="O741" s="43">
        <v>0</v>
      </c>
      <c r="P741" s="43">
        <v>1452</v>
      </c>
      <c r="Q741" s="41" t="s">
        <v>4996</v>
      </c>
      <c r="R741" s="41" t="s">
        <v>124</v>
      </c>
      <c r="S741" s="43">
        <v>1119</v>
      </c>
      <c r="T741" s="44" t="s">
        <v>97</v>
      </c>
      <c r="U741" s="43">
        <v>0.76677316293929709</v>
      </c>
      <c r="V741" s="43">
        <v>89.15</v>
      </c>
      <c r="W741" s="43">
        <v>239.20555555555549</v>
      </c>
      <c r="X741" s="45">
        <v>0</v>
      </c>
      <c r="Y741" s="45">
        <v>1440</v>
      </c>
      <c r="Z741" s="46">
        <v>0</v>
      </c>
      <c r="AA741" s="41" t="s">
        <v>8932</v>
      </c>
      <c r="AB741" s="41" t="s">
        <v>8934</v>
      </c>
      <c r="AC741" s="41" t="s">
        <v>8938</v>
      </c>
      <c r="AD741" s="41" t="s">
        <v>8933</v>
      </c>
      <c r="AE741" s="43">
        <v>175138</v>
      </c>
      <c r="AF741" s="43">
        <v>88.382749326145557</v>
      </c>
      <c r="AG741" s="43">
        <v>32790</v>
      </c>
      <c r="AH741" s="43">
        <v>142348</v>
      </c>
      <c r="AI741" s="47">
        <v>8.7000000000000001E-4</v>
      </c>
      <c r="AJ741" s="47">
        <v>5.9000000000000003E-4</v>
      </c>
      <c r="AK741" s="47">
        <v>5.5000000000000003E-4</v>
      </c>
      <c r="AL741" s="41" t="s">
        <v>82</v>
      </c>
      <c r="AM741" s="47">
        <v>8.8000000000000003E-4</v>
      </c>
      <c r="AN741" s="43">
        <v>371</v>
      </c>
      <c r="AO741" s="43">
        <v>1</v>
      </c>
      <c r="AP741" s="43">
        <v>0</v>
      </c>
      <c r="AQ741" s="43">
        <v>2</v>
      </c>
      <c r="AR741" s="43">
        <v>368</v>
      </c>
      <c r="AS741" s="41">
        <v>1.02</v>
      </c>
      <c r="AT741" s="43">
        <v>640342</v>
      </c>
      <c r="AU741" s="43">
        <v>204267</v>
      </c>
      <c r="AV741" s="47">
        <v>0.46839999999999998</v>
      </c>
      <c r="AW741" s="48" t="s">
        <v>8939</v>
      </c>
      <c r="AX741" s="39">
        <v>0</v>
      </c>
      <c r="AY741" s="39">
        <v>0</v>
      </c>
      <c r="AZ741" s="39" t="s">
        <v>85</v>
      </c>
      <c r="BA741" s="39"/>
      <c r="BB741" s="48" t="s">
        <v>8940</v>
      </c>
      <c r="BC741" s="39">
        <v>0</v>
      </c>
      <c r="BD741" s="41" t="s">
        <v>8932</v>
      </c>
      <c r="BE741" s="50">
        <v>0</v>
      </c>
      <c r="BF741" s="50">
        <v>8</v>
      </c>
      <c r="BG741" s="50">
        <v>8</v>
      </c>
      <c r="BH741" s="50">
        <v>16</v>
      </c>
      <c r="BI741" s="50"/>
      <c r="BJ741" s="50" t="s">
        <v>8941</v>
      </c>
      <c r="BK741" s="50" t="s">
        <v>8942</v>
      </c>
      <c r="BL741" s="51" t="s">
        <v>8943</v>
      </c>
      <c r="BM741" s="52" t="s">
        <v>90</v>
      </c>
      <c r="BN741" s="57"/>
      <c r="BO741" s="57"/>
      <c r="BP741" s="57"/>
      <c r="BQ741" s="58"/>
    </row>
    <row r="742" spans="1:69" ht="15.75" x14ac:dyDescent="0.25">
      <c r="A742" s="38" t="s">
        <v>5353</v>
      </c>
      <c r="B742" s="39" t="s">
        <v>8883</v>
      </c>
      <c r="C742" s="39" t="s">
        <v>3308</v>
      </c>
      <c r="D742" s="39" t="s">
        <v>118</v>
      </c>
      <c r="E742" s="39" t="s">
        <v>8884</v>
      </c>
      <c r="F742" s="66" t="str">
        <f t="shared" si="41"/>
        <v>http://twiplomacy.com/info/europe/Vatican</v>
      </c>
      <c r="G742" s="41" t="s">
        <v>8944</v>
      </c>
      <c r="H742" s="48" t="s">
        <v>8945</v>
      </c>
      <c r="I742" s="41" t="s">
        <v>8910</v>
      </c>
      <c r="J742" s="43">
        <v>3877953</v>
      </c>
      <c r="K742" s="43">
        <v>8</v>
      </c>
      <c r="L742" s="41" t="s">
        <v>8946</v>
      </c>
      <c r="M742" s="41" t="s">
        <v>8947</v>
      </c>
      <c r="N742" s="41" t="s">
        <v>8948</v>
      </c>
      <c r="O742" s="43">
        <v>0</v>
      </c>
      <c r="P742" s="43">
        <v>1446</v>
      </c>
      <c r="Q742" s="41" t="s">
        <v>4996</v>
      </c>
      <c r="R742" s="41" t="s">
        <v>124</v>
      </c>
      <c r="S742" s="43">
        <v>2041</v>
      </c>
      <c r="T742" s="44" t="s">
        <v>97</v>
      </c>
      <c r="U742" s="43">
        <v>0.76357827476038342</v>
      </c>
      <c r="V742" s="43">
        <v>1673.2015341701531</v>
      </c>
      <c r="W742" s="43">
        <v>4041.2601115760108</v>
      </c>
      <c r="X742" s="45">
        <v>0</v>
      </c>
      <c r="Y742" s="45">
        <v>1434</v>
      </c>
      <c r="Z742" s="46">
        <v>0</v>
      </c>
      <c r="AA742" s="41" t="s">
        <v>8944</v>
      </c>
      <c r="AB742" s="41" t="s">
        <v>8910</v>
      </c>
      <c r="AC742" s="41" t="s">
        <v>8949</v>
      </c>
      <c r="AD742" s="41" t="s">
        <v>8945</v>
      </c>
      <c r="AE742" s="43">
        <v>4147642</v>
      </c>
      <c r="AF742" s="43">
        <v>2344.9536784741144</v>
      </c>
      <c r="AG742" s="43">
        <v>860598</v>
      </c>
      <c r="AH742" s="43">
        <v>3287044</v>
      </c>
      <c r="AI742" s="47">
        <v>3.5000000000000001E-3</v>
      </c>
      <c r="AJ742" s="47">
        <v>8.5999999999999998E-4</v>
      </c>
      <c r="AK742" s="47">
        <v>1.1299999999999999E-3</v>
      </c>
      <c r="AL742" s="41" t="s">
        <v>82</v>
      </c>
      <c r="AM742" s="47">
        <v>3.5300000000000002E-3</v>
      </c>
      <c r="AN742" s="43">
        <v>367</v>
      </c>
      <c r="AO742" s="43">
        <v>1</v>
      </c>
      <c r="AP742" s="43">
        <v>0</v>
      </c>
      <c r="AQ742" s="43">
        <v>2</v>
      </c>
      <c r="AR742" s="43">
        <v>364</v>
      </c>
      <c r="AS742" s="41">
        <v>1.01</v>
      </c>
      <c r="AT742" s="43">
        <v>3875949</v>
      </c>
      <c r="AU742" s="43">
        <v>1315740</v>
      </c>
      <c r="AV742" s="47">
        <v>0.51390000000000002</v>
      </c>
      <c r="AW742" s="48" t="s">
        <v>8950</v>
      </c>
      <c r="AX742" s="39">
        <v>0</v>
      </c>
      <c r="AY742" s="39">
        <v>0</v>
      </c>
      <c r="AZ742" s="39" t="s">
        <v>85</v>
      </c>
      <c r="BA742" s="39"/>
      <c r="BB742" s="48" t="s">
        <v>8951</v>
      </c>
      <c r="BC742" s="39">
        <v>0</v>
      </c>
      <c r="BD742" s="41" t="s">
        <v>8944</v>
      </c>
      <c r="BE742" s="50">
        <v>0</v>
      </c>
      <c r="BF742" s="50">
        <v>21</v>
      </c>
      <c r="BG742" s="50">
        <v>8</v>
      </c>
      <c r="BH742" s="50">
        <v>29</v>
      </c>
      <c r="BI742" s="50"/>
      <c r="BJ742" s="50" t="s">
        <v>8952</v>
      </c>
      <c r="BK742" s="50" t="s">
        <v>8953</v>
      </c>
      <c r="BL742" s="51" t="s">
        <v>8954</v>
      </c>
      <c r="BM742" s="52" t="s">
        <v>90</v>
      </c>
      <c r="BN742" s="57"/>
      <c r="BO742" s="57"/>
      <c r="BP742" s="57"/>
      <c r="BQ742" s="58"/>
    </row>
    <row r="743" spans="1:69" ht="15.75" x14ac:dyDescent="0.25">
      <c r="A743" s="38" t="s">
        <v>5353</v>
      </c>
      <c r="B743" s="39" t="s">
        <v>8883</v>
      </c>
      <c r="C743" s="39" t="s">
        <v>3308</v>
      </c>
      <c r="D743" s="39" t="s">
        <v>118</v>
      </c>
      <c r="E743" s="39" t="s">
        <v>8884</v>
      </c>
      <c r="F743" s="66" t="str">
        <f t="shared" si="41"/>
        <v>http://twiplomacy.com/info/europe/Vatican</v>
      </c>
      <c r="G743" s="41" t="s">
        <v>8955</v>
      </c>
      <c r="H743" s="48" t="s">
        <v>8956</v>
      </c>
      <c r="I743" s="41" t="s">
        <v>8957</v>
      </c>
      <c r="J743" s="43">
        <v>1049034</v>
      </c>
      <c r="K743" s="43">
        <v>8</v>
      </c>
      <c r="L743" s="41" t="s">
        <v>8958</v>
      </c>
      <c r="M743" s="41" t="s">
        <v>8959</v>
      </c>
      <c r="N743" s="41" t="s">
        <v>8960</v>
      </c>
      <c r="O743" s="43">
        <v>0</v>
      </c>
      <c r="P743" s="43">
        <v>1405</v>
      </c>
      <c r="Q743" s="41" t="s">
        <v>4996</v>
      </c>
      <c r="R743" s="41" t="s">
        <v>124</v>
      </c>
      <c r="S743" s="43">
        <v>743</v>
      </c>
      <c r="T743" s="44" t="s">
        <v>97</v>
      </c>
      <c r="U743" s="43">
        <v>0.7417465388711395</v>
      </c>
      <c r="V743" s="43">
        <v>104.1206030150754</v>
      </c>
      <c r="W743" s="43">
        <v>305.53768844221099</v>
      </c>
      <c r="X743" s="45">
        <v>0</v>
      </c>
      <c r="Y743" s="45">
        <v>1393</v>
      </c>
      <c r="Z743" s="46">
        <v>0</v>
      </c>
      <c r="AA743" s="41" t="s">
        <v>8955</v>
      </c>
      <c r="AB743" s="41" t="s">
        <v>8957</v>
      </c>
      <c r="AC743" s="41" t="s">
        <v>8961</v>
      </c>
      <c r="AD743" s="41" t="s">
        <v>8956</v>
      </c>
      <c r="AE743" s="43">
        <v>187481</v>
      </c>
      <c r="AF743" s="43">
        <v>87.778425655976676</v>
      </c>
      <c r="AG743" s="43">
        <v>30108</v>
      </c>
      <c r="AH743" s="43">
        <v>157373</v>
      </c>
      <c r="AI743" s="47">
        <v>5.6999999999999998E-4</v>
      </c>
      <c r="AJ743" s="47">
        <v>3.3E-4</v>
      </c>
      <c r="AK743" s="47">
        <v>3.2000000000000003E-4</v>
      </c>
      <c r="AL743" s="41" t="s">
        <v>82</v>
      </c>
      <c r="AM743" s="47">
        <v>5.8E-4</v>
      </c>
      <c r="AN743" s="43">
        <v>343</v>
      </c>
      <c r="AO743" s="43">
        <v>1</v>
      </c>
      <c r="AP743" s="43">
        <v>0</v>
      </c>
      <c r="AQ743" s="43">
        <v>2</v>
      </c>
      <c r="AR743" s="43">
        <v>340</v>
      </c>
      <c r="AS743" s="41">
        <v>0.94</v>
      </c>
      <c r="AT743" s="43">
        <v>1049255</v>
      </c>
      <c r="AU743" s="43">
        <v>212491</v>
      </c>
      <c r="AV743" s="47">
        <v>0.25390000000000001</v>
      </c>
      <c r="AW743" s="48" t="s">
        <v>8962</v>
      </c>
      <c r="AX743" s="39">
        <v>0</v>
      </c>
      <c r="AY743" s="39">
        <v>0</v>
      </c>
      <c r="AZ743" s="39" t="s">
        <v>85</v>
      </c>
      <c r="BA743" s="39"/>
      <c r="BB743" s="48" t="s">
        <v>8963</v>
      </c>
      <c r="BC743" s="39">
        <v>0</v>
      </c>
      <c r="BD743" s="41" t="s">
        <v>8955</v>
      </c>
      <c r="BE743" s="50">
        <v>0</v>
      </c>
      <c r="BF743" s="50">
        <v>9</v>
      </c>
      <c r="BG743" s="50">
        <v>8</v>
      </c>
      <c r="BH743" s="50">
        <v>17</v>
      </c>
      <c r="BI743" s="50"/>
      <c r="BJ743" s="50" t="s">
        <v>8964</v>
      </c>
      <c r="BK743" s="50" t="s">
        <v>8965</v>
      </c>
      <c r="BL743" s="51" t="s">
        <v>8966</v>
      </c>
      <c r="BM743" s="52" t="s">
        <v>90</v>
      </c>
      <c r="BN743" s="57"/>
      <c r="BO743" s="57"/>
      <c r="BP743" s="57"/>
      <c r="BQ743" s="58"/>
    </row>
    <row r="744" spans="1:69" ht="15.75" x14ac:dyDescent="0.25">
      <c r="A744" s="38" t="s">
        <v>5353</v>
      </c>
      <c r="B744" s="39" t="s">
        <v>8883</v>
      </c>
      <c r="C744" s="39" t="s">
        <v>3308</v>
      </c>
      <c r="D744" s="39" t="s">
        <v>118</v>
      </c>
      <c r="E744" s="39" t="s">
        <v>8884</v>
      </c>
      <c r="F744" s="66" t="str">
        <f t="shared" si="41"/>
        <v>http://twiplomacy.com/info/europe/Vatican</v>
      </c>
      <c r="G744" s="41" t="s">
        <v>8967</v>
      </c>
      <c r="H744" s="48" t="s">
        <v>8968</v>
      </c>
      <c r="I744" s="41" t="s">
        <v>8969</v>
      </c>
      <c r="J744" s="43">
        <v>890121</v>
      </c>
      <c r="K744" s="43">
        <v>8</v>
      </c>
      <c r="L744" s="41" t="s">
        <v>8970</v>
      </c>
      <c r="M744" s="41" t="s">
        <v>8971</v>
      </c>
      <c r="N744" s="41" t="s">
        <v>8972</v>
      </c>
      <c r="O744" s="43">
        <v>0</v>
      </c>
      <c r="P744" s="43">
        <v>1402</v>
      </c>
      <c r="Q744" s="41" t="s">
        <v>4996</v>
      </c>
      <c r="R744" s="41" t="s">
        <v>124</v>
      </c>
      <c r="S744" s="43">
        <v>1087</v>
      </c>
      <c r="T744" s="44" t="s">
        <v>97</v>
      </c>
      <c r="U744" s="43">
        <v>0.74014909478168267</v>
      </c>
      <c r="V744" s="43">
        <v>92.774820143884895</v>
      </c>
      <c r="W744" s="43">
        <v>169.68633093525179</v>
      </c>
      <c r="X744" s="45">
        <v>0</v>
      </c>
      <c r="Y744" s="45">
        <v>1390</v>
      </c>
      <c r="Z744" s="46">
        <v>0</v>
      </c>
      <c r="AA744" s="41" t="s">
        <v>8967</v>
      </c>
      <c r="AB744" s="41" t="s">
        <v>8969</v>
      </c>
      <c r="AC744" s="41" t="s">
        <v>8973</v>
      </c>
      <c r="AD744" s="41" t="s">
        <v>8968</v>
      </c>
      <c r="AE744" s="43">
        <v>130645</v>
      </c>
      <c r="AF744" s="43">
        <v>87.842541436464089</v>
      </c>
      <c r="AG744" s="43">
        <v>31799</v>
      </c>
      <c r="AH744" s="43">
        <v>98846</v>
      </c>
      <c r="AI744" s="47">
        <v>4.2000000000000002E-4</v>
      </c>
      <c r="AJ744" s="47">
        <v>4.4999999999999999E-4</v>
      </c>
      <c r="AK744" s="47">
        <v>5.1000000000000004E-4</v>
      </c>
      <c r="AL744" s="41" t="s">
        <v>82</v>
      </c>
      <c r="AM744" s="47">
        <v>4.2999999999999999E-4</v>
      </c>
      <c r="AN744" s="43">
        <v>362</v>
      </c>
      <c r="AO744" s="43">
        <v>1</v>
      </c>
      <c r="AP744" s="43">
        <v>0</v>
      </c>
      <c r="AQ744" s="43">
        <v>1</v>
      </c>
      <c r="AR744" s="43">
        <v>360</v>
      </c>
      <c r="AS744" s="41">
        <v>0.99</v>
      </c>
      <c r="AT744" s="43">
        <v>890041</v>
      </c>
      <c r="AU744" s="43">
        <v>100273</v>
      </c>
      <c r="AV744" s="47">
        <v>0.127</v>
      </c>
      <c r="AW744" s="48" t="s">
        <v>8974</v>
      </c>
      <c r="AX744" s="39">
        <v>0</v>
      </c>
      <c r="AY744" s="39">
        <v>0</v>
      </c>
      <c r="AZ744" s="39" t="s">
        <v>85</v>
      </c>
      <c r="BA744" s="39"/>
      <c r="BB744" s="48" t="s">
        <v>8975</v>
      </c>
      <c r="BC744" s="39">
        <v>0</v>
      </c>
      <c r="BD744" s="41" t="s">
        <v>8967</v>
      </c>
      <c r="BE744" s="50">
        <v>0</v>
      </c>
      <c r="BF744" s="50">
        <v>5</v>
      </c>
      <c r="BG744" s="50">
        <v>8</v>
      </c>
      <c r="BH744" s="50">
        <v>13</v>
      </c>
      <c r="BI744" s="50"/>
      <c r="BJ744" s="50" t="s">
        <v>8976</v>
      </c>
      <c r="BK744" s="50" t="s">
        <v>8977</v>
      </c>
      <c r="BL744" s="51" t="s">
        <v>8978</v>
      </c>
      <c r="BM744" s="52" t="s">
        <v>90</v>
      </c>
      <c r="BN744" s="57"/>
      <c r="BO744" s="57"/>
      <c r="BP744" s="57"/>
      <c r="BQ744" s="58"/>
    </row>
    <row r="745" spans="1:69" ht="15.75" x14ac:dyDescent="0.25">
      <c r="A745" s="38" t="s">
        <v>5353</v>
      </c>
      <c r="B745" s="39" t="s">
        <v>8883</v>
      </c>
      <c r="C745" s="39" t="s">
        <v>3308</v>
      </c>
      <c r="D745" s="39" t="s">
        <v>118</v>
      </c>
      <c r="E745" s="39" t="s">
        <v>8884</v>
      </c>
      <c r="F745" s="66" t="str">
        <f t="shared" si="41"/>
        <v>http://twiplomacy.com/info/europe/Vatican</v>
      </c>
      <c r="G745" s="41" t="s">
        <v>8979</v>
      </c>
      <c r="H745" s="48" t="s">
        <v>8980</v>
      </c>
      <c r="I745" s="41" t="s">
        <v>8981</v>
      </c>
      <c r="J745" s="43">
        <v>419456</v>
      </c>
      <c r="K745" s="43">
        <v>8</v>
      </c>
      <c r="L745" s="41" t="s">
        <v>8982</v>
      </c>
      <c r="M745" s="41" t="s">
        <v>8983</v>
      </c>
      <c r="N745" s="41" t="s">
        <v>8984</v>
      </c>
      <c r="O745" s="43">
        <v>0</v>
      </c>
      <c r="P745" s="43">
        <v>1377</v>
      </c>
      <c r="Q745" s="41" t="s">
        <v>4996</v>
      </c>
      <c r="R745" s="41" t="s">
        <v>124</v>
      </c>
      <c r="S745" s="43">
        <v>621</v>
      </c>
      <c r="T745" s="44" t="s">
        <v>97</v>
      </c>
      <c r="U745" s="43">
        <v>0.72838847385272143</v>
      </c>
      <c r="V745" s="43">
        <v>139.4813186813187</v>
      </c>
      <c r="W745" s="43">
        <v>262.25054945054939</v>
      </c>
      <c r="X745" s="45">
        <v>0</v>
      </c>
      <c r="Y745" s="45">
        <v>1365</v>
      </c>
      <c r="Z745" s="46">
        <v>0</v>
      </c>
      <c r="AA745" s="41" t="s">
        <v>8979</v>
      </c>
      <c r="AB745" s="41" t="s">
        <v>8981</v>
      </c>
      <c r="AC745" s="41" t="s">
        <v>8985</v>
      </c>
      <c r="AD745" s="41" t="s">
        <v>8980</v>
      </c>
      <c r="AE745" s="43">
        <v>202825</v>
      </c>
      <c r="AF745" s="43">
        <v>158.05228758169935</v>
      </c>
      <c r="AG745" s="43">
        <v>48364</v>
      </c>
      <c r="AH745" s="43">
        <v>154461</v>
      </c>
      <c r="AI745" s="47">
        <v>1.6800000000000001E-3</v>
      </c>
      <c r="AJ745" s="47">
        <v>7.2000000000000005E-4</v>
      </c>
      <c r="AK745" s="47">
        <v>9.7000000000000005E-4</v>
      </c>
      <c r="AL745" s="41" t="s">
        <v>82</v>
      </c>
      <c r="AM745" s="47">
        <v>1.6900000000000001E-3</v>
      </c>
      <c r="AN745" s="43">
        <v>306</v>
      </c>
      <c r="AO745" s="43">
        <v>1</v>
      </c>
      <c r="AP745" s="43">
        <v>0</v>
      </c>
      <c r="AQ745" s="43">
        <v>1</v>
      </c>
      <c r="AR745" s="43">
        <v>304</v>
      </c>
      <c r="AS745" s="41">
        <v>0.84</v>
      </c>
      <c r="AT745" s="43">
        <v>419385</v>
      </c>
      <c r="AU745" s="43">
        <v>51108</v>
      </c>
      <c r="AV745" s="47">
        <v>0.13880000000000001</v>
      </c>
      <c r="AW745" s="48" t="s">
        <v>8986</v>
      </c>
      <c r="AX745" s="39">
        <v>0</v>
      </c>
      <c r="AY745" s="39">
        <v>0</v>
      </c>
      <c r="AZ745" s="39" t="s">
        <v>85</v>
      </c>
      <c r="BA745" s="39"/>
      <c r="BB745" s="48" t="s">
        <v>8987</v>
      </c>
      <c r="BC745" s="39">
        <v>0</v>
      </c>
      <c r="BD745" s="41" t="s">
        <v>8979</v>
      </c>
      <c r="BE745" s="50">
        <v>0</v>
      </c>
      <c r="BF745" s="50">
        <v>8</v>
      </c>
      <c r="BG745" s="50">
        <v>8</v>
      </c>
      <c r="BH745" s="50">
        <v>16</v>
      </c>
      <c r="BI745" s="50"/>
      <c r="BJ745" s="50" t="s">
        <v>8988</v>
      </c>
      <c r="BK745" s="50" t="s">
        <v>8989</v>
      </c>
      <c r="BL745" s="51" t="s">
        <v>8990</v>
      </c>
      <c r="BM745" s="52" t="s">
        <v>90</v>
      </c>
      <c r="BN745" s="57"/>
      <c r="BO745" s="57"/>
      <c r="BP745" s="57"/>
      <c r="BQ745" s="58"/>
    </row>
    <row r="746" spans="1:69" ht="15.75" x14ac:dyDescent="0.25">
      <c r="A746" s="38" t="s">
        <v>5353</v>
      </c>
      <c r="B746" s="39" t="s">
        <v>8883</v>
      </c>
      <c r="C746" s="39" t="s">
        <v>132</v>
      </c>
      <c r="D746" s="39" t="s">
        <v>71</v>
      </c>
      <c r="E746" s="39" t="s">
        <v>132</v>
      </c>
      <c r="F746" s="66" t="str">
        <f t="shared" si="41"/>
        <v>http://twiplomacy.com/info/europe/Vatican</v>
      </c>
      <c r="G746" s="41" t="s">
        <v>8991</v>
      </c>
      <c r="H746" s="48" t="s">
        <v>8992</v>
      </c>
      <c r="I746" s="41" t="s">
        <v>8991</v>
      </c>
      <c r="J746" s="43">
        <v>10651</v>
      </c>
      <c r="K746" s="43">
        <v>9</v>
      </c>
      <c r="L746" s="41" t="s">
        <v>8993</v>
      </c>
      <c r="M746" s="41" t="s">
        <v>8994</v>
      </c>
      <c r="N746" s="41" t="s">
        <v>8995</v>
      </c>
      <c r="O746" s="43">
        <v>0</v>
      </c>
      <c r="P746" s="43">
        <v>281</v>
      </c>
      <c r="Q746" s="41" t="s">
        <v>4996</v>
      </c>
      <c r="R746" s="41" t="s">
        <v>124</v>
      </c>
      <c r="S746" s="43">
        <v>277</v>
      </c>
      <c r="T746" s="44" t="s">
        <v>97</v>
      </c>
      <c r="U746" s="43">
        <v>0.19050847457627121</v>
      </c>
      <c r="V746" s="43">
        <v>9.6832740213523127</v>
      </c>
      <c r="W746" s="43">
        <v>4.5160142348754446</v>
      </c>
      <c r="X746" s="45">
        <v>4</v>
      </c>
      <c r="Y746" s="45">
        <v>281</v>
      </c>
      <c r="Z746" s="46">
        <v>1.42348754448399E-2</v>
      </c>
      <c r="AA746" s="41" t="s">
        <v>8991</v>
      </c>
      <c r="AB746" s="41" t="s">
        <v>8991</v>
      </c>
      <c r="AC746" s="41" t="s">
        <v>8996</v>
      </c>
      <c r="AD746" s="41" t="s">
        <v>8992</v>
      </c>
      <c r="AE746" s="43">
        <v>0</v>
      </c>
      <c r="AF746" s="43" t="e">
        <v>#VALUE!</v>
      </c>
      <c r="AG746" s="43">
        <v>0</v>
      </c>
      <c r="AH746" s="43">
        <v>0</v>
      </c>
      <c r="AI746" s="41" t="s">
        <v>82</v>
      </c>
      <c r="AJ746" s="41" t="s">
        <v>82</v>
      </c>
      <c r="AK746" s="41" t="s">
        <v>82</v>
      </c>
      <c r="AL746" s="41" t="s">
        <v>82</v>
      </c>
      <c r="AM746" s="41" t="s">
        <v>82</v>
      </c>
      <c r="AN746" s="43" t="s">
        <v>83</v>
      </c>
      <c r="AO746" s="43">
        <v>0</v>
      </c>
      <c r="AP746" s="43">
        <v>0</v>
      </c>
      <c r="AQ746" s="43">
        <v>0</v>
      </c>
      <c r="AR746" s="43">
        <v>0</v>
      </c>
      <c r="AS746" s="41">
        <v>0</v>
      </c>
      <c r="AT746" s="43">
        <v>10651</v>
      </c>
      <c r="AU746" s="43">
        <v>-227</v>
      </c>
      <c r="AV746" s="47">
        <v>-2.0899999999999998E-2</v>
      </c>
      <c r="AW746" s="48" t="s">
        <v>8997</v>
      </c>
      <c r="AX746" s="39">
        <v>0</v>
      </c>
      <c r="AY746" s="39">
        <v>0</v>
      </c>
      <c r="AZ746" s="39" t="s">
        <v>85</v>
      </c>
      <c r="BA746" s="39"/>
      <c r="BB746" s="48" t="s">
        <v>8998</v>
      </c>
      <c r="BC746" s="39">
        <v>0</v>
      </c>
      <c r="BD746" s="41" t="s">
        <v>8991</v>
      </c>
      <c r="BE746" s="50">
        <v>9</v>
      </c>
      <c r="BF746" s="50">
        <v>24</v>
      </c>
      <c r="BG746" s="50">
        <v>0</v>
      </c>
      <c r="BH746" s="50">
        <v>33</v>
      </c>
      <c r="BI746" s="50" t="s">
        <v>8999</v>
      </c>
      <c r="BJ746" s="50" t="s">
        <v>9000</v>
      </c>
      <c r="BK746" s="50"/>
      <c r="BL746" s="51" t="s">
        <v>9001</v>
      </c>
      <c r="BM746" s="52" t="s">
        <v>90</v>
      </c>
      <c r="BN746" s="57"/>
      <c r="BO746" s="57"/>
      <c r="BP746" s="57"/>
      <c r="BQ746" s="58"/>
    </row>
    <row r="747" spans="1:69" ht="15.75" x14ac:dyDescent="0.25">
      <c r="A747" s="38" t="s">
        <v>9002</v>
      </c>
      <c r="B747" s="39" t="s">
        <v>9003</v>
      </c>
      <c r="C747" s="39" t="s">
        <v>104</v>
      </c>
      <c r="D747" s="39" t="s">
        <v>118</v>
      </c>
      <c r="E747" s="39" t="s">
        <v>9004</v>
      </c>
      <c r="F747" s="66" t="str">
        <f>HYPERLINK("http://twiplomacy.com/info/north-america/Antigua-and-Barbuda","http://twiplomacy.com/info/north-america/Antigua-and-Barbuda")</f>
        <v>http://twiplomacy.com/info/north-america/Antigua-and-Barbuda</v>
      </c>
      <c r="G747" s="41" t="s">
        <v>9005</v>
      </c>
      <c r="H747" s="48" t="s">
        <v>9006</v>
      </c>
      <c r="I747" s="41" t="s">
        <v>9007</v>
      </c>
      <c r="J747" s="43">
        <v>286</v>
      </c>
      <c r="K747" s="43">
        <v>12</v>
      </c>
      <c r="L747" s="41" t="s">
        <v>9008</v>
      </c>
      <c r="M747" s="41" t="s">
        <v>9009</v>
      </c>
      <c r="N747" s="41" t="s">
        <v>9010</v>
      </c>
      <c r="O747" s="43">
        <v>0</v>
      </c>
      <c r="P747" s="43">
        <v>14</v>
      </c>
      <c r="Q747" s="41" t="s">
        <v>164</v>
      </c>
      <c r="R747" s="41" t="s">
        <v>79</v>
      </c>
      <c r="S747" s="43">
        <v>22</v>
      </c>
      <c r="T747" s="44" t="s">
        <v>9011</v>
      </c>
      <c r="U747" s="43">
        <v>0.77777777777777779</v>
      </c>
      <c r="V747" s="43">
        <v>0.42857142857142849</v>
      </c>
      <c r="W747" s="43">
        <v>0.8571428571428571</v>
      </c>
      <c r="X747" s="45">
        <v>0</v>
      </c>
      <c r="Y747" s="45">
        <v>14</v>
      </c>
      <c r="Z747" s="46">
        <v>0</v>
      </c>
      <c r="AA747" s="41" t="s">
        <v>9005</v>
      </c>
      <c r="AB747" s="41" t="s">
        <v>9007</v>
      </c>
      <c r="AC747" s="41" t="s">
        <v>9012</v>
      </c>
      <c r="AD747" s="41" t="s">
        <v>9006</v>
      </c>
      <c r="AE747" s="43">
        <v>0</v>
      </c>
      <c r="AF747" s="43" t="e">
        <v>#VALUE!</v>
      </c>
      <c r="AG747" s="43">
        <v>0</v>
      </c>
      <c r="AH747" s="43">
        <v>0</v>
      </c>
      <c r="AI747" s="41" t="s">
        <v>82</v>
      </c>
      <c r="AJ747" s="41" t="s">
        <v>82</v>
      </c>
      <c r="AK747" s="41" t="s">
        <v>82</v>
      </c>
      <c r="AL747" s="41" t="s">
        <v>82</v>
      </c>
      <c r="AM747" s="41" t="s">
        <v>82</v>
      </c>
      <c r="AN747" s="43" t="s">
        <v>83</v>
      </c>
      <c r="AO747" s="43">
        <v>0</v>
      </c>
      <c r="AP747" s="43">
        <v>0</v>
      </c>
      <c r="AQ747" s="43">
        <v>0</v>
      </c>
      <c r="AR747" s="43">
        <v>0</v>
      </c>
      <c r="AS747" s="41">
        <v>0</v>
      </c>
      <c r="AT747" s="43">
        <v>285</v>
      </c>
      <c r="AU747" s="43">
        <v>92</v>
      </c>
      <c r="AV747" s="47">
        <v>0.47670000000000001</v>
      </c>
      <c r="AW747" s="48" t="str">
        <f>HYPERLINK("https://twitter.com/ABLPGastonbrown/lists","https://twitter.com/ABLPGastonbrown/lists")</f>
        <v>https://twitter.com/ABLPGastonbrown/lists</v>
      </c>
      <c r="AX747" s="39">
        <v>0</v>
      </c>
      <c r="AY747" s="39">
        <v>0</v>
      </c>
      <c r="AZ747" s="39" t="s">
        <v>85</v>
      </c>
      <c r="BA747" s="39"/>
      <c r="BB747" s="48" t="s">
        <v>9013</v>
      </c>
      <c r="BC747" s="39">
        <v>0</v>
      </c>
      <c r="BD747" s="41" t="s">
        <v>9005</v>
      </c>
      <c r="BE747" s="50">
        <v>3</v>
      </c>
      <c r="BF747" s="50">
        <v>1</v>
      </c>
      <c r="BG747" s="50">
        <v>0</v>
      </c>
      <c r="BH747" s="50">
        <v>4</v>
      </c>
      <c r="BI747" s="50" t="s">
        <v>9014</v>
      </c>
      <c r="BJ747" s="50" t="s">
        <v>3227</v>
      </c>
      <c r="BK747" s="50"/>
      <c r="BL747" s="56" t="s">
        <v>9015</v>
      </c>
      <c r="BM747" s="52" t="s">
        <v>90</v>
      </c>
      <c r="BN747" s="57"/>
      <c r="BO747" s="57"/>
      <c r="BP747" s="57"/>
      <c r="BQ747" s="58"/>
    </row>
    <row r="748" spans="1:69" ht="15.75" x14ac:dyDescent="0.25">
      <c r="A748" s="38" t="s">
        <v>9002</v>
      </c>
      <c r="B748" s="39" t="s">
        <v>9003</v>
      </c>
      <c r="C748" s="39" t="s">
        <v>104</v>
      </c>
      <c r="D748" s="39" t="s">
        <v>118</v>
      </c>
      <c r="E748" s="39" t="s">
        <v>9004</v>
      </c>
      <c r="F748" s="66" t="str">
        <f>HYPERLINK("http://twiplomacy.com/info/north-america/Antigua-and-Barbuda","http://twiplomacy.com/info/north-america/Antigua-and-Barbuda")</f>
        <v>http://twiplomacy.com/info/north-america/Antigua-and-Barbuda</v>
      </c>
      <c r="G748" s="41" t="s">
        <v>9016</v>
      </c>
      <c r="H748" s="48" t="s">
        <v>9017</v>
      </c>
      <c r="I748" s="41" t="s">
        <v>9007</v>
      </c>
      <c r="J748" s="43">
        <v>1337</v>
      </c>
      <c r="K748" s="43">
        <v>249</v>
      </c>
      <c r="L748" s="41" t="s">
        <v>9018</v>
      </c>
      <c r="M748" s="41" t="s">
        <v>9019</v>
      </c>
      <c r="N748" s="41" t="s">
        <v>9010</v>
      </c>
      <c r="O748" s="43">
        <v>16</v>
      </c>
      <c r="P748" s="43">
        <v>207</v>
      </c>
      <c r="Q748" s="41" t="s">
        <v>164</v>
      </c>
      <c r="R748" s="41" t="s">
        <v>79</v>
      </c>
      <c r="S748" s="43">
        <v>54</v>
      </c>
      <c r="T748" s="44" t="s">
        <v>97</v>
      </c>
      <c r="U748" s="43">
        <v>0.1383776414451261</v>
      </c>
      <c r="V748" s="43">
        <v>7.7229729729729728</v>
      </c>
      <c r="W748" s="43">
        <v>6.7837837837837842</v>
      </c>
      <c r="X748" s="45">
        <v>19</v>
      </c>
      <c r="Y748" s="45">
        <v>203</v>
      </c>
      <c r="Z748" s="46">
        <v>9.3596059113300503E-2</v>
      </c>
      <c r="AA748" s="41" t="s">
        <v>9016</v>
      </c>
      <c r="AB748" s="41" t="s">
        <v>9007</v>
      </c>
      <c r="AC748" s="41" t="s">
        <v>9020</v>
      </c>
      <c r="AD748" s="41" t="s">
        <v>9017</v>
      </c>
      <c r="AE748" s="43">
        <v>2078</v>
      </c>
      <c r="AF748" s="43">
        <v>17.107692307692307</v>
      </c>
      <c r="AG748" s="43">
        <v>1112</v>
      </c>
      <c r="AH748" s="43">
        <v>966</v>
      </c>
      <c r="AI748" s="47">
        <v>3.3840000000000002E-2</v>
      </c>
      <c r="AJ748" s="47">
        <v>9.2200000000000008E-3</v>
      </c>
      <c r="AK748" s="47">
        <v>7.1500000000000001E-3</v>
      </c>
      <c r="AL748" s="41" t="s">
        <v>82</v>
      </c>
      <c r="AM748" s="47">
        <v>0.27133000000000002</v>
      </c>
      <c r="AN748" s="43">
        <v>65</v>
      </c>
      <c r="AO748" s="43">
        <v>6</v>
      </c>
      <c r="AP748" s="43">
        <v>0</v>
      </c>
      <c r="AQ748" s="43">
        <v>38</v>
      </c>
      <c r="AR748" s="43">
        <v>9</v>
      </c>
      <c r="AS748" s="41">
        <v>0.18</v>
      </c>
      <c r="AT748" s="43">
        <v>1337</v>
      </c>
      <c r="AU748" s="43">
        <v>1070</v>
      </c>
      <c r="AV748" s="47">
        <v>4.0075000000000003</v>
      </c>
      <c r="AW748" s="48" t="str">
        <f>HYPERLINK("https://twitter.com/gastonbrowne/lists","https://twitter.com/gastonbrowne/lists")</f>
        <v>https://twitter.com/gastonbrowne/lists</v>
      </c>
      <c r="AX748" s="39">
        <v>0</v>
      </c>
      <c r="AY748" s="39">
        <v>0</v>
      </c>
      <c r="AZ748" s="39" t="s">
        <v>85</v>
      </c>
      <c r="BA748" s="39"/>
      <c r="BB748" s="48" t="s">
        <v>9021</v>
      </c>
      <c r="BC748" s="39">
        <v>0</v>
      </c>
      <c r="BD748" s="41" t="s">
        <v>9016</v>
      </c>
      <c r="BE748" s="50">
        <v>5</v>
      </c>
      <c r="BF748" s="50">
        <v>3</v>
      </c>
      <c r="BG748" s="50">
        <v>3</v>
      </c>
      <c r="BH748" s="50">
        <v>11</v>
      </c>
      <c r="BI748" s="50" t="s">
        <v>9022</v>
      </c>
      <c r="BJ748" s="50" t="s">
        <v>9023</v>
      </c>
      <c r="BK748" s="50" t="s">
        <v>9024</v>
      </c>
      <c r="BL748" s="51" t="s">
        <v>9025</v>
      </c>
      <c r="BM748" s="52" t="s">
        <v>90</v>
      </c>
      <c r="BN748" s="57"/>
      <c r="BO748" s="57"/>
      <c r="BP748" s="57"/>
      <c r="BQ748" s="58"/>
    </row>
    <row r="749" spans="1:69" ht="15.75" x14ac:dyDescent="0.25">
      <c r="A749" s="38" t="s">
        <v>9002</v>
      </c>
      <c r="B749" s="39" t="s">
        <v>9003</v>
      </c>
      <c r="C749" s="39" t="s">
        <v>211</v>
      </c>
      <c r="D749" s="39" t="s">
        <v>71</v>
      </c>
      <c r="E749" s="39" t="s">
        <v>211</v>
      </c>
      <c r="F749" s="66" t="str">
        <f>HYPERLINK("http://twiplomacy.com/info/north-america/Antigua-and-Barbuda","http://twiplomacy.com/info/north-america/Antigua-and-Barbuda")</f>
        <v>http://twiplomacy.com/info/north-america/Antigua-and-Barbuda</v>
      </c>
      <c r="G749" s="41" t="s">
        <v>9026</v>
      </c>
      <c r="H749" s="48" t="s">
        <v>9027</v>
      </c>
      <c r="I749" s="41" t="s">
        <v>9003</v>
      </c>
      <c r="J749" s="43">
        <v>2292</v>
      </c>
      <c r="K749" s="43">
        <v>48</v>
      </c>
      <c r="L749" s="41" t="s">
        <v>9028</v>
      </c>
      <c r="M749" s="41" t="s">
        <v>9029</v>
      </c>
      <c r="N749" s="41" t="s">
        <v>9003</v>
      </c>
      <c r="O749" s="43">
        <v>0</v>
      </c>
      <c r="P749" s="43">
        <v>634</v>
      </c>
      <c r="Q749" s="41" t="s">
        <v>164</v>
      </c>
      <c r="R749" s="41" t="s">
        <v>79</v>
      </c>
      <c r="S749" s="43">
        <v>134</v>
      </c>
      <c r="T749" s="44" t="s">
        <v>9030</v>
      </c>
      <c r="U749" s="43">
        <v>0.36249285305889078</v>
      </c>
      <c r="V749" s="43">
        <v>0.30337078651685401</v>
      </c>
      <c r="W749" s="43">
        <v>7.3836276083467101E-2</v>
      </c>
      <c r="X749" s="45">
        <v>0</v>
      </c>
      <c r="Y749" s="45">
        <v>634</v>
      </c>
      <c r="Z749" s="46">
        <v>0</v>
      </c>
      <c r="AA749" s="41" t="s">
        <v>9026</v>
      </c>
      <c r="AB749" s="41" t="s">
        <v>9003</v>
      </c>
      <c r="AC749" s="41" t="s">
        <v>9031</v>
      </c>
      <c r="AD749" s="41" t="s">
        <v>9027</v>
      </c>
      <c r="AE749" s="43">
        <v>0</v>
      </c>
      <c r="AF749" s="43" t="e">
        <v>#VALUE!</v>
      </c>
      <c r="AG749" s="43">
        <v>0</v>
      </c>
      <c r="AH749" s="43">
        <v>0</v>
      </c>
      <c r="AI749" s="41" t="s">
        <v>82</v>
      </c>
      <c r="AJ749" s="41" t="s">
        <v>82</v>
      </c>
      <c r="AK749" s="41" t="s">
        <v>82</v>
      </c>
      <c r="AL749" s="41" t="s">
        <v>82</v>
      </c>
      <c r="AM749" s="41" t="s">
        <v>82</v>
      </c>
      <c r="AN749" s="43" t="s">
        <v>83</v>
      </c>
      <c r="AO749" s="43">
        <v>0</v>
      </c>
      <c r="AP749" s="43">
        <v>0</v>
      </c>
      <c r="AQ749" s="43">
        <v>0</v>
      </c>
      <c r="AR749" s="43">
        <v>0</v>
      </c>
      <c r="AS749" s="41">
        <v>0</v>
      </c>
      <c r="AT749" s="43">
        <v>2292</v>
      </c>
      <c r="AU749" s="43">
        <v>171</v>
      </c>
      <c r="AV749" s="47">
        <v>8.0600000000000005E-2</v>
      </c>
      <c r="AW749" s="48" t="str">
        <f>HYPERLINK("https://twitter.com/antiguagov/lists","https://twitter.com/antiguagov/lists")</f>
        <v>https://twitter.com/antiguagov/lists</v>
      </c>
      <c r="AX749" s="39">
        <v>0</v>
      </c>
      <c r="AY749" s="39">
        <v>1</v>
      </c>
      <c r="AZ749" s="39" t="s">
        <v>85</v>
      </c>
      <c r="BA749" s="39"/>
      <c r="BB749" s="48" t="s">
        <v>9032</v>
      </c>
      <c r="BC749" s="39">
        <v>0</v>
      </c>
      <c r="BD749" s="41" t="s">
        <v>9026</v>
      </c>
      <c r="BE749" s="50">
        <v>0</v>
      </c>
      <c r="BF749" s="50">
        <v>6</v>
      </c>
      <c r="BG749" s="50">
        <v>0</v>
      </c>
      <c r="BH749" s="50">
        <v>6</v>
      </c>
      <c r="BI749" s="50"/>
      <c r="BJ749" s="50" t="s">
        <v>9033</v>
      </c>
      <c r="BK749" s="50"/>
      <c r="BL749" s="56" t="s">
        <v>9034</v>
      </c>
      <c r="BM749" s="52" t="s">
        <v>90</v>
      </c>
      <c r="BN749" s="57"/>
      <c r="BO749" s="57"/>
      <c r="BP749" s="57"/>
      <c r="BQ749" s="58"/>
    </row>
    <row r="750" spans="1:69" ht="15.75" x14ac:dyDescent="0.25">
      <c r="A750" s="38" t="s">
        <v>9002</v>
      </c>
      <c r="B750" s="39" t="s">
        <v>9035</v>
      </c>
      <c r="C750" s="68" t="s">
        <v>117</v>
      </c>
      <c r="D750" s="39" t="s">
        <v>118</v>
      </c>
      <c r="E750" s="68" t="s">
        <v>9036</v>
      </c>
      <c r="F750" s="66" t="str">
        <f>HYPERLINK("http://twiplomacy.com/info/north-america/Bahamas","http://twiplomacy.com/info/north-america/Bahamas")</f>
        <v>http://twiplomacy.com/info/north-america/Bahamas</v>
      </c>
      <c r="G750" s="41" t="s">
        <v>9037</v>
      </c>
      <c r="H750" s="48" t="s">
        <v>9038</v>
      </c>
      <c r="I750" s="41" t="s">
        <v>9039</v>
      </c>
      <c r="J750" s="43">
        <v>37</v>
      </c>
      <c r="K750" s="43">
        <v>4</v>
      </c>
      <c r="L750" s="41" t="s">
        <v>9040</v>
      </c>
      <c r="M750" s="41" t="s">
        <v>9041</v>
      </c>
      <c r="N750" s="41" t="s">
        <v>9042</v>
      </c>
      <c r="O750" s="43">
        <v>0</v>
      </c>
      <c r="P750" s="43">
        <v>12</v>
      </c>
      <c r="Q750" s="41" t="s">
        <v>164</v>
      </c>
      <c r="R750" s="41" t="s">
        <v>79</v>
      </c>
      <c r="S750" s="43">
        <v>7</v>
      </c>
      <c r="T750" s="44" t="s">
        <v>97</v>
      </c>
      <c r="U750" s="43">
        <v>3.5294117647058823E-2</v>
      </c>
      <c r="V750" s="43">
        <v>0</v>
      </c>
      <c r="W750" s="43">
        <v>0.14285714285714279</v>
      </c>
      <c r="X750" s="45">
        <v>1</v>
      </c>
      <c r="Y750" s="45">
        <v>9</v>
      </c>
      <c r="Z750" s="46">
        <v>0.11111111111111099</v>
      </c>
      <c r="AA750" s="41" t="s">
        <v>9037</v>
      </c>
      <c r="AB750" s="41" t="s">
        <v>9039</v>
      </c>
      <c r="AC750" s="41" t="s">
        <v>9043</v>
      </c>
      <c r="AD750" s="41" t="s">
        <v>9038</v>
      </c>
      <c r="AE750" s="43">
        <v>0</v>
      </c>
      <c r="AF750" s="43" t="e">
        <v>#VALUE!</v>
      </c>
      <c r="AG750" s="43">
        <v>0</v>
      </c>
      <c r="AH750" s="43">
        <v>0</v>
      </c>
      <c r="AI750" s="41" t="s">
        <v>82</v>
      </c>
      <c r="AJ750" s="41" t="s">
        <v>82</v>
      </c>
      <c r="AK750" s="41" t="s">
        <v>82</v>
      </c>
      <c r="AL750" s="41" t="s">
        <v>82</v>
      </c>
      <c r="AM750" s="41" t="s">
        <v>82</v>
      </c>
      <c r="AN750" s="43" t="s">
        <v>83</v>
      </c>
      <c r="AO750" s="43">
        <v>0</v>
      </c>
      <c r="AP750" s="43">
        <v>0</v>
      </c>
      <c r="AQ750" s="43">
        <v>0</v>
      </c>
      <c r="AR750" s="43">
        <v>0</v>
      </c>
      <c r="AS750" s="41">
        <v>0</v>
      </c>
      <c r="AT750" s="43">
        <v>37</v>
      </c>
      <c r="AU750" s="43">
        <v>0</v>
      </c>
      <c r="AV750" s="55">
        <v>0</v>
      </c>
      <c r="AW750" s="48" t="s">
        <v>9044</v>
      </c>
      <c r="AX750" s="39">
        <v>0</v>
      </c>
      <c r="AY750" s="39">
        <v>0</v>
      </c>
      <c r="AZ750" s="39" t="s">
        <v>85</v>
      </c>
      <c r="BA750" s="96"/>
      <c r="BB750" s="48" t="s">
        <v>9045</v>
      </c>
      <c r="BC750" s="39">
        <v>0</v>
      </c>
      <c r="BD750" s="41" t="s">
        <v>9037</v>
      </c>
      <c r="BE750" s="50">
        <v>0</v>
      </c>
      <c r="BF750" s="50">
        <v>2</v>
      </c>
      <c r="BG750" s="50">
        <v>0</v>
      </c>
      <c r="BH750" s="50">
        <v>2</v>
      </c>
      <c r="BI750" s="50"/>
      <c r="BJ750" s="50" t="s">
        <v>4433</v>
      </c>
      <c r="BK750" s="50"/>
      <c r="BL750" s="51" t="s">
        <v>9046</v>
      </c>
      <c r="BM750" s="52" t="s">
        <v>90</v>
      </c>
      <c r="BN750" s="57"/>
      <c r="BO750" s="57"/>
      <c r="BP750" s="57"/>
      <c r="BQ750" s="58"/>
    </row>
    <row r="751" spans="1:69" ht="15.75" x14ac:dyDescent="0.25">
      <c r="A751" s="38" t="s">
        <v>9002</v>
      </c>
      <c r="B751" s="39" t="s">
        <v>9035</v>
      </c>
      <c r="C751" s="39" t="s">
        <v>132</v>
      </c>
      <c r="D751" s="39" t="s">
        <v>71</v>
      </c>
      <c r="E751" s="39" t="s">
        <v>132</v>
      </c>
      <c r="F751" s="66" t="str">
        <f>HYPERLINK("http://twiplomacy.com/info/north-america/Bahamas","http://twiplomacy.com/info/north-america/Bahamas")</f>
        <v>http://twiplomacy.com/info/north-america/Bahamas</v>
      </c>
      <c r="G751" s="41" t="s">
        <v>9047</v>
      </c>
      <c r="H751" s="115" t="s">
        <v>9048</v>
      </c>
      <c r="I751" s="41" t="s">
        <v>9049</v>
      </c>
      <c r="J751" s="43">
        <v>223</v>
      </c>
      <c r="K751" s="43">
        <v>73</v>
      </c>
      <c r="L751" s="41" t="s">
        <v>9050</v>
      </c>
      <c r="M751" s="41" t="s">
        <v>9051</v>
      </c>
      <c r="N751" s="41" t="s">
        <v>9035</v>
      </c>
      <c r="O751" s="43">
        <v>53</v>
      </c>
      <c r="P751" s="43">
        <v>338</v>
      </c>
      <c r="Q751" s="41" t="s">
        <v>164</v>
      </c>
      <c r="R751" s="41" t="s">
        <v>79</v>
      </c>
      <c r="S751" s="43">
        <v>11</v>
      </c>
      <c r="T751" s="44" t="s">
        <v>97</v>
      </c>
      <c r="U751" s="43">
        <v>0.29327354260089689</v>
      </c>
      <c r="V751" s="43">
        <v>0.59136212624584716</v>
      </c>
      <c r="W751" s="43">
        <v>1.212624584717608</v>
      </c>
      <c r="X751" s="45">
        <v>5</v>
      </c>
      <c r="Y751" s="45">
        <v>327</v>
      </c>
      <c r="Z751" s="46">
        <v>1.5290519877675801E-2</v>
      </c>
      <c r="AA751" s="41" t="s">
        <v>9047</v>
      </c>
      <c r="AB751" s="41" t="s">
        <v>9049</v>
      </c>
      <c r="AC751" s="41" t="s">
        <v>9052</v>
      </c>
      <c r="AD751" s="41" t="s">
        <v>9048</v>
      </c>
      <c r="AE751" s="43">
        <v>547</v>
      </c>
      <c r="AF751" s="43">
        <v>0.58496732026143794</v>
      </c>
      <c r="AG751" s="43">
        <v>179</v>
      </c>
      <c r="AH751" s="43">
        <v>368</v>
      </c>
      <c r="AI751" s="47">
        <v>4.3800000000000002E-3</v>
      </c>
      <c r="AJ751" s="47">
        <v>0</v>
      </c>
      <c r="AK751" s="47">
        <v>0</v>
      </c>
      <c r="AL751" s="41" t="s">
        <v>82</v>
      </c>
      <c r="AM751" s="47">
        <v>8.9700000000000005E-3</v>
      </c>
      <c r="AN751" s="43">
        <v>306</v>
      </c>
      <c r="AO751" s="43">
        <v>78</v>
      </c>
      <c r="AP751" s="43">
        <v>0</v>
      </c>
      <c r="AQ751" s="43">
        <v>189</v>
      </c>
      <c r="AR751" s="43">
        <v>38</v>
      </c>
      <c r="AS751" s="41">
        <v>0.84</v>
      </c>
      <c r="AT751" s="43">
        <v>223</v>
      </c>
      <c r="AU751" s="43">
        <v>0</v>
      </c>
      <c r="AV751" s="55">
        <v>0</v>
      </c>
      <c r="AW751" s="48" t="s">
        <v>9053</v>
      </c>
      <c r="AX751" s="39">
        <v>0</v>
      </c>
      <c r="AY751" s="39">
        <v>0</v>
      </c>
      <c r="AZ751" s="39" t="s">
        <v>85</v>
      </c>
      <c r="BA751" s="96"/>
      <c r="BB751" s="48" t="s">
        <v>9054</v>
      </c>
      <c r="BC751" s="39">
        <v>0</v>
      </c>
      <c r="BD751" s="41" t="s">
        <v>9047</v>
      </c>
      <c r="BE751" s="50">
        <v>2</v>
      </c>
      <c r="BF751" s="50">
        <v>3</v>
      </c>
      <c r="BG751" s="50">
        <v>0</v>
      </c>
      <c r="BH751" s="50">
        <v>5</v>
      </c>
      <c r="BI751" s="50" t="s">
        <v>9055</v>
      </c>
      <c r="BJ751" s="50" t="s">
        <v>9056</v>
      </c>
      <c r="BK751" s="50"/>
      <c r="BL751" s="51" t="s">
        <v>9057</v>
      </c>
      <c r="BM751" s="52" t="s">
        <v>90</v>
      </c>
      <c r="BN751" s="57"/>
      <c r="BO751" s="57"/>
      <c r="BP751" s="57"/>
      <c r="BQ751" s="58"/>
    </row>
    <row r="752" spans="1:69" ht="15.75" x14ac:dyDescent="0.25">
      <c r="A752" s="70" t="s">
        <v>9002</v>
      </c>
      <c r="B752" s="68" t="s">
        <v>9058</v>
      </c>
      <c r="C752" s="68" t="s">
        <v>211</v>
      </c>
      <c r="D752" s="68" t="s">
        <v>71</v>
      </c>
      <c r="E752" s="68" t="s">
        <v>211</v>
      </c>
      <c r="F752" s="62" t="s">
        <v>9059</v>
      </c>
      <c r="G752" s="41" t="s">
        <v>9060</v>
      </c>
      <c r="H752" s="48" t="s">
        <v>9061</v>
      </c>
      <c r="I752" s="41" t="s">
        <v>9060</v>
      </c>
      <c r="J752" s="43">
        <v>896</v>
      </c>
      <c r="K752" s="43">
        <v>129</v>
      </c>
      <c r="L752" s="41" t="s">
        <v>9062</v>
      </c>
      <c r="M752" s="41" t="s">
        <v>9063</v>
      </c>
      <c r="N752" s="41" t="s">
        <v>9058</v>
      </c>
      <c r="O752" s="43">
        <v>7</v>
      </c>
      <c r="P752" s="43">
        <v>2839</v>
      </c>
      <c r="Q752" s="41" t="s">
        <v>164</v>
      </c>
      <c r="R752" s="41" t="s">
        <v>79</v>
      </c>
      <c r="S752" s="43">
        <v>43</v>
      </c>
      <c r="T752" s="39" t="s">
        <v>97</v>
      </c>
      <c r="U752" s="43">
        <v>1.941298342541437</v>
      </c>
      <c r="V752" s="43">
        <v>0.53707782672540383</v>
      </c>
      <c r="W752" s="43">
        <v>0.24889867841409691</v>
      </c>
      <c r="X752" s="45">
        <v>8</v>
      </c>
      <c r="Y752" s="45">
        <v>2811</v>
      </c>
      <c r="Z752" s="46">
        <v>2.8459622909996398E-3</v>
      </c>
      <c r="AA752" s="41" t="s">
        <v>9060</v>
      </c>
      <c r="AB752" s="41" t="s">
        <v>9060</v>
      </c>
      <c r="AC752" s="41" t="s">
        <v>9064</v>
      </c>
      <c r="AD752" s="41" t="s">
        <v>9061</v>
      </c>
      <c r="AE752" s="43">
        <v>531</v>
      </c>
      <c r="AF752" s="43">
        <v>0.50167224080267558</v>
      </c>
      <c r="AG752" s="43">
        <v>300</v>
      </c>
      <c r="AH752" s="43">
        <v>231</v>
      </c>
      <c r="AI752" s="47">
        <v>0</v>
      </c>
      <c r="AJ752" s="47">
        <v>1.33E-3</v>
      </c>
      <c r="AK752" s="47">
        <v>0</v>
      </c>
      <c r="AL752" s="41" t="s">
        <v>82</v>
      </c>
      <c r="AM752" s="47">
        <v>3.9500000000000004E-3</v>
      </c>
      <c r="AN752" s="43">
        <v>598</v>
      </c>
      <c r="AO752" s="43">
        <v>107</v>
      </c>
      <c r="AP752" s="43">
        <v>0</v>
      </c>
      <c r="AQ752" s="43">
        <v>316</v>
      </c>
      <c r="AR752" s="43">
        <v>28</v>
      </c>
      <c r="AS752" s="41">
        <v>1.64</v>
      </c>
      <c r="AT752" s="43">
        <v>894</v>
      </c>
      <c r="AU752" s="43">
        <v>276</v>
      </c>
      <c r="AV752" s="47">
        <v>0.4466</v>
      </c>
      <c r="AW752" s="79" t="s">
        <v>9065</v>
      </c>
      <c r="AX752" s="39">
        <v>0</v>
      </c>
      <c r="AY752" s="39">
        <v>0</v>
      </c>
      <c r="AZ752" s="39" t="s">
        <v>85</v>
      </c>
      <c r="BA752" s="68"/>
      <c r="BB752" s="79" t="s">
        <v>9066</v>
      </c>
      <c r="BC752" s="39">
        <v>0</v>
      </c>
      <c r="BD752" s="41" t="s">
        <v>9060</v>
      </c>
      <c r="BE752" s="50">
        <v>9</v>
      </c>
      <c r="BF752" s="50">
        <v>4</v>
      </c>
      <c r="BG752" s="50">
        <v>0</v>
      </c>
      <c r="BH752" s="50">
        <v>13</v>
      </c>
      <c r="BI752" s="50" t="s">
        <v>9067</v>
      </c>
      <c r="BJ752" s="50" t="s">
        <v>9068</v>
      </c>
      <c r="BK752" s="50"/>
      <c r="BL752" s="51" t="s">
        <v>9069</v>
      </c>
      <c r="BM752" s="52" t="s">
        <v>90</v>
      </c>
      <c r="BN752" s="57"/>
      <c r="BO752" s="57"/>
      <c r="BP752" s="57"/>
      <c r="BQ752" s="58"/>
    </row>
    <row r="753" spans="1:69" ht="15.75" x14ac:dyDescent="0.25">
      <c r="A753" s="38" t="s">
        <v>9002</v>
      </c>
      <c r="B753" s="39" t="s">
        <v>9070</v>
      </c>
      <c r="C753" s="39" t="s">
        <v>104</v>
      </c>
      <c r="D753" s="39" t="s">
        <v>118</v>
      </c>
      <c r="E753" s="39" t="s">
        <v>9071</v>
      </c>
      <c r="F753" s="66" t="str">
        <f>HYPERLINK("http://twiplomacy.com/info/north-america/Belize","http://twiplomacy.com/info/north-america/Belize")</f>
        <v>http://twiplomacy.com/info/north-america/Belize</v>
      </c>
      <c r="G753" s="41" t="s">
        <v>9072</v>
      </c>
      <c r="H753" s="48" t="s">
        <v>9073</v>
      </c>
      <c r="I753" s="41" t="s">
        <v>9074</v>
      </c>
      <c r="J753" s="43">
        <v>337</v>
      </c>
      <c r="K753" s="43">
        <v>6</v>
      </c>
      <c r="L753" s="41" t="s">
        <v>9075</v>
      </c>
      <c r="M753" s="41" t="s">
        <v>9076</v>
      </c>
      <c r="N753" s="41" t="s">
        <v>9070</v>
      </c>
      <c r="O753" s="43">
        <v>0</v>
      </c>
      <c r="P753" s="43">
        <v>2</v>
      </c>
      <c r="Q753" s="41" t="s">
        <v>164</v>
      </c>
      <c r="R753" s="41" t="s">
        <v>79</v>
      </c>
      <c r="S753" s="43">
        <v>69</v>
      </c>
      <c r="T753" s="44" t="s">
        <v>9077</v>
      </c>
      <c r="U753" s="43">
        <v>5.8823529411764712E-2</v>
      </c>
      <c r="V753" s="43">
        <v>1.5</v>
      </c>
      <c r="W753" s="43">
        <v>5</v>
      </c>
      <c r="X753" s="45">
        <v>0</v>
      </c>
      <c r="Y753" s="45">
        <v>2</v>
      </c>
      <c r="Z753" s="46">
        <v>0</v>
      </c>
      <c r="AA753" s="41" t="s">
        <v>9072</v>
      </c>
      <c r="AB753" s="41" t="s">
        <v>9074</v>
      </c>
      <c r="AC753" s="41" t="s">
        <v>9078</v>
      </c>
      <c r="AD753" s="41" t="s">
        <v>9073</v>
      </c>
      <c r="AE753" s="43">
        <v>0</v>
      </c>
      <c r="AF753" s="43" t="e">
        <v>#VALUE!</v>
      </c>
      <c r="AG753" s="43">
        <v>0</v>
      </c>
      <c r="AH753" s="43">
        <v>0</v>
      </c>
      <c r="AI753" s="41" t="s">
        <v>82</v>
      </c>
      <c r="AJ753" s="41" t="s">
        <v>82</v>
      </c>
      <c r="AK753" s="41" t="s">
        <v>82</v>
      </c>
      <c r="AL753" s="41" t="s">
        <v>82</v>
      </c>
      <c r="AM753" s="41" t="s">
        <v>82</v>
      </c>
      <c r="AN753" s="43" t="s">
        <v>83</v>
      </c>
      <c r="AO753" s="43">
        <v>0</v>
      </c>
      <c r="AP753" s="43">
        <v>0</v>
      </c>
      <c r="AQ753" s="43">
        <v>0</v>
      </c>
      <c r="AR753" s="43">
        <v>0</v>
      </c>
      <c r="AS753" s="41">
        <v>0</v>
      </c>
      <c r="AT753" s="43">
        <v>337</v>
      </c>
      <c r="AU753" s="43">
        <v>41</v>
      </c>
      <c r="AV753" s="47">
        <v>0.13850000000000001</v>
      </c>
      <c r="AW753" s="48" t="s">
        <v>9079</v>
      </c>
      <c r="AX753" s="39">
        <v>0</v>
      </c>
      <c r="AY753" s="39">
        <v>0</v>
      </c>
      <c r="AZ753" s="39" t="s">
        <v>85</v>
      </c>
      <c r="BA753" s="39"/>
      <c r="BB753" s="48" t="s">
        <v>9080</v>
      </c>
      <c r="BC753" s="39">
        <v>0</v>
      </c>
      <c r="BD753" s="41" t="s">
        <v>9072</v>
      </c>
      <c r="BE753" s="50">
        <v>0</v>
      </c>
      <c r="BF753" s="50">
        <v>4</v>
      </c>
      <c r="BG753" s="50">
        <v>0</v>
      </c>
      <c r="BH753" s="50">
        <v>4</v>
      </c>
      <c r="BI753" s="50"/>
      <c r="BJ753" s="50" t="s">
        <v>9081</v>
      </c>
      <c r="BK753" s="50"/>
      <c r="BL753" s="56" t="s">
        <v>9082</v>
      </c>
      <c r="BM753" s="52" t="s">
        <v>90</v>
      </c>
      <c r="BN753" s="57"/>
      <c r="BO753" s="57"/>
      <c r="BP753" s="57"/>
      <c r="BQ753" s="58"/>
    </row>
    <row r="754" spans="1:69" ht="15.75" x14ac:dyDescent="0.25">
      <c r="A754" s="38" t="s">
        <v>9002</v>
      </c>
      <c r="B754" s="39" t="s">
        <v>9070</v>
      </c>
      <c r="C754" s="39" t="s">
        <v>211</v>
      </c>
      <c r="D754" s="39" t="s">
        <v>71</v>
      </c>
      <c r="E754" s="39" t="s">
        <v>211</v>
      </c>
      <c r="F754" s="66" t="str">
        <f>HYPERLINK("http://twiplomacy.com/info/north-america/Belize","http://twiplomacy.com/info/north-america/Belize")</f>
        <v>http://twiplomacy.com/info/north-america/Belize</v>
      </c>
      <c r="G754" s="41" t="s">
        <v>9083</v>
      </c>
      <c r="H754" s="48" t="s">
        <v>9084</v>
      </c>
      <c r="I754" s="41" t="s">
        <v>9085</v>
      </c>
      <c r="J754" s="43">
        <v>425</v>
      </c>
      <c r="K754" s="43">
        <v>0</v>
      </c>
      <c r="L754" s="41" t="s">
        <v>9086</v>
      </c>
      <c r="M754" s="41" t="s">
        <v>9087</v>
      </c>
      <c r="N754" s="41" t="s">
        <v>9088</v>
      </c>
      <c r="O754" s="43">
        <v>0</v>
      </c>
      <c r="P754" s="43">
        <v>17</v>
      </c>
      <c r="Q754" s="41" t="s">
        <v>164</v>
      </c>
      <c r="R754" s="41" t="s">
        <v>79</v>
      </c>
      <c r="S754" s="43">
        <v>63</v>
      </c>
      <c r="T754" s="44" t="s">
        <v>9089</v>
      </c>
      <c r="U754" s="43">
        <v>8.5</v>
      </c>
      <c r="V754" s="43">
        <v>0.23529411764705879</v>
      </c>
      <c r="W754" s="43">
        <v>0.35294117647058831</v>
      </c>
      <c r="X754" s="45">
        <v>0</v>
      </c>
      <c r="Y754" s="45">
        <v>17</v>
      </c>
      <c r="Z754" s="46">
        <v>0</v>
      </c>
      <c r="AA754" s="41" t="s">
        <v>9083</v>
      </c>
      <c r="AB754" s="41" t="s">
        <v>9085</v>
      </c>
      <c r="AC754" s="41" t="s">
        <v>9090</v>
      </c>
      <c r="AD754" s="41" t="s">
        <v>9084</v>
      </c>
      <c r="AE754" s="43">
        <v>0</v>
      </c>
      <c r="AF754" s="43" t="e">
        <v>#VALUE!</v>
      </c>
      <c r="AG754" s="43">
        <v>0</v>
      </c>
      <c r="AH754" s="43">
        <v>0</v>
      </c>
      <c r="AI754" s="41" t="s">
        <v>82</v>
      </c>
      <c r="AJ754" s="41" t="s">
        <v>82</v>
      </c>
      <c r="AK754" s="41" t="s">
        <v>82</v>
      </c>
      <c r="AL754" s="41" t="s">
        <v>82</v>
      </c>
      <c r="AM754" s="41" t="s">
        <v>82</v>
      </c>
      <c r="AN754" s="43" t="s">
        <v>83</v>
      </c>
      <c r="AO754" s="43">
        <v>0</v>
      </c>
      <c r="AP754" s="43">
        <v>0</v>
      </c>
      <c r="AQ754" s="43">
        <v>0</v>
      </c>
      <c r="AR754" s="43">
        <v>0</v>
      </c>
      <c r="AS754" s="41">
        <v>0</v>
      </c>
      <c r="AT754" s="43">
        <v>424</v>
      </c>
      <c r="AU754" s="43">
        <v>40</v>
      </c>
      <c r="AV754" s="47">
        <v>0.1042</v>
      </c>
      <c r="AW754" s="66" t="str">
        <f>HYPERLINK("https://twitter.com/belizegov/lists","https://twitter.com/belizegov/lists")</f>
        <v>https://twitter.com/belizegov/lists</v>
      </c>
      <c r="AX754" s="39">
        <v>1</v>
      </c>
      <c r="AY754" s="39">
        <v>0</v>
      </c>
      <c r="AZ754" s="39" t="s">
        <v>85</v>
      </c>
      <c r="BA754" s="39"/>
      <c r="BB754" s="48" t="s">
        <v>9091</v>
      </c>
      <c r="BC754" s="39">
        <v>0</v>
      </c>
      <c r="BD754" s="41" t="s">
        <v>9083</v>
      </c>
      <c r="BE754" s="50">
        <v>0</v>
      </c>
      <c r="BF754" s="50">
        <v>3</v>
      </c>
      <c r="BG754" s="50">
        <v>0</v>
      </c>
      <c r="BH754" s="50">
        <v>3</v>
      </c>
      <c r="BI754" s="50"/>
      <c r="BJ754" s="50" t="s">
        <v>9092</v>
      </c>
      <c r="BK754" s="50"/>
      <c r="BL754" s="56" t="s">
        <v>9093</v>
      </c>
      <c r="BM754" s="52" t="s">
        <v>90</v>
      </c>
      <c r="BN754" s="57"/>
      <c r="BO754" s="57"/>
      <c r="BP754" s="57"/>
      <c r="BQ754" s="58"/>
    </row>
    <row r="755" spans="1:69" ht="15.75" x14ac:dyDescent="0.25">
      <c r="A755" s="70" t="s">
        <v>9002</v>
      </c>
      <c r="B755" s="68" t="s">
        <v>9070</v>
      </c>
      <c r="C755" s="68" t="s">
        <v>117</v>
      </c>
      <c r="D755" s="39" t="s">
        <v>118</v>
      </c>
      <c r="E755" s="68" t="s">
        <v>9094</v>
      </c>
      <c r="F755" s="66" t="str">
        <f>HYPERLINK("http://twiplomacy.com/info/north-america/Belize","http://twiplomacy.com/info/north-america/Belize")</f>
        <v>http://twiplomacy.com/info/north-america/Belize</v>
      </c>
      <c r="G755" s="41" t="s">
        <v>9095</v>
      </c>
      <c r="H755" s="48" t="s">
        <v>9096</v>
      </c>
      <c r="I755" s="41" t="s">
        <v>9097</v>
      </c>
      <c r="J755" s="43">
        <v>9814</v>
      </c>
      <c r="K755" s="43">
        <v>571</v>
      </c>
      <c r="L755" s="41" t="s">
        <v>9098</v>
      </c>
      <c r="M755" s="41" t="s">
        <v>9099</v>
      </c>
      <c r="N755" s="41" t="s">
        <v>9100</v>
      </c>
      <c r="O755" s="43">
        <v>2776</v>
      </c>
      <c r="P755" s="43">
        <v>6970</v>
      </c>
      <c r="Q755" s="41" t="s">
        <v>164</v>
      </c>
      <c r="R755" s="41" t="s">
        <v>79</v>
      </c>
      <c r="S755" s="43">
        <v>88</v>
      </c>
      <c r="T755" s="44" t="s">
        <v>97</v>
      </c>
      <c r="U755" s="43">
        <v>3.98</v>
      </c>
      <c r="V755" s="43">
        <v>8.82</v>
      </c>
      <c r="W755" s="43">
        <v>25.22</v>
      </c>
      <c r="X755" s="45">
        <v>20</v>
      </c>
      <c r="Y755" s="45">
        <v>199</v>
      </c>
      <c r="Z755" s="46">
        <v>0.10050251256281401</v>
      </c>
      <c r="AA755" s="41" t="s">
        <v>9095</v>
      </c>
      <c r="AB755" s="41" t="s">
        <v>9097</v>
      </c>
      <c r="AC755" s="41" t="s">
        <v>9101</v>
      </c>
      <c r="AD755" s="41" t="s">
        <v>9096</v>
      </c>
      <c r="AE755" s="43">
        <v>14851</v>
      </c>
      <c r="AF755" s="43">
        <v>8.341796875</v>
      </c>
      <c r="AG755" s="43">
        <v>4271</v>
      </c>
      <c r="AH755" s="43">
        <v>10580</v>
      </c>
      <c r="AI755" s="47">
        <v>3.48E-3</v>
      </c>
      <c r="AJ755" s="47">
        <v>5.9699999999999996E-3</v>
      </c>
      <c r="AK755" s="47">
        <v>2.14E-3</v>
      </c>
      <c r="AL755" s="47">
        <v>2.8800000000000002E-3</v>
      </c>
      <c r="AM755" s="47">
        <v>4.6499999999999996E-3</v>
      </c>
      <c r="AN755" s="43">
        <v>512</v>
      </c>
      <c r="AO755" s="43">
        <v>103</v>
      </c>
      <c r="AP755" s="43">
        <v>7</v>
      </c>
      <c r="AQ755" s="43">
        <v>317</v>
      </c>
      <c r="AR755" s="43">
        <v>83</v>
      </c>
      <c r="AS755" s="41">
        <v>1.4</v>
      </c>
      <c r="AT755" s="43">
        <v>9810</v>
      </c>
      <c r="AU755" s="43">
        <v>2839</v>
      </c>
      <c r="AV755" s="47">
        <v>0.4073</v>
      </c>
      <c r="AW755" s="63" t="s">
        <v>9102</v>
      </c>
      <c r="AX755" s="39">
        <v>0</v>
      </c>
      <c r="AY755" s="39">
        <v>0</v>
      </c>
      <c r="AZ755" s="39" t="s">
        <v>85</v>
      </c>
      <c r="BA755" s="39"/>
      <c r="BB755" s="63" t="s">
        <v>9103</v>
      </c>
      <c r="BC755" s="39">
        <v>0</v>
      </c>
      <c r="BD755" s="41" t="s">
        <v>9095</v>
      </c>
      <c r="BE755" s="50">
        <v>9</v>
      </c>
      <c r="BF755" s="50">
        <v>13</v>
      </c>
      <c r="BG755" s="50">
        <v>8</v>
      </c>
      <c r="BH755" s="50">
        <v>30</v>
      </c>
      <c r="BI755" s="50" t="s">
        <v>9104</v>
      </c>
      <c r="BJ755" s="50" t="s">
        <v>9105</v>
      </c>
      <c r="BK755" s="50" t="s">
        <v>9106</v>
      </c>
      <c r="BL755" s="56" t="s">
        <v>9107</v>
      </c>
      <c r="BM755" s="52">
        <v>375</v>
      </c>
      <c r="BN755" s="57">
        <v>0</v>
      </c>
      <c r="BO755" s="57">
        <v>78</v>
      </c>
      <c r="BP755" s="57">
        <v>0</v>
      </c>
      <c r="BQ755" s="58" t="e">
        <f>SUM(BM755)/BN755/BO755</f>
        <v>#DIV/0!</v>
      </c>
    </row>
    <row r="756" spans="1:69" ht="15.75" x14ac:dyDescent="0.25">
      <c r="A756" s="70" t="s">
        <v>9002</v>
      </c>
      <c r="B756" s="68" t="s">
        <v>9070</v>
      </c>
      <c r="C756" s="68" t="s">
        <v>132</v>
      </c>
      <c r="D756" s="68" t="s">
        <v>71</v>
      </c>
      <c r="E756" s="68" t="s">
        <v>132</v>
      </c>
      <c r="F756" s="66" t="str">
        <f>HYPERLINK("http://twiplomacy.com/info/north-america/Belize","http://twiplomacy.com/info/north-america/Belize")</f>
        <v>http://twiplomacy.com/info/north-america/Belize</v>
      </c>
      <c r="G756" s="41" t="s">
        <v>9108</v>
      </c>
      <c r="H756" s="79" t="s">
        <v>9109</v>
      </c>
      <c r="I756" s="41" t="s">
        <v>9110</v>
      </c>
      <c r="J756" s="43">
        <v>755</v>
      </c>
      <c r="K756" s="43">
        <v>225</v>
      </c>
      <c r="L756" s="41" t="s">
        <v>9111</v>
      </c>
      <c r="M756" s="41" t="s">
        <v>9112</v>
      </c>
      <c r="N756" s="41" t="s">
        <v>9070</v>
      </c>
      <c r="O756" s="43">
        <v>1304</v>
      </c>
      <c r="P756" s="43">
        <v>990</v>
      </c>
      <c r="Q756" s="41" t="s">
        <v>164</v>
      </c>
      <c r="R756" s="41" t="s">
        <v>79</v>
      </c>
      <c r="S756" s="43">
        <v>20</v>
      </c>
      <c r="T756" s="44" t="s">
        <v>97</v>
      </c>
      <c r="U756" s="43">
        <v>1.395652173913043</v>
      </c>
      <c r="V756" s="43">
        <v>3.3430079155672821</v>
      </c>
      <c r="W756" s="43">
        <v>6.2796833773087073</v>
      </c>
      <c r="X756" s="45">
        <v>5</v>
      </c>
      <c r="Y756" s="45">
        <v>963</v>
      </c>
      <c r="Z756" s="46">
        <v>5.1921079958463104E-3</v>
      </c>
      <c r="AA756" s="41" t="s">
        <v>9108</v>
      </c>
      <c r="AB756" s="41" t="s">
        <v>9110</v>
      </c>
      <c r="AC756" s="41" t="s">
        <v>9113</v>
      </c>
      <c r="AD756" s="41" t="s">
        <v>9109</v>
      </c>
      <c r="AE756" s="43">
        <v>1850</v>
      </c>
      <c r="AF756" s="43">
        <v>3.9838709677419355</v>
      </c>
      <c r="AG756" s="43">
        <v>741</v>
      </c>
      <c r="AH756" s="43">
        <v>1109</v>
      </c>
      <c r="AI756" s="47">
        <v>1.7170000000000001E-2</v>
      </c>
      <c r="AJ756" s="47">
        <v>2.2349999999999998E-2</v>
      </c>
      <c r="AK756" s="47">
        <v>1.7170000000000001E-2</v>
      </c>
      <c r="AL756" s="41" t="s">
        <v>82</v>
      </c>
      <c r="AM756" s="41" t="s">
        <v>82</v>
      </c>
      <c r="AN756" s="43">
        <v>186</v>
      </c>
      <c r="AO756" s="43">
        <v>127</v>
      </c>
      <c r="AP756" s="43">
        <v>0</v>
      </c>
      <c r="AQ756" s="43">
        <v>19</v>
      </c>
      <c r="AR756" s="43">
        <v>0</v>
      </c>
      <c r="AS756" s="41">
        <v>0.51</v>
      </c>
      <c r="AT756" s="43">
        <v>755</v>
      </c>
      <c r="AU756" s="43">
        <v>426</v>
      </c>
      <c r="AV756" s="47">
        <v>1.2948</v>
      </c>
      <c r="AW756" s="63" t="s">
        <v>9114</v>
      </c>
      <c r="AX756" s="39">
        <v>0</v>
      </c>
      <c r="AY756" s="39">
        <v>0</v>
      </c>
      <c r="AZ756" s="39" t="s">
        <v>85</v>
      </c>
      <c r="BA756" s="61"/>
      <c r="BB756" s="63" t="s">
        <v>9115</v>
      </c>
      <c r="BC756" s="39">
        <v>0</v>
      </c>
      <c r="BD756" s="41" t="s">
        <v>9108</v>
      </c>
      <c r="BE756" s="50">
        <v>43</v>
      </c>
      <c r="BF756" s="50">
        <v>7</v>
      </c>
      <c r="BG756" s="50">
        <v>15</v>
      </c>
      <c r="BH756" s="50">
        <v>65</v>
      </c>
      <c r="BI756" s="50" t="s">
        <v>9116</v>
      </c>
      <c r="BJ756" s="50" t="s">
        <v>9117</v>
      </c>
      <c r="BK756" s="50" t="s">
        <v>9118</v>
      </c>
      <c r="BL756" s="51" t="s">
        <v>9119</v>
      </c>
      <c r="BM756" s="52" t="s">
        <v>90</v>
      </c>
      <c r="BN756" s="77"/>
      <c r="BO756" s="77"/>
      <c r="BP756" s="77"/>
      <c r="BQ756" s="78"/>
    </row>
    <row r="757" spans="1:69" ht="15.75" x14ac:dyDescent="0.25">
      <c r="A757" s="38" t="s">
        <v>9002</v>
      </c>
      <c r="B757" s="39" t="s">
        <v>9120</v>
      </c>
      <c r="C757" s="39" t="s">
        <v>104</v>
      </c>
      <c r="D757" s="39" t="s">
        <v>118</v>
      </c>
      <c r="E757" s="39" t="s">
        <v>9121</v>
      </c>
      <c r="F757" s="66" t="str">
        <f>HYPERLINK("http://twiplomacy.com/info/north-america/Canada","http://twiplomacy.com/info/north-america/Canada")</f>
        <v>http://twiplomacy.com/info/north-america/Canada</v>
      </c>
      <c r="G757" s="41" t="s">
        <v>9122</v>
      </c>
      <c r="H757" s="48" t="s">
        <v>9123</v>
      </c>
      <c r="I757" s="41" t="s">
        <v>9124</v>
      </c>
      <c r="J757" s="43">
        <v>4151615</v>
      </c>
      <c r="K757" s="43">
        <v>966</v>
      </c>
      <c r="L757" s="41" t="s">
        <v>9125</v>
      </c>
      <c r="M757" s="41" t="s">
        <v>9126</v>
      </c>
      <c r="N757" s="41" t="s">
        <v>9127</v>
      </c>
      <c r="O757" s="43">
        <v>67</v>
      </c>
      <c r="P757" s="43">
        <v>18659</v>
      </c>
      <c r="Q757" s="41" t="s">
        <v>164</v>
      </c>
      <c r="R757" s="41" t="s">
        <v>124</v>
      </c>
      <c r="S757" s="43">
        <v>12314</v>
      </c>
      <c r="T757" s="44" t="s">
        <v>97</v>
      </c>
      <c r="U757" s="43">
        <v>11.64</v>
      </c>
      <c r="V757" s="43">
        <v>465.03785966683489</v>
      </c>
      <c r="W757" s="43">
        <v>1963.3967693084301</v>
      </c>
      <c r="X757" s="45">
        <v>46</v>
      </c>
      <c r="Y757" s="45">
        <v>3201</v>
      </c>
      <c r="Z757" s="46">
        <v>1.4370509215869999E-2</v>
      </c>
      <c r="AA757" s="41" t="s">
        <v>9122</v>
      </c>
      <c r="AB757" s="41" t="s">
        <v>9124</v>
      </c>
      <c r="AC757" s="41" t="s">
        <v>9128</v>
      </c>
      <c r="AD757" s="41" t="s">
        <v>9123</v>
      </c>
      <c r="AE757" s="43">
        <v>7353637</v>
      </c>
      <c r="AF757" s="43">
        <v>568.51590647757757</v>
      </c>
      <c r="AG757" s="43">
        <v>1483258</v>
      </c>
      <c r="AH757" s="43">
        <v>5870379</v>
      </c>
      <c r="AI757" s="47">
        <v>7.5000000000000002E-4</v>
      </c>
      <c r="AJ757" s="47">
        <v>6.7000000000000002E-4</v>
      </c>
      <c r="AK757" s="47">
        <v>4.4999999999999999E-4</v>
      </c>
      <c r="AL757" s="47">
        <v>1.74E-3</v>
      </c>
      <c r="AM757" s="47">
        <v>1.4400000000000001E-3</v>
      </c>
      <c r="AN757" s="43">
        <v>2609</v>
      </c>
      <c r="AO757" s="43">
        <v>845</v>
      </c>
      <c r="AP757" s="43">
        <v>117</v>
      </c>
      <c r="AQ757" s="43">
        <v>1149</v>
      </c>
      <c r="AR757" s="43">
        <v>496</v>
      </c>
      <c r="AS757" s="41">
        <v>7.15</v>
      </c>
      <c r="AT757" s="43">
        <v>4151310</v>
      </c>
      <c r="AU757" s="43">
        <v>988063</v>
      </c>
      <c r="AV757" s="47">
        <v>0.31240000000000001</v>
      </c>
      <c r="AW757" s="72" t="s">
        <v>9129</v>
      </c>
      <c r="AX757" s="39">
        <v>0</v>
      </c>
      <c r="AY757" s="39">
        <v>0</v>
      </c>
      <c r="AZ757" s="39" t="s">
        <v>85</v>
      </c>
      <c r="BA757" s="96"/>
      <c r="BB757" s="72" t="s">
        <v>9130</v>
      </c>
      <c r="BC757" s="39">
        <v>8</v>
      </c>
      <c r="BD757" s="41" t="s">
        <v>9122</v>
      </c>
      <c r="BE757" s="50">
        <v>2</v>
      </c>
      <c r="BF757" s="50">
        <v>109</v>
      </c>
      <c r="BG757" s="50">
        <v>4</v>
      </c>
      <c r="BH757" s="50">
        <v>115</v>
      </c>
      <c r="BI757" s="50" t="s">
        <v>9131</v>
      </c>
      <c r="BJ757" s="50" t="s">
        <v>9132</v>
      </c>
      <c r="BK757" s="50" t="s">
        <v>9133</v>
      </c>
      <c r="BL757" s="56" t="s">
        <v>9134</v>
      </c>
      <c r="BM757" s="52">
        <v>284833</v>
      </c>
      <c r="BN757" s="57">
        <v>5</v>
      </c>
      <c r="BO757" s="57">
        <v>45533</v>
      </c>
      <c r="BP757" s="57">
        <v>2</v>
      </c>
      <c r="BQ757" s="58">
        <f>SUM(BM757)/BN757/BO757</f>
        <v>1.2511057914040367</v>
      </c>
    </row>
    <row r="758" spans="1:69" ht="15.75" x14ac:dyDescent="0.25">
      <c r="A758" s="60" t="s">
        <v>9002</v>
      </c>
      <c r="B758" s="61" t="s">
        <v>9120</v>
      </c>
      <c r="C758" s="61" t="s">
        <v>104</v>
      </c>
      <c r="D758" s="61" t="s">
        <v>71</v>
      </c>
      <c r="E758" s="39" t="s">
        <v>9121</v>
      </c>
      <c r="F758" s="62" t="s">
        <v>9135</v>
      </c>
      <c r="G758" s="41" t="s">
        <v>9136</v>
      </c>
      <c r="H758" s="48" t="s">
        <v>9137</v>
      </c>
      <c r="I758" s="41" t="s">
        <v>9136</v>
      </c>
      <c r="J758" s="43">
        <v>166147</v>
      </c>
      <c r="K758" s="43">
        <v>1091</v>
      </c>
      <c r="L758" s="41" t="s">
        <v>9138</v>
      </c>
      <c r="M758" s="41" t="s">
        <v>9139</v>
      </c>
      <c r="N758" s="41" t="s">
        <v>9140</v>
      </c>
      <c r="O758" s="43">
        <v>33</v>
      </c>
      <c r="P758" s="43">
        <v>3862</v>
      </c>
      <c r="Q758" s="41" t="s">
        <v>164</v>
      </c>
      <c r="R758" s="41" t="s">
        <v>124</v>
      </c>
      <c r="S758" s="43">
        <v>1428</v>
      </c>
      <c r="T758" s="83" t="s">
        <v>97</v>
      </c>
      <c r="U758" s="43">
        <v>4.2824631860776439</v>
      </c>
      <c r="V758" s="43">
        <v>78.440711462450594</v>
      </c>
      <c r="W758" s="43">
        <v>160.56403162055341</v>
      </c>
      <c r="X758" s="45">
        <v>0</v>
      </c>
      <c r="Y758" s="45">
        <v>3199</v>
      </c>
      <c r="Z758" s="46">
        <v>0</v>
      </c>
      <c r="AA758" s="41" t="s">
        <v>9136</v>
      </c>
      <c r="AB758" s="41" t="s">
        <v>9136</v>
      </c>
      <c r="AC758" s="41" t="s">
        <v>9141</v>
      </c>
      <c r="AD758" s="41" t="s">
        <v>9137</v>
      </c>
      <c r="AE758" s="43">
        <v>319090</v>
      </c>
      <c r="AF758" s="43">
        <v>85.185424354243537</v>
      </c>
      <c r="AG758" s="43">
        <v>92341</v>
      </c>
      <c r="AH758" s="43">
        <v>226749</v>
      </c>
      <c r="AI758" s="47">
        <v>2.2799999999999999E-3</v>
      </c>
      <c r="AJ758" s="47">
        <v>2.0600000000000002E-3</v>
      </c>
      <c r="AK758" s="47">
        <v>1.9E-3</v>
      </c>
      <c r="AL758" s="47">
        <v>5.4599999999999996E-3</v>
      </c>
      <c r="AM758" s="47">
        <v>2.5899999999999999E-3</v>
      </c>
      <c r="AN758" s="43">
        <v>1084</v>
      </c>
      <c r="AO758" s="43">
        <v>472</v>
      </c>
      <c r="AP758" s="43">
        <v>84</v>
      </c>
      <c r="AQ758" s="43">
        <v>481</v>
      </c>
      <c r="AR758" s="43">
        <v>36</v>
      </c>
      <c r="AS758" s="41">
        <v>2.97</v>
      </c>
      <c r="AT758" s="43">
        <v>165833</v>
      </c>
      <c r="AU758" s="43">
        <v>71362</v>
      </c>
      <c r="AV758" s="47">
        <v>0.75539999999999996</v>
      </c>
      <c r="AW758" s="67" t="s">
        <v>9142</v>
      </c>
      <c r="AX758" s="39">
        <v>2</v>
      </c>
      <c r="AY758" s="39">
        <v>0</v>
      </c>
      <c r="AZ758" s="39" t="s">
        <v>85</v>
      </c>
      <c r="BA758" s="61"/>
      <c r="BB758" s="63" t="s">
        <v>9143</v>
      </c>
      <c r="BC758" s="39">
        <v>3</v>
      </c>
      <c r="BD758" s="41" t="s">
        <v>9136</v>
      </c>
      <c r="BE758" s="50">
        <v>13</v>
      </c>
      <c r="BF758" s="50">
        <v>34</v>
      </c>
      <c r="BG758" s="50">
        <v>8</v>
      </c>
      <c r="BH758" s="50">
        <v>55</v>
      </c>
      <c r="BI758" s="50" t="s">
        <v>9144</v>
      </c>
      <c r="BJ758" s="50" t="s">
        <v>9145</v>
      </c>
      <c r="BK758" s="50" t="s">
        <v>9146</v>
      </c>
      <c r="BL758" s="56" t="s">
        <v>9147</v>
      </c>
      <c r="BM758" s="52">
        <v>97371</v>
      </c>
      <c r="BN758" s="57">
        <v>7</v>
      </c>
      <c r="BO758" s="57">
        <v>738</v>
      </c>
      <c r="BP758" s="57">
        <v>0</v>
      </c>
      <c r="BQ758" s="58">
        <f>SUM(BM758)/BN758/BO758</f>
        <v>18.848432055749129</v>
      </c>
    </row>
    <row r="759" spans="1:69" ht="15.75" x14ac:dyDescent="0.25">
      <c r="A759" s="60" t="s">
        <v>9002</v>
      </c>
      <c r="B759" s="61" t="s">
        <v>9120</v>
      </c>
      <c r="C759" s="61" t="s">
        <v>104</v>
      </c>
      <c r="D759" s="61" t="s">
        <v>71</v>
      </c>
      <c r="E759" s="39" t="s">
        <v>9121</v>
      </c>
      <c r="F759" s="62" t="s">
        <v>9135</v>
      </c>
      <c r="G759" s="41" t="s">
        <v>9148</v>
      </c>
      <c r="H759" s="48" t="s">
        <v>9149</v>
      </c>
      <c r="I759" s="41" t="s">
        <v>9148</v>
      </c>
      <c r="J759" s="43">
        <v>11205</v>
      </c>
      <c r="K759" s="43">
        <v>1091</v>
      </c>
      <c r="L759" s="41" t="s">
        <v>9150</v>
      </c>
      <c r="M759" s="41" t="s">
        <v>9151</v>
      </c>
      <c r="N759" s="41" t="s">
        <v>9152</v>
      </c>
      <c r="O759" s="43">
        <v>38</v>
      </c>
      <c r="P759" s="43">
        <v>3852</v>
      </c>
      <c r="Q759" s="41" t="s">
        <v>78</v>
      </c>
      <c r="R759" s="41" t="s">
        <v>124</v>
      </c>
      <c r="S759" s="43">
        <v>276</v>
      </c>
      <c r="T759" s="44" t="s">
        <v>97</v>
      </c>
      <c r="U759" s="43">
        <v>4.2323759791122706</v>
      </c>
      <c r="V759" s="43">
        <v>12.75194704049844</v>
      </c>
      <c r="W759" s="43">
        <v>14.63045171339564</v>
      </c>
      <c r="X759" s="45">
        <v>0</v>
      </c>
      <c r="Y759" s="45">
        <v>3242</v>
      </c>
      <c r="Z759" s="46">
        <v>0</v>
      </c>
      <c r="AA759" s="41" t="s">
        <v>9148</v>
      </c>
      <c r="AB759" s="41" t="s">
        <v>9148</v>
      </c>
      <c r="AC759" s="41" t="s">
        <v>9153</v>
      </c>
      <c r="AD759" s="41" t="s">
        <v>9154</v>
      </c>
      <c r="AE759" s="43">
        <v>38873</v>
      </c>
      <c r="AF759" s="43">
        <v>15.064754856614247</v>
      </c>
      <c r="AG759" s="43">
        <v>16285</v>
      </c>
      <c r="AH759" s="43">
        <v>22588</v>
      </c>
      <c r="AI759" s="47">
        <v>3.6800000000000001E-3</v>
      </c>
      <c r="AJ759" s="47">
        <v>2.9399999999999999E-3</v>
      </c>
      <c r="AK759" s="47">
        <v>3.7799999999999999E-3</v>
      </c>
      <c r="AL759" s="47">
        <v>8.3099999999999997E-3</v>
      </c>
      <c r="AM759" s="47">
        <v>2.5200000000000001E-3</v>
      </c>
      <c r="AN759" s="43">
        <v>1081</v>
      </c>
      <c r="AO759" s="43">
        <v>471</v>
      </c>
      <c r="AP759" s="43">
        <v>84</v>
      </c>
      <c r="AQ759" s="43">
        <v>481</v>
      </c>
      <c r="AR759" s="43">
        <v>34</v>
      </c>
      <c r="AS759" s="41">
        <v>2.96</v>
      </c>
      <c r="AT759" s="43">
        <v>11185</v>
      </c>
      <c r="AU759" s="43">
        <v>3324</v>
      </c>
      <c r="AV759" s="47">
        <v>0.42280000000000001</v>
      </c>
      <c r="AW759" s="67" t="s">
        <v>9155</v>
      </c>
      <c r="AX759" s="39">
        <v>2</v>
      </c>
      <c r="AY759" s="39">
        <v>0</v>
      </c>
      <c r="AZ759" s="39" t="s">
        <v>85</v>
      </c>
      <c r="BA759" s="61"/>
      <c r="BB759" s="63" t="s">
        <v>9156</v>
      </c>
      <c r="BC759" s="39">
        <v>3</v>
      </c>
      <c r="BD759" s="41" t="s">
        <v>9148</v>
      </c>
      <c r="BE759" s="50">
        <v>15</v>
      </c>
      <c r="BF759" s="50">
        <v>7</v>
      </c>
      <c r="BG759" s="50">
        <v>5</v>
      </c>
      <c r="BH759" s="50">
        <v>27</v>
      </c>
      <c r="BI759" s="50" t="s">
        <v>9157</v>
      </c>
      <c r="BJ759" s="50" t="s">
        <v>9158</v>
      </c>
      <c r="BK759" s="50" t="s">
        <v>9159</v>
      </c>
      <c r="BL759" s="56" t="s">
        <v>9160</v>
      </c>
      <c r="BM759" s="52">
        <v>6643</v>
      </c>
      <c r="BN759" s="57">
        <v>7</v>
      </c>
      <c r="BO759" s="57">
        <v>152</v>
      </c>
      <c r="BP759" s="57">
        <v>0</v>
      </c>
      <c r="BQ759" s="58">
        <f>SUM(BM759)/BN759/BO759</f>
        <v>6.2434210526315788</v>
      </c>
    </row>
    <row r="760" spans="1:69" ht="15.75" x14ac:dyDescent="0.25">
      <c r="A760" s="38" t="s">
        <v>9002</v>
      </c>
      <c r="B760" s="39" t="s">
        <v>9120</v>
      </c>
      <c r="C760" s="39" t="s">
        <v>117</v>
      </c>
      <c r="D760" s="39" t="s">
        <v>118</v>
      </c>
      <c r="E760" s="39" t="s">
        <v>9161</v>
      </c>
      <c r="F760" s="66" t="str">
        <f>HYPERLINK("http://twiplomacy.com/info/north-america/Canada","http://twiplomacy.com/info/north-america/Canada")</f>
        <v>http://twiplomacy.com/info/north-america/Canada</v>
      </c>
      <c r="G760" s="41" t="s">
        <v>9162</v>
      </c>
      <c r="H760" s="48" t="s">
        <v>9163</v>
      </c>
      <c r="I760" s="41" t="s">
        <v>9164</v>
      </c>
      <c r="J760" s="43">
        <v>75733</v>
      </c>
      <c r="K760" s="43">
        <v>4608</v>
      </c>
      <c r="L760" s="41" t="s">
        <v>9165</v>
      </c>
      <c r="M760" s="41" t="s">
        <v>9166</v>
      </c>
      <c r="N760" s="41" t="s">
        <v>9167</v>
      </c>
      <c r="O760" s="43">
        <v>622</v>
      </c>
      <c r="P760" s="43">
        <v>25665</v>
      </c>
      <c r="Q760" s="41" t="s">
        <v>164</v>
      </c>
      <c r="R760" s="41" t="s">
        <v>124</v>
      </c>
      <c r="S760" s="43">
        <v>1</v>
      </c>
      <c r="T760" s="44" t="s">
        <v>97</v>
      </c>
      <c r="U760" s="43">
        <v>5.3777038269550754</v>
      </c>
      <c r="V760" s="43">
        <v>31.220221606648199</v>
      </c>
      <c r="W760" s="43">
        <v>69.177746999076632</v>
      </c>
      <c r="X760" s="45">
        <v>81</v>
      </c>
      <c r="Y760" s="45">
        <v>3232</v>
      </c>
      <c r="Z760" s="46">
        <v>2.5061881188118796E-2</v>
      </c>
      <c r="AA760" s="41" t="s">
        <v>9162</v>
      </c>
      <c r="AB760" s="41" t="s">
        <v>9164</v>
      </c>
      <c r="AC760" s="41" t="s">
        <v>9168</v>
      </c>
      <c r="AD760" s="41" t="s">
        <v>9163</v>
      </c>
      <c r="AE760" s="43">
        <v>180788</v>
      </c>
      <c r="AF760" s="43">
        <v>34.617475728155341</v>
      </c>
      <c r="AG760" s="43">
        <v>53484</v>
      </c>
      <c r="AH760" s="43">
        <v>127304</v>
      </c>
      <c r="AI760" s="47">
        <v>1.81E-3</v>
      </c>
      <c r="AJ760" s="47">
        <v>1.66E-3</v>
      </c>
      <c r="AK760" s="47">
        <v>1.39E-3</v>
      </c>
      <c r="AL760" s="47">
        <v>3.47E-3</v>
      </c>
      <c r="AM760" s="47">
        <v>2.4599999999999999E-3</v>
      </c>
      <c r="AN760" s="43">
        <v>1545</v>
      </c>
      <c r="AO760" s="43">
        <v>700</v>
      </c>
      <c r="AP760" s="43">
        <v>29</v>
      </c>
      <c r="AQ760" s="43">
        <v>424</v>
      </c>
      <c r="AR760" s="43">
        <v>391</v>
      </c>
      <c r="AS760" s="41">
        <v>4.2300000000000004</v>
      </c>
      <c r="AT760" s="43">
        <v>75682</v>
      </c>
      <c r="AU760" s="43">
        <v>23424</v>
      </c>
      <c r="AV760" s="47">
        <v>0.44819999999999999</v>
      </c>
      <c r="AW760" s="72" t="s">
        <v>9169</v>
      </c>
      <c r="AX760" s="39">
        <v>0</v>
      </c>
      <c r="AY760" s="39">
        <v>0</v>
      </c>
      <c r="AZ760" s="39" t="s">
        <v>85</v>
      </c>
      <c r="BA760" s="39"/>
      <c r="BB760" s="48" t="s">
        <v>9170</v>
      </c>
      <c r="BC760" s="39">
        <v>0</v>
      </c>
      <c r="BD760" s="41" t="s">
        <v>9162</v>
      </c>
      <c r="BE760" s="50">
        <v>34</v>
      </c>
      <c r="BF760" s="50">
        <v>44</v>
      </c>
      <c r="BG760" s="50">
        <v>11</v>
      </c>
      <c r="BH760" s="50">
        <v>89</v>
      </c>
      <c r="BI760" s="50" t="s">
        <v>9171</v>
      </c>
      <c r="BJ760" s="50" t="s">
        <v>9172</v>
      </c>
      <c r="BK760" s="50" t="s">
        <v>9173</v>
      </c>
      <c r="BL760" s="56" t="s">
        <v>9174</v>
      </c>
      <c r="BM760" s="52" t="s">
        <v>276</v>
      </c>
      <c r="BN760" s="57"/>
      <c r="BO760" s="57"/>
      <c r="BP760" s="57"/>
      <c r="BQ760" s="58"/>
    </row>
    <row r="761" spans="1:69" ht="15.75" x14ac:dyDescent="0.25">
      <c r="A761" s="60" t="s">
        <v>9002</v>
      </c>
      <c r="B761" s="61" t="s">
        <v>9120</v>
      </c>
      <c r="C761" s="61" t="s">
        <v>117</v>
      </c>
      <c r="D761" s="39" t="s">
        <v>2142</v>
      </c>
      <c r="E761" s="39" t="s">
        <v>9161</v>
      </c>
      <c r="F761" s="66" t="str">
        <f>HYPERLINK("http://twiplomacy.com/info/north-america/Canada","http://twiplomacy.com/info/north-america/Canada")</f>
        <v>http://twiplomacy.com/info/north-america/Canada</v>
      </c>
      <c r="G761" s="41" t="s">
        <v>9175</v>
      </c>
      <c r="H761" s="48" t="s">
        <v>9176</v>
      </c>
      <c r="I761" s="41" t="s">
        <v>9177</v>
      </c>
      <c r="J761" s="43">
        <v>3530</v>
      </c>
      <c r="K761" s="43">
        <v>525</v>
      </c>
      <c r="L761" s="41"/>
      <c r="M761" s="41" t="s">
        <v>9178</v>
      </c>
      <c r="N761" s="41"/>
      <c r="O761" s="43">
        <v>4</v>
      </c>
      <c r="P761" s="43">
        <v>0</v>
      </c>
      <c r="Q761" s="41" t="s">
        <v>164</v>
      </c>
      <c r="R761" s="41" t="s">
        <v>124</v>
      </c>
      <c r="S761" s="43">
        <v>75</v>
      </c>
      <c r="T761" s="44" t="s">
        <v>564</v>
      </c>
      <c r="U761" s="43"/>
      <c r="V761" s="43"/>
      <c r="W761" s="43"/>
      <c r="X761" s="45"/>
      <c r="Y761" s="45"/>
      <c r="Z761" s="46"/>
      <c r="AA761" s="41" t="s">
        <v>9175</v>
      </c>
      <c r="AB761" s="41" t="s">
        <v>9177</v>
      </c>
      <c r="AC761" s="41" t="s">
        <v>9177</v>
      </c>
      <c r="AD761" s="41" t="s">
        <v>9176</v>
      </c>
      <c r="AE761" s="43">
        <v>0</v>
      </c>
      <c r="AF761" s="43" t="e">
        <v>#VALUE!</v>
      </c>
      <c r="AG761" s="43">
        <v>0</v>
      </c>
      <c r="AH761" s="43">
        <v>0</v>
      </c>
      <c r="AI761" s="41" t="s">
        <v>82</v>
      </c>
      <c r="AJ761" s="41" t="s">
        <v>82</v>
      </c>
      <c r="AK761" s="41" t="s">
        <v>82</v>
      </c>
      <c r="AL761" s="41" t="s">
        <v>82</v>
      </c>
      <c r="AM761" s="41" t="s">
        <v>82</v>
      </c>
      <c r="AN761" s="43" t="s">
        <v>83</v>
      </c>
      <c r="AO761" s="43">
        <v>0</v>
      </c>
      <c r="AP761" s="43">
        <v>0</v>
      </c>
      <c r="AQ761" s="43">
        <v>0</v>
      </c>
      <c r="AR761" s="43">
        <v>0</v>
      </c>
      <c r="AS761" s="41">
        <v>0</v>
      </c>
      <c r="AT761" s="43">
        <v>3528</v>
      </c>
      <c r="AU761" s="43">
        <v>66</v>
      </c>
      <c r="AV761" s="47">
        <v>1.9099999999999999E-2</v>
      </c>
      <c r="AW761" s="48" t="s">
        <v>9179</v>
      </c>
      <c r="AX761" s="39">
        <v>2</v>
      </c>
      <c r="AY761" s="39">
        <v>0</v>
      </c>
      <c r="AZ761" s="39" t="s">
        <v>9180</v>
      </c>
      <c r="BA761" s="39">
        <v>155</v>
      </c>
      <c r="BB761" s="48" t="s">
        <v>9181</v>
      </c>
      <c r="BC761" s="64">
        <v>0</v>
      </c>
      <c r="BD761" s="41" t="s">
        <v>9175</v>
      </c>
      <c r="BE761" s="50">
        <v>104</v>
      </c>
      <c r="BF761" s="50">
        <v>6</v>
      </c>
      <c r="BG761" s="50">
        <v>19</v>
      </c>
      <c r="BH761" s="50">
        <v>129</v>
      </c>
      <c r="BI761" s="50" t="s">
        <v>9182</v>
      </c>
      <c r="BJ761" s="50" t="s">
        <v>9183</v>
      </c>
      <c r="BK761" s="50" t="s">
        <v>9184</v>
      </c>
      <c r="BL761" s="51" t="s">
        <v>9185</v>
      </c>
      <c r="BM761" s="52" t="s">
        <v>90</v>
      </c>
      <c r="BN761" s="57"/>
      <c r="BO761" s="57"/>
      <c r="BP761" s="57"/>
      <c r="BQ761" s="58"/>
    </row>
    <row r="762" spans="1:69" ht="15.75" x14ac:dyDescent="0.25">
      <c r="A762" s="60" t="s">
        <v>9002</v>
      </c>
      <c r="B762" s="61" t="s">
        <v>9120</v>
      </c>
      <c r="C762" s="61" t="s">
        <v>117</v>
      </c>
      <c r="D762" s="39" t="s">
        <v>2142</v>
      </c>
      <c r="E762" s="39" t="s">
        <v>9161</v>
      </c>
      <c r="F762" s="66" t="str">
        <f>HYPERLINK("http://twiplomacy.com/info/north-america/Canada","http://twiplomacy.com/info/north-america/Canada")</f>
        <v>http://twiplomacy.com/info/north-america/Canada</v>
      </c>
      <c r="G762" s="41" t="s">
        <v>9186</v>
      </c>
      <c r="H762" s="48" t="s">
        <v>9187</v>
      </c>
      <c r="I762" s="41" t="s">
        <v>9188</v>
      </c>
      <c r="J762" s="43">
        <v>12984</v>
      </c>
      <c r="K762" s="43">
        <v>511</v>
      </c>
      <c r="L762" s="41"/>
      <c r="M762" s="41" t="s">
        <v>9189</v>
      </c>
      <c r="N762" s="41"/>
      <c r="O762" s="43">
        <v>4</v>
      </c>
      <c r="P762" s="43">
        <v>0</v>
      </c>
      <c r="Q762" s="41" t="s">
        <v>164</v>
      </c>
      <c r="R762" s="41" t="s">
        <v>124</v>
      </c>
      <c r="S762" s="43">
        <v>248</v>
      </c>
      <c r="T762" s="44" t="s">
        <v>564</v>
      </c>
      <c r="U762" s="43"/>
      <c r="V762" s="43"/>
      <c r="W762" s="43"/>
      <c r="X762" s="45"/>
      <c r="Y762" s="45"/>
      <c r="Z762" s="46"/>
      <c r="AA762" s="41" t="s">
        <v>9186</v>
      </c>
      <c r="AB762" s="41" t="s">
        <v>9188</v>
      </c>
      <c r="AC762" s="41" t="s">
        <v>9188</v>
      </c>
      <c r="AD762" s="41" t="s">
        <v>9187</v>
      </c>
      <c r="AE762" s="43">
        <v>0</v>
      </c>
      <c r="AF762" s="43" t="e">
        <v>#VALUE!</v>
      </c>
      <c r="AG762" s="43">
        <v>0</v>
      </c>
      <c r="AH762" s="43">
        <v>0</v>
      </c>
      <c r="AI762" s="41" t="s">
        <v>82</v>
      </c>
      <c r="AJ762" s="41" t="s">
        <v>82</v>
      </c>
      <c r="AK762" s="41" t="s">
        <v>82</v>
      </c>
      <c r="AL762" s="41" t="s">
        <v>82</v>
      </c>
      <c r="AM762" s="41" t="s">
        <v>82</v>
      </c>
      <c r="AN762" s="43" t="s">
        <v>83</v>
      </c>
      <c r="AO762" s="43">
        <v>0</v>
      </c>
      <c r="AP762" s="43">
        <v>0</v>
      </c>
      <c r="AQ762" s="43">
        <v>0</v>
      </c>
      <c r="AR762" s="43">
        <v>0</v>
      </c>
      <c r="AS762" s="41">
        <v>0</v>
      </c>
      <c r="AT762" s="43">
        <v>12985</v>
      </c>
      <c r="AU762" s="43">
        <v>600</v>
      </c>
      <c r="AV762" s="47">
        <v>4.8399999999999999E-2</v>
      </c>
      <c r="AW762" s="72" t="s">
        <v>9190</v>
      </c>
      <c r="AX762" s="39">
        <v>0</v>
      </c>
      <c r="AY762" s="39">
        <v>2</v>
      </c>
      <c r="AZ762" s="39" t="s">
        <v>85</v>
      </c>
      <c r="BA762" s="39"/>
      <c r="BB762" s="48" t="s">
        <v>9191</v>
      </c>
      <c r="BC762" s="64">
        <v>0</v>
      </c>
      <c r="BD762" s="41" t="s">
        <v>9186</v>
      </c>
      <c r="BE762" s="50">
        <v>76</v>
      </c>
      <c r="BF762" s="50">
        <v>14</v>
      </c>
      <c r="BG762" s="50">
        <v>38</v>
      </c>
      <c r="BH762" s="50">
        <v>128</v>
      </c>
      <c r="BI762" s="50" t="s">
        <v>9192</v>
      </c>
      <c r="BJ762" s="50" t="s">
        <v>9193</v>
      </c>
      <c r="BK762" s="50" t="s">
        <v>9194</v>
      </c>
      <c r="BL762" s="51" t="s">
        <v>9195</v>
      </c>
      <c r="BM762" s="52" t="s">
        <v>90</v>
      </c>
      <c r="BN762" s="57"/>
      <c r="BO762" s="57"/>
      <c r="BP762" s="57"/>
      <c r="BQ762" s="58"/>
    </row>
    <row r="763" spans="1:69" ht="15.75" x14ac:dyDescent="0.25">
      <c r="A763" s="38" t="s">
        <v>9002</v>
      </c>
      <c r="B763" s="39" t="s">
        <v>9120</v>
      </c>
      <c r="C763" s="39" t="s">
        <v>132</v>
      </c>
      <c r="D763" s="39" t="s">
        <v>71</v>
      </c>
      <c r="E763" s="39" t="s">
        <v>132</v>
      </c>
      <c r="F763" s="66" t="str">
        <f>HYPERLINK("http://twiplomacy.com/info/north-america/Canada","http://twiplomacy.com/info/north-america/Canada")</f>
        <v>http://twiplomacy.com/info/north-america/Canada</v>
      </c>
      <c r="G763" s="41" t="s">
        <v>9196</v>
      </c>
      <c r="H763" s="48" t="s">
        <v>9197</v>
      </c>
      <c r="I763" s="41" t="s">
        <v>9198</v>
      </c>
      <c r="J763" s="43">
        <v>84562</v>
      </c>
      <c r="K763" s="43">
        <v>1213</v>
      </c>
      <c r="L763" s="41" t="s">
        <v>9199</v>
      </c>
      <c r="M763" s="41" t="s">
        <v>9200</v>
      </c>
      <c r="N763" s="41" t="s">
        <v>9120</v>
      </c>
      <c r="O763" s="43">
        <v>133</v>
      </c>
      <c r="P763" s="43">
        <v>20418</v>
      </c>
      <c r="Q763" s="41" t="s">
        <v>164</v>
      </c>
      <c r="R763" s="41" t="s">
        <v>124</v>
      </c>
      <c r="S763" s="43">
        <v>1458</v>
      </c>
      <c r="T763" s="44" t="s">
        <v>97</v>
      </c>
      <c r="U763" s="43">
        <v>9.2225433526011553</v>
      </c>
      <c r="V763" s="43">
        <v>51.362394957983192</v>
      </c>
      <c r="W763" s="43">
        <v>46.099789915966383</v>
      </c>
      <c r="X763" s="45">
        <v>8</v>
      </c>
      <c r="Y763" s="45">
        <v>3191</v>
      </c>
      <c r="Z763" s="46">
        <v>2.50705108116578E-3</v>
      </c>
      <c r="AA763" s="41" t="s">
        <v>9196</v>
      </c>
      <c r="AB763" s="41" t="s">
        <v>9198</v>
      </c>
      <c r="AC763" s="41" t="s">
        <v>9201</v>
      </c>
      <c r="AD763" s="41" t="s">
        <v>9197</v>
      </c>
      <c r="AE763" s="43">
        <v>92680</v>
      </c>
      <c r="AF763" s="43">
        <v>48.321011673151752</v>
      </c>
      <c r="AG763" s="43">
        <v>49674</v>
      </c>
      <c r="AH763" s="43">
        <v>43006</v>
      </c>
      <c r="AI763" s="47">
        <v>1.1999999999999999E-3</v>
      </c>
      <c r="AJ763" s="47">
        <v>6.2E-4</v>
      </c>
      <c r="AK763" s="47">
        <v>1.42E-3</v>
      </c>
      <c r="AL763" s="47">
        <v>1E-3</v>
      </c>
      <c r="AM763" s="47">
        <v>2.0699999999999998E-3</v>
      </c>
      <c r="AN763" s="43">
        <v>1028</v>
      </c>
      <c r="AO763" s="43">
        <v>374</v>
      </c>
      <c r="AP763" s="43">
        <v>29</v>
      </c>
      <c r="AQ763" s="43">
        <v>458</v>
      </c>
      <c r="AR763" s="43">
        <v>160</v>
      </c>
      <c r="AS763" s="41">
        <v>2.82</v>
      </c>
      <c r="AT763" s="43">
        <v>84541</v>
      </c>
      <c r="AU763" s="43">
        <v>21245</v>
      </c>
      <c r="AV763" s="47">
        <v>0.33560000000000001</v>
      </c>
      <c r="AW763" s="66" t="str">
        <f>HYPERLINK("https://twitter.com/CanadaFP/lists","https://twitter.com/CanadaFP/lists")</f>
        <v>https://twitter.com/CanadaFP/lists</v>
      </c>
      <c r="AX763" s="39">
        <v>11</v>
      </c>
      <c r="AY763" s="39">
        <v>0</v>
      </c>
      <c r="AZ763" s="66" t="str">
        <f>HYPERLINK("https://twitter.com/CanadaFP/lists/canadian-missions-abroad","https://twitter.com/CanadaFP/lists/canadian-missions-abroad")</f>
        <v>https://twitter.com/CanadaFP/lists/canadian-missions-abroad</v>
      </c>
      <c r="BA763" s="39">
        <v>156</v>
      </c>
      <c r="BB763" s="48" t="s">
        <v>9202</v>
      </c>
      <c r="BC763" s="39">
        <v>0</v>
      </c>
      <c r="BD763" s="41" t="s">
        <v>9196</v>
      </c>
      <c r="BE763" s="50">
        <v>131</v>
      </c>
      <c r="BF763" s="50">
        <v>33</v>
      </c>
      <c r="BG763" s="50">
        <v>75</v>
      </c>
      <c r="BH763" s="50">
        <v>239</v>
      </c>
      <c r="BI763" s="50" t="s">
        <v>9203</v>
      </c>
      <c r="BJ763" s="50" t="s">
        <v>9204</v>
      </c>
      <c r="BK763" s="50" t="s">
        <v>9205</v>
      </c>
      <c r="BL763" s="56" t="s">
        <v>9206</v>
      </c>
      <c r="BM763" s="52">
        <v>6480</v>
      </c>
      <c r="BN763" s="57">
        <v>12</v>
      </c>
      <c r="BO763" s="57">
        <v>442</v>
      </c>
      <c r="BP763" s="57">
        <v>0</v>
      </c>
      <c r="BQ763" s="58">
        <f>SUM(BM763)/BN763/BO763</f>
        <v>1.2217194570135748</v>
      </c>
    </row>
    <row r="764" spans="1:69" ht="15.75" x14ac:dyDescent="0.25">
      <c r="A764" s="38" t="s">
        <v>9002</v>
      </c>
      <c r="B764" s="39" t="s">
        <v>9120</v>
      </c>
      <c r="C764" s="39" t="s">
        <v>132</v>
      </c>
      <c r="D764" s="39" t="s">
        <v>71</v>
      </c>
      <c r="E764" s="39" t="s">
        <v>132</v>
      </c>
      <c r="F764" s="66" t="str">
        <f>HYPERLINK("http://twiplomacy.com/info/north-america/Canada","http://twiplomacy.com/info/north-america/Canada")</f>
        <v>http://twiplomacy.com/info/north-america/Canada</v>
      </c>
      <c r="G764" s="41" t="s">
        <v>9207</v>
      </c>
      <c r="H764" s="48" t="s">
        <v>9208</v>
      </c>
      <c r="I764" s="41" t="s">
        <v>9209</v>
      </c>
      <c r="J764" s="43">
        <v>11034</v>
      </c>
      <c r="K764" s="43">
        <v>577</v>
      </c>
      <c r="L764" s="41" t="s">
        <v>9210</v>
      </c>
      <c r="M764" s="41" t="s">
        <v>9211</v>
      </c>
      <c r="N764" s="41" t="s">
        <v>9120</v>
      </c>
      <c r="O764" s="43">
        <v>29</v>
      </c>
      <c r="P764" s="43">
        <v>19519</v>
      </c>
      <c r="Q764" s="41" t="s">
        <v>164</v>
      </c>
      <c r="R764" s="41" t="s">
        <v>124</v>
      </c>
      <c r="S764" s="43">
        <v>307</v>
      </c>
      <c r="T764" s="44" t="s">
        <v>97</v>
      </c>
      <c r="U764" s="43">
        <v>8.8315217391304355</v>
      </c>
      <c r="V764" s="43">
        <v>5.6212121212121211</v>
      </c>
      <c r="W764" s="43">
        <v>4.0333333333333332</v>
      </c>
      <c r="X764" s="45">
        <v>5</v>
      </c>
      <c r="Y764" s="45">
        <v>3250</v>
      </c>
      <c r="Z764" s="46">
        <v>1.53846153846154E-3</v>
      </c>
      <c r="AA764" s="41" t="s">
        <v>9207</v>
      </c>
      <c r="AB764" s="41" t="s">
        <v>9209</v>
      </c>
      <c r="AC764" s="41" t="s">
        <v>9212</v>
      </c>
      <c r="AD764" s="41" t="s">
        <v>9208</v>
      </c>
      <c r="AE764" s="43">
        <v>9583</v>
      </c>
      <c r="AF764" s="43">
        <v>5.4340175953079175</v>
      </c>
      <c r="AG764" s="43">
        <v>5559</v>
      </c>
      <c r="AH764" s="43">
        <v>4024</v>
      </c>
      <c r="AI764" s="47">
        <v>8.8999999999999995E-4</v>
      </c>
      <c r="AJ764" s="47">
        <v>6.8999999999999997E-4</v>
      </c>
      <c r="AK764" s="47">
        <v>9.8999999999999999E-4</v>
      </c>
      <c r="AL764" s="47">
        <v>7.9000000000000001E-4</v>
      </c>
      <c r="AM764" s="47">
        <v>1.1900000000000001E-3</v>
      </c>
      <c r="AN764" s="43">
        <v>1023</v>
      </c>
      <c r="AO764" s="43">
        <v>373</v>
      </c>
      <c r="AP764" s="43">
        <v>30</v>
      </c>
      <c r="AQ764" s="43">
        <v>453</v>
      </c>
      <c r="AR764" s="43">
        <v>160</v>
      </c>
      <c r="AS764" s="41">
        <v>2.8</v>
      </c>
      <c r="AT764" s="43">
        <v>11027</v>
      </c>
      <c r="AU764" s="43">
        <v>1906</v>
      </c>
      <c r="AV764" s="47">
        <v>0.20899999999999999</v>
      </c>
      <c r="AW764" s="66" t="str">
        <f>HYPERLINK("https://twitter.com/CanadaPE/lists","https://twitter.com/CanadaPE/lists")</f>
        <v>https://twitter.com/CanadaPE/lists</v>
      </c>
      <c r="AX764" s="39">
        <v>12</v>
      </c>
      <c r="AY764" s="39">
        <v>0</v>
      </c>
      <c r="AZ764" s="66" t="s">
        <v>9180</v>
      </c>
      <c r="BA764" s="39">
        <v>155</v>
      </c>
      <c r="BB764" s="48" t="s">
        <v>9213</v>
      </c>
      <c r="BC764" s="39">
        <v>0</v>
      </c>
      <c r="BD764" s="41" t="s">
        <v>9207</v>
      </c>
      <c r="BE764" s="50">
        <v>55</v>
      </c>
      <c r="BF764" s="50">
        <v>18</v>
      </c>
      <c r="BG764" s="50">
        <v>22</v>
      </c>
      <c r="BH764" s="50">
        <v>95</v>
      </c>
      <c r="BI764" s="50" t="s">
        <v>9214</v>
      </c>
      <c r="BJ764" s="50" t="s">
        <v>9215</v>
      </c>
      <c r="BK764" s="50" t="s">
        <v>9216</v>
      </c>
      <c r="BL764" s="56" t="s">
        <v>9217</v>
      </c>
      <c r="BM764" s="52">
        <v>1733</v>
      </c>
      <c r="BN764" s="57">
        <v>12</v>
      </c>
      <c r="BO764" s="57">
        <v>50</v>
      </c>
      <c r="BP764" s="57">
        <v>0</v>
      </c>
      <c r="BQ764" s="58">
        <f>SUM(BM764)/BN764/BO764</f>
        <v>2.8883333333333332</v>
      </c>
    </row>
    <row r="765" spans="1:69" ht="15.75" x14ac:dyDescent="0.25">
      <c r="A765" s="38" t="s">
        <v>9002</v>
      </c>
      <c r="B765" s="39" t="s">
        <v>9218</v>
      </c>
      <c r="C765" s="39" t="s">
        <v>146</v>
      </c>
      <c r="D765" s="39" t="s">
        <v>118</v>
      </c>
      <c r="E765" s="39" t="s">
        <v>9219</v>
      </c>
      <c r="F765" s="66" t="str">
        <f>HYPERLINK("http://twiplomacy.com/info/north-america/Costa-Rica","http://twiplomacy.com/info/north-america/Costa-Rica")</f>
        <v>http://twiplomacy.com/info/north-america/Costa-Rica</v>
      </c>
      <c r="G765" s="41" t="s">
        <v>9220</v>
      </c>
      <c r="H765" s="48" t="s">
        <v>9221</v>
      </c>
      <c r="I765" s="41" t="s">
        <v>9222</v>
      </c>
      <c r="J765" s="43">
        <v>50984</v>
      </c>
      <c r="K765" s="43">
        <v>504</v>
      </c>
      <c r="L765" s="41" t="s">
        <v>9223</v>
      </c>
      <c r="M765" s="41" t="s">
        <v>9224</v>
      </c>
      <c r="N765" s="41" t="s">
        <v>9218</v>
      </c>
      <c r="O765" s="43">
        <v>3172</v>
      </c>
      <c r="P765" s="43">
        <v>5575</v>
      </c>
      <c r="Q765" s="41" t="s">
        <v>3587</v>
      </c>
      <c r="R765" s="41" t="s">
        <v>124</v>
      </c>
      <c r="S765" s="43">
        <v>124</v>
      </c>
      <c r="T765" s="44" t="s">
        <v>97</v>
      </c>
      <c r="U765" s="43">
        <v>5.5277777777777777</v>
      </c>
      <c r="V765" s="43">
        <v>99.727999999999994</v>
      </c>
      <c r="W765" s="43">
        <v>834.59199999999998</v>
      </c>
      <c r="X765" s="45">
        <v>0</v>
      </c>
      <c r="Y765" s="45">
        <v>199</v>
      </c>
      <c r="Z765" s="46">
        <v>0</v>
      </c>
      <c r="AA765" s="41" t="s">
        <v>9220</v>
      </c>
      <c r="AB765" s="41" t="s">
        <v>9222</v>
      </c>
      <c r="AC765" s="41" t="s">
        <v>9225</v>
      </c>
      <c r="AD765" s="41" t="s">
        <v>9221</v>
      </c>
      <c r="AE765" s="43">
        <v>557478</v>
      </c>
      <c r="AF765" s="43">
        <v>48.698340874811464</v>
      </c>
      <c r="AG765" s="43">
        <v>64574</v>
      </c>
      <c r="AH765" s="43">
        <v>492904</v>
      </c>
      <c r="AI765" s="47">
        <v>9.5300000000000003E-3</v>
      </c>
      <c r="AJ765" s="47">
        <v>1.375E-2</v>
      </c>
      <c r="AK765" s="47">
        <v>6.2399999999999999E-3</v>
      </c>
      <c r="AL765" s="47">
        <v>9.1199999999999996E-3</v>
      </c>
      <c r="AM765" s="47">
        <v>8.6599999999999993E-3</v>
      </c>
      <c r="AN765" s="43">
        <v>1326</v>
      </c>
      <c r="AO765" s="43">
        <v>334</v>
      </c>
      <c r="AP765" s="43">
        <v>127</v>
      </c>
      <c r="AQ765" s="43">
        <v>291</v>
      </c>
      <c r="AR765" s="43">
        <v>572</v>
      </c>
      <c r="AS765" s="41">
        <v>3.63</v>
      </c>
      <c r="AT765" s="43">
        <v>50702</v>
      </c>
      <c r="AU765" s="43">
        <v>0</v>
      </c>
      <c r="AV765" s="55">
        <v>0</v>
      </c>
      <c r="AW765" s="48" t="s">
        <v>9226</v>
      </c>
      <c r="AX765" s="39">
        <v>0</v>
      </c>
      <c r="AY765" s="39">
        <v>0</v>
      </c>
      <c r="AZ765" s="39" t="s">
        <v>85</v>
      </c>
      <c r="BA765" s="39"/>
      <c r="BB765" s="48" t="s">
        <v>9227</v>
      </c>
      <c r="BC765" s="39">
        <v>2</v>
      </c>
      <c r="BD765" s="41" t="s">
        <v>9220</v>
      </c>
      <c r="BE765" s="50">
        <v>4</v>
      </c>
      <c r="BF765" s="50">
        <v>8</v>
      </c>
      <c r="BG765" s="50">
        <v>2</v>
      </c>
      <c r="BH765" s="50">
        <v>14</v>
      </c>
      <c r="BI765" s="50" t="s">
        <v>9228</v>
      </c>
      <c r="BJ765" s="50" t="s">
        <v>9229</v>
      </c>
      <c r="BK765" s="50" t="s">
        <v>9230</v>
      </c>
      <c r="BL765" s="56" t="s">
        <v>9231</v>
      </c>
      <c r="BM765" s="52">
        <v>2447</v>
      </c>
      <c r="BN765" s="57">
        <v>2</v>
      </c>
      <c r="BO765" s="57">
        <v>15</v>
      </c>
      <c r="BP765" s="57">
        <v>0</v>
      </c>
      <c r="BQ765" s="58">
        <f>SUM(BM765)/BN765/BO765</f>
        <v>81.566666666666663</v>
      </c>
    </row>
    <row r="766" spans="1:69" ht="15.75" x14ac:dyDescent="0.25">
      <c r="A766" s="38" t="s">
        <v>9002</v>
      </c>
      <c r="B766" s="39" t="s">
        <v>9218</v>
      </c>
      <c r="C766" s="39" t="s">
        <v>70</v>
      </c>
      <c r="D766" s="39" t="s">
        <v>71</v>
      </c>
      <c r="E766" s="39" t="s">
        <v>70</v>
      </c>
      <c r="F766" s="66" t="str">
        <f>HYPERLINK("http://twiplomacy.com/info/north-america/Costa-Rica","http://twiplomacy.com/info/north-america/Costa-Rica")</f>
        <v>http://twiplomacy.com/info/north-america/Costa-Rica</v>
      </c>
      <c r="G766" s="41" t="s">
        <v>9232</v>
      </c>
      <c r="H766" s="48" t="s">
        <v>9233</v>
      </c>
      <c r="I766" s="41" t="s">
        <v>9234</v>
      </c>
      <c r="J766" s="43">
        <v>202684</v>
      </c>
      <c r="K766" s="43">
        <v>606</v>
      </c>
      <c r="L766" s="41" t="s">
        <v>9235</v>
      </c>
      <c r="M766" s="41" t="s">
        <v>9236</v>
      </c>
      <c r="N766" s="41" t="s">
        <v>9237</v>
      </c>
      <c r="O766" s="43">
        <v>382</v>
      </c>
      <c r="P766" s="43">
        <v>42427</v>
      </c>
      <c r="Q766" s="41" t="s">
        <v>3587</v>
      </c>
      <c r="R766" s="41" t="s">
        <v>124</v>
      </c>
      <c r="S766" s="43">
        <v>953</v>
      </c>
      <c r="T766" s="44" t="s">
        <v>97</v>
      </c>
      <c r="U766" s="43">
        <v>14.98604651162791</v>
      </c>
      <c r="V766" s="43">
        <v>3.5061583577712612</v>
      </c>
      <c r="W766" s="43">
        <v>9.0369501466275661</v>
      </c>
      <c r="X766" s="45">
        <v>44</v>
      </c>
      <c r="Y766" s="45">
        <v>3222</v>
      </c>
      <c r="Z766" s="46">
        <v>1.3656114214773397E-2</v>
      </c>
      <c r="AA766" s="41" t="s">
        <v>9232</v>
      </c>
      <c r="AB766" s="41" t="s">
        <v>9238</v>
      </c>
      <c r="AC766" s="41" t="s">
        <v>9239</v>
      </c>
      <c r="AD766" s="41" t="s">
        <v>9233</v>
      </c>
      <c r="AE766" s="43">
        <v>30990</v>
      </c>
      <c r="AF766" s="43">
        <v>2.8783690393918451</v>
      </c>
      <c r="AG766" s="43">
        <v>8330</v>
      </c>
      <c r="AH766" s="43">
        <v>22660</v>
      </c>
      <c r="AI766" s="47">
        <v>5.0000000000000002E-5</v>
      </c>
      <c r="AJ766" s="47">
        <v>1E-4</v>
      </c>
      <c r="AK766" s="47">
        <v>5.0000000000000002E-5</v>
      </c>
      <c r="AL766" s="47">
        <v>1.2E-4</v>
      </c>
      <c r="AM766" s="47">
        <v>5.0000000000000002E-5</v>
      </c>
      <c r="AN766" s="43">
        <v>2894</v>
      </c>
      <c r="AO766" s="43">
        <v>335</v>
      </c>
      <c r="AP766" s="43">
        <v>34</v>
      </c>
      <c r="AQ766" s="43">
        <v>2151</v>
      </c>
      <c r="AR766" s="43">
        <v>220</v>
      </c>
      <c r="AS766" s="41">
        <v>7.93</v>
      </c>
      <c r="AT766" s="43">
        <v>202664</v>
      </c>
      <c r="AU766" s="43">
        <v>13678</v>
      </c>
      <c r="AV766" s="47">
        <v>7.2400000000000006E-2</v>
      </c>
      <c r="AW766" s="66" t="str">
        <f>HYPERLINK("https://twitter.com/presidenciacr/lists","https://twitter.com/presidenciacr/lists")</f>
        <v>https://twitter.com/presidenciacr/lists</v>
      </c>
      <c r="AX766" s="39">
        <v>0</v>
      </c>
      <c r="AY766" s="39">
        <v>4</v>
      </c>
      <c r="AZ766" s="39" t="s">
        <v>85</v>
      </c>
      <c r="BA766" s="39"/>
      <c r="BB766" s="48" t="s">
        <v>9240</v>
      </c>
      <c r="BC766" s="39">
        <v>0</v>
      </c>
      <c r="BD766" s="41" t="s">
        <v>9232</v>
      </c>
      <c r="BE766" s="50">
        <v>23</v>
      </c>
      <c r="BF766" s="50">
        <v>26</v>
      </c>
      <c r="BG766" s="50">
        <v>16</v>
      </c>
      <c r="BH766" s="50">
        <v>65</v>
      </c>
      <c r="BI766" s="50" t="s">
        <v>9241</v>
      </c>
      <c r="BJ766" s="50" t="s">
        <v>9242</v>
      </c>
      <c r="BK766" s="50" t="s">
        <v>9243</v>
      </c>
      <c r="BL766" s="51" t="s">
        <v>9244</v>
      </c>
      <c r="BM766" s="52" t="s">
        <v>90</v>
      </c>
      <c r="BN766" s="57"/>
      <c r="BO766" s="57"/>
      <c r="BP766" s="57"/>
      <c r="BQ766" s="58"/>
    </row>
    <row r="767" spans="1:69" ht="15.75" x14ac:dyDescent="0.25">
      <c r="A767" s="38" t="s">
        <v>9002</v>
      </c>
      <c r="B767" s="39" t="s">
        <v>9218</v>
      </c>
      <c r="C767" s="39" t="s">
        <v>211</v>
      </c>
      <c r="D767" s="39" t="s">
        <v>71</v>
      </c>
      <c r="E767" s="39" t="s">
        <v>211</v>
      </c>
      <c r="F767" s="66" t="s">
        <v>9245</v>
      </c>
      <c r="G767" s="41" t="s">
        <v>9246</v>
      </c>
      <c r="H767" s="48" t="s">
        <v>9247</v>
      </c>
      <c r="I767" s="41" t="s">
        <v>9248</v>
      </c>
      <c r="J767" s="43">
        <v>6149</v>
      </c>
      <c r="K767" s="43">
        <v>207</v>
      </c>
      <c r="L767" s="41" t="s">
        <v>9249</v>
      </c>
      <c r="M767" s="41" t="s">
        <v>9250</v>
      </c>
      <c r="N767" s="41"/>
      <c r="O767" s="43">
        <v>1</v>
      </c>
      <c r="P767" s="43">
        <v>2670</v>
      </c>
      <c r="Q767" s="41" t="s">
        <v>3587</v>
      </c>
      <c r="R767" s="41" t="s">
        <v>79</v>
      </c>
      <c r="S767" s="43">
        <v>73</v>
      </c>
      <c r="T767" s="44" t="s">
        <v>97</v>
      </c>
      <c r="U767" s="43">
        <v>2.2762148337595911</v>
      </c>
      <c r="V767" s="43">
        <v>0.87468566638725898</v>
      </c>
      <c r="W767" s="43">
        <v>1.1299245599329419</v>
      </c>
      <c r="X767" s="45">
        <v>24</v>
      </c>
      <c r="Y767" s="45">
        <v>2670</v>
      </c>
      <c r="Z767" s="46">
        <v>8.9887640449438193E-3</v>
      </c>
      <c r="AA767" s="41" t="s">
        <v>9246</v>
      </c>
      <c r="AB767" s="41" t="s">
        <v>9248</v>
      </c>
      <c r="AC767" s="41" t="s">
        <v>9251</v>
      </c>
      <c r="AD767" s="41" t="s">
        <v>9247</v>
      </c>
      <c r="AE767" s="43">
        <v>1326</v>
      </c>
      <c r="AF767" s="43">
        <v>0.93333333333333335</v>
      </c>
      <c r="AG767" s="43">
        <v>420</v>
      </c>
      <c r="AH767" s="43">
        <v>906</v>
      </c>
      <c r="AI767" s="47">
        <v>3.8999999999999999E-4</v>
      </c>
      <c r="AJ767" s="41" t="s">
        <v>82</v>
      </c>
      <c r="AK767" s="47">
        <v>3.8999999999999999E-4</v>
      </c>
      <c r="AL767" s="41" t="s">
        <v>82</v>
      </c>
      <c r="AM767" s="41" t="s">
        <v>82</v>
      </c>
      <c r="AN767" s="43">
        <v>450</v>
      </c>
      <c r="AO767" s="43">
        <v>0</v>
      </c>
      <c r="AP767" s="43">
        <v>0</v>
      </c>
      <c r="AQ767" s="43">
        <v>450</v>
      </c>
      <c r="AR767" s="43">
        <v>0</v>
      </c>
      <c r="AS767" s="41">
        <v>1.23</v>
      </c>
      <c r="AT767" s="43">
        <v>6146</v>
      </c>
      <c r="AU767" s="43">
        <v>1871</v>
      </c>
      <c r="AV767" s="47">
        <v>0.43769999999999998</v>
      </c>
      <c r="AW767" s="48" t="str">
        <f>HYPERLINK("https://twitter.com/Gobierno_CR/lists","https://twitter.com/Gobierno_CR/lists")</f>
        <v>https://twitter.com/Gobierno_CR/lists</v>
      </c>
      <c r="AX767" s="39">
        <v>0</v>
      </c>
      <c r="AY767" s="39">
        <v>1</v>
      </c>
      <c r="AZ767" s="39" t="s">
        <v>85</v>
      </c>
      <c r="BA767" s="39"/>
      <c r="BB767" s="48" t="s">
        <v>9252</v>
      </c>
      <c r="BC767" s="39">
        <v>0</v>
      </c>
      <c r="BD767" s="41" t="s">
        <v>9246</v>
      </c>
      <c r="BE767" s="50">
        <v>2</v>
      </c>
      <c r="BF767" s="50">
        <v>4</v>
      </c>
      <c r="BG767" s="50">
        <v>2</v>
      </c>
      <c r="BH767" s="50">
        <v>8</v>
      </c>
      <c r="BI767" s="50" t="s">
        <v>9253</v>
      </c>
      <c r="BJ767" s="50" t="s">
        <v>9254</v>
      </c>
      <c r="BK767" s="50" t="s">
        <v>9255</v>
      </c>
      <c r="BL767" s="51" t="s">
        <v>9256</v>
      </c>
      <c r="BM767" s="52" t="s">
        <v>90</v>
      </c>
      <c r="BN767" s="57"/>
      <c r="BO767" s="57"/>
      <c r="BP767" s="57"/>
      <c r="BQ767" s="58"/>
    </row>
    <row r="768" spans="1:69" ht="15.75" x14ac:dyDescent="0.25">
      <c r="A768" s="38" t="s">
        <v>9002</v>
      </c>
      <c r="B768" s="39" t="s">
        <v>9218</v>
      </c>
      <c r="C768" s="39" t="s">
        <v>211</v>
      </c>
      <c r="D768" s="39" t="s">
        <v>71</v>
      </c>
      <c r="E768" s="39" t="s">
        <v>211</v>
      </c>
      <c r="F768" s="66" t="str">
        <f>HYPERLINK("http://twiplomacy.com/info/north-america/Costa-Rica","http://twiplomacy.com/info/north-america/Costa-Rica")</f>
        <v>http://twiplomacy.com/info/north-america/Costa-Rica</v>
      </c>
      <c r="G768" s="41" t="s">
        <v>9257</v>
      </c>
      <c r="H768" s="48" t="s">
        <v>9258</v>
      </c>
      <c r="I768" s="41" t="s">
        <v>9259</v>
      </c>
      <c r="J768" s="43">
        <v>38931</v>
      </c>
      <c r="K768" s="43">
        <v>221</v>
      </c>
      <c r="L768" s="41" t="s">
        <v>9260</v>
      </c>
      <c r="M768" s="41" t="s">
        <v>9261</v>
      </c>
      <c r="N768" s="41"/>
      <c r="O768" s="43">
        <v>11</v>
      </c>
      <c r="P768" s="43">
        <v>8274</v>
      </c>
      <c r="Q768" s="41" t="s">
        <v>3587</v>
      </c>
      <c r="R768" s="41" t="s">
        <v>79</v>
      </c>
      <c r="S768" s="43">
        <v>362</v>
      </c>
      <c r="T768" s="44" t="s">
        <v>9262</v>
      </c>
      <c r="U768" s="43">
        <v>5.788150807899461</v>
      </c>
      <c r="V768" s="43">
        <v>0.44967880085653111</v>
      </c>
      <c r="W768" s="43">
        <v>0.2419700214132762</v>
      </c>
      <c r="X768" s="45">
        <v>39</v>
      </c>
      <c r="Y768" s="45">
        <v>3224</v>
      </c>
      <c r="Z768" s="46">
        <v>1.2096774193548401E-2</v>
      </c>
      <c r="AA768" s="41" t="s">
        <v>9257</v>
      </c>
      <c r="AB768" s="41" t="s">
        <v>9259</v>
      </c>
      <c r="AC768" s="41" t="s">
        <v>9263</v>
      </c>
      <c r="AD768" s="41" t="s">
        <v>9258</v>
      </c>
      <c r="AE768" s="43">
        <v>0</v>
      </c>
      <c r="AF768" s="43" t="e">
        <v>#VALUE!</v>
      </c>
      <c r="AG768" s="43">
        <v>0</v>
      </c>
      <c r="AH768" s="43">
        <v>0</v>
      </c>
      <c r="AI768" s="41" t="s">
        <v>82</v>
      </c>
      <c r="AJ768" s="41" t="s">
        <v>82</v>
      </c>
      <c r="AK768" s="41" t="s">
        <v>82</v>
      </c>
      <c r="AL768" s="41" t="s">
        <v>82</v>
      </c>
      <c r="AM768" s="41" t="s">
        <v>82</v>
      </c>
      <c r="AN768" s="43" t="s">
        <v>83</v>
      </c>
      <c r="AO768" s="43">
        <v>0</v>
      </c>
      <c r="AP768" s="43">
        <v>0</v>
      </c>
      <c r="AQ768" s="43">
        <v>0</v>
      </c>
      <c r="AR768" s="43">
        <v>0</v>
      </c>
      <c r="AS768" s="41">
        <v>0</v>
      </c>
      <c r="AT768" s="43">
        <v>38937</v>
      </c>
      <c r="AU768" s="43">
        <v>-401</v>
      </c>
      <c r="AV768" s="47">
        <v>-1.0200000000000001E-2</v>
      </c>
      <c r="AW768" s="66" t="str">
        <f>HYPERLINK("https://twitter.com/NoticiaCR/lists","https://twitter.com/NoticiaCR/lists")</f>
        <v>https://twitter.com/NoticiaCR/lists</v>
      </c>
      <c r="AX768" s="39">
        <v>1</v>
      </c>
      <c r="AY768" s="39">
        <v>2</v>
      </c>
      <c r="AZ768" s="39" t="s">
        <v>85</v>
      </c>
      <c r="BA768" s="39"/>
      <c r="BB768" s="48" t="s">
        <v>9264</v>
      </c>
      <c r="BC768" s="39">
        <v>0</v>
      </c>
      <c r="BD768" s="41" t="s">
        <v>9257</v>
      </c>
      <c r="BE768" s="50">
        <v>4</v>
      </c>
      <c r="BF768" s="50">
        <v>5</v>
      </c>
      <c r="BG768" s="50">
        <v>2</v>
      </c>
      <c r="BH768" s="50">
        <v>11</v>
      </c>
      <c r="BI768" s="50" t="s">
        <v>9265</v>
      </c>
      <c r="BJ768" s="50" t="s">
        <v>9266</v>
      </c>
      <c r="BK768" s="50" t="s">
        <v>9267</v>
      </c>
      <c r="BL768" s="51" t="s">
        <v>9268</v>
      </c>
      <c r="BM768" s="52" t="s">
        <v>90</v>
      </c>
      <c r="BN768" s="57"/>
      <c r="BO768" s="57"/>
      <c r="BP768" s="57"/>
      <c r="BQ768" s="58"/>
    </row>
    <row r="769" spans="1:69" ht="15.75" x14ac:dyDescent="0.25">
      <c r="A769" s="38" t="s">
        <v>9002</v>
      </c>
      <c r="B769" s="39" t="s">
        <v>9218</v>
      </c>
      <c r="C769" s="39" t="s">
        <v>117</v>
      </c>
      <c r="D769" s="39" t="s">
        <v>118</v>
      </c>
      <c r="E769" s="39" t="s">
        <v>9269</v>
      </c>
      <c r="F769" s="66" t="str">
        <f>HYPERLINK("http://twiplomacy.com/info/north-america/Costa-Rica","http://twiplomacy.com/info/north-america/Costa-Rica")</f>
        <v>http://twiplomacy.com/info/north-america/Costa-Rica</v>
      </c>
      <c r="G769" s="41" t="s">
        <v>9270</v>
      </c>
      <c r="H769" s="48" t="s">
        <v>9271</v>
      </c>
      <c r="I769" s="41" t="s">
        <v>9272</v>
      </c>
      <c r="J769" s="43">
        <v>16366</v>
      </c>
      <c r="K769" s="43">
        <v>505</v>
      </c>
      <c r="L769" s="41" t="s">
        <v>9273</v>
      </c>
      <c r="M769" s="41" t="s">
        <v>9274</v>
      </c>
      <c r="N769" s="41" t="s">
        <v>9237</v>
      </c>
      <c r="O769" s="43">
        <v>212</v>
      </c>
      <c r="P769" s="43">
        <v>275</v>
      </c>
      <c r="Q769" s="41" t="s">
        <v>3587</v>
      </c>
      <c r="R769" s="41" t="s">
        <v>79</v>
      </c>
      <c r="S769" s="43">
        <v>130</v>
      </c>
      <c r="T769" s="44" t="s">
        <v>97</v>
      </c>
      <c r="U769" s="43"/>
      <c r="V769" s="43"/>
      <c r="W769" s="43"/>
      <c r="X769" s="45"/>
      <c r="Y769" s="45"/>
      <c r="Z769" s="45"/>
      <c r="AA769" s="41" t="s">
        <v>9270</v>
      </c>
      <c r="AB769" s="41" t="s">
        <v>9272</v>
      </c>
      <c r="AC769" s="41" t="s">
        <v>9275</v>
      </c>
      <c r="AD769" s="41" t="s">
        <v>9271</v>
      </c>
      <c r="AE769" s="43">
        <v>14997</v>
      </c>
      <c r="AF769" s="43">
        <v>29.883333333333333</v>
      </c>
      <c r="AG769" s="43">
        <v>1793</v>
      </c>
      <c r="AH769" s="43">
        <v>13204</v>
      </c>
      <c r="AI769" s="47">
        <v>1.5219999999999999E-2</v>
      </c>
      <c r="AJ769" s="47">
        <v>0</v>
      </c>
      <c r="AK769" s="47">
        <v>0</v>
      </c>
      <c r="AL769" s="47">
        <v>6.2300000000000003E-3</v>
      </c>
      <c r="AM769" s="47">
        <v>0</v>
      </c>
      <c r="AN769" s="43">
        <v>60</v>
      </c>
      <c r="AO769" s="43">
        <v>8</v>
      </c>
      <c r="AP769" s="43">
        <v>6</v>
      </c>
      <c r="AQ769" s="43">
        <v>10</v>
      </c>
      <c r="AR769" s="43">
        <v>36</v>
      </c>
      <c r="AS769" s="41">
        <v>0.16</v>
      </c>
      <c r="AT769" s="43">
        <v>16365</v>
      </c>
      <c r="AU769" s="43">
        <v>0</v>
      </c>
      <c r="AV769" s="55">
        <v>0</v>
      </c>
      <c r="AW769" s="48" t="s">
        <v>9276</v>
      </c>
      <c r="AX769" s="39">
        <v>0</v>
      </c>
      <c r="AY769" s="39">
        <v>0</v>
      </c>
      <c r="AZ769" s="39" t="s">
        <v>85</v>
      </c>
      <c r="BA769" s="39"/>
      <c r="BB769" s="48" t="s">
        <v>9277</v>
      </c>
      <c r="BC769" s="39">
        <v>0</v>
      </c>
      <c r="BD769" s="41" t="s">
        <v>9270</v>
      </c>
      <c r="BE769" s="50">
        <v>2</v>
      </c>
      <c r="BF769" s="50">
        <v>3</v>
      </c>
      <c r="BG769" s="50">
        <v>2</v>
      </c>
      <c r="BH769" s="50">
        <v>7</v>
      </c>
      <c r="BI769" s="50" t="s">
        <v>9255</v>
      </c>
      <c r="BJ769" s="50" t="s">
        <v>9278</v>
      </c>
      <c r="BK769" s="50" t="s">
        <v>9279</v>
      </c>
      <c r="BL769" s="51" t="s">
        <v>9280</v>
      </c>
      <c r="BM769" s="52" t="s">
        <v>90</v>
      </c>
      <c r="BN769" s="57"/>
      <c r="BO769" s="57"/>
      <c r="BP769" s="57"/>
      <c r="BQ769" s="58"/>
    </row>
    <row r="770" spans="1:69" ht="15.75" x14ac:dyDescent="0.25">
      <c r="A770" s="38" t="s">
        <v>9002</v>
      </c>
      <c r="B770" s="39" t="s">
        <v>9218</v>
      </c>
      <c r="C770" s="39" t="s">
        <v>132</v>
      </c>
      <c r="D770" s="39" t="s">
        <v>71</v>
      </c>
      <c r="E770" s="39" t="s">
        <v>132</v>
      </c>
      <c r="F770" s="66" t="s">
        <v>9245</v>
      </c>
      <c r="G770" s="41" t="s">
        <v>9281</v>
      </c>
      <c r="H770" s="48" t="s">
        <v>9282</v>
      </c>
      <c r="I770" s="41" t="s">
        <v>9281</v>
      </c>
      <c r="J770" s="43">
        <v>4788</v>
      </c>
      <c r="K770" s="43">
        <v>274</v>
      </c>
      <c r="L770" s="41" t="s">
        <v>9283</v>
      </c>
      <c r="M770" s="41" t="s">
        <v>9284</v>
      </c>
      <c r="N770" s="41" t="s">
        <v>9285</v>
      </c>
      <c r="O770" s="43">
        <v>483</v>
      </c>
      <c r="P770" s="43">
        <v>2930</v>
      </c>
      <c r="Q770" s="41" t="s">
        <v>3587</v>
      </c>
      <c r="R770" s="41" t="s">
        <v>79</v>
      </c>
      <c r="S770" s="43">
        <v>92</v>
      </c>
      <c r="T770" s="44" t="s">
        <v>97</v>
      </c>
      <c r="U770" s="43">
        <v>2.268482490272373</v>
      </c>
      <c r="V770" s="43">
        <v>7.1064718162839249</v>
      </c>
      <c r="W770" s="43">
        <v>6.3937369519832989</v>
      </c>
      <c r="X770" s="45">
        <v>110</v>
      </c>
      <c r="Y770" s="45">
        <v>2915</v>
      </c>
      <c r="Z770" s="46">
        <v>3.77358490566038E-2</v>
      </c>
      <c r="AA770" s="41" t="s">
        <v>9281</v>
      </c>
      <c r="AB770" s="41" t="s">
        <v>9281</v>
      </c>
      <c r="AC770" s="41" t="s">
        <v>9286</v>
      </c>
      <c r="AD770" s="41" t="s">
        <v>9287</v>
      </c>
      <c r="AE770" s="43">
        <v>26752</v>
      </c>
      <c r="AF770" s="43">
        <v>14.042126379137413</v>
      </c>
      <c r="AG770" s="43">
        <v>14000</v>
      </c>
      <c r="AH770" s="43">
        <v>12752</v>
      </c>
      <c r="AI770" s="47">
        <v>6.5300000000000002E-3</v>
      </c>
      <c r="AJ770" s="47">
        <v>2.9099999999999998E-3</v>
      </c>
      <c r="AK770" s="47">
        <v>9.2300000000000004E-3</v>
      </c>
      <c r="AL770" s="47">
        <v>5.2700000000000004E-3</v>
      </c>
      <c r="AM770" s="47">
        <v>8.09E-3</v>
      </c>
      <c r="AN770" s="43">
        <v>997</v>
      </c>
      <c r="AO770" s="43">
        <v>303</v>
      </c>
      <c r="AP770" s="43">
        <v>40</v>
      </c>
      <c r="AQ770" s="43">
        <v>572</v>
      </c>
      <c r="AR770" s="43">
        <v>70</v>
      </c>
      <c r="AS770" s="41">
        <v>2.73</v>
      </c>
      <c r="AT770" s="43">
        <v>4786</v>
      </c>
      <c r="AU770" s="43">
        <v>1980</v>
      </c>
      <c r="AV770" s="47">
        <v>0.7056</v>
      </c>
      <c r="AW770" s="48" t="str">
        <f>HYPERLINK("https://twitter.com/CRcancilleria/lists","https://twitter.com/CRcancilleria/lists")</f>
        <v>https://twitter.com/CRcancilleria/lists</v>
      </c>
      <c r="AX770" s="39">
        <v>0</v>
      </c>
      <c r="AY770" s="39">
        <v>0</v>
      </c>
      <c r="AZ770" s="39" t="s">
        <v>85</v>
      </c>
      <c r="BA770" s="39"/>
      <c r="BB770" s="48" t="s">
        <v>9288</v>
      </c>
      <c r="BC770" s="39">
        <v>0</v>
      </c>
      <c r="BD770" s="41" t="s">
        <v>9281</v>
      </c>
      <c r="BE770" s="50">
        <v>29</v>
      </c>
      <c r="BF770" s="50">
        <v>28</v>
      </c>
      <c r="BG770" s="50">
        <v>17</v>
      </c>
      <c r="BH770" s="50">
        <v>74</v>
      </c>
      <c r="BI770" s="50" t="s">
        <v>9289</v>
      </c>
      <c r="BJ770" s="50" t="s">
        <v>9290</v>
      </c>
      <c r="BK770" s="50" t="s">
        <v>9291</v>
      </c>
      <c r="BL770" s="56" t="s">
        <v>9292</v>
      </c>
      <c r="BM770" s="52" t="s">
        <v>276</v>
      </c>
      <c r="BN770" s="57"/>
      <c r="BO770" s="57"/>
      <c r="BP770" s="57"/>
      <c r="BQ770" s="58"/>
    </row>
    <row r="771" spans="1:69" ht="15.75" x14ac:dyDescent="0.25">
      <c r="A771" s="38" t="s">
        <v>9002</v>
      </c>
      <c r="B771" s="39" t="s">
        <v>9218</v>
      </c>
      <c r="C771" s="39" t="s">
        <v>132</v>
      </c>
      <c r="D771" s="39" t="s">
        <v>71</v>
      </c>
      <c r="E771" s="39" t="s">
        <v>132</v>
      </c>
      <c r="F771" s="66" t="str">
        <f>HYPERLINK("http://twiplomacy.com/info/north-america/Costa-Rica","http://twiplomacy.com/info/north-america/Costa-Rica")</f>
        <v>http://twiplomacy.com/info/north-america/Costa-Rica</v>
      </c>
      <c r="G771" s="41" t="s">
        <v>9293</v>
      </c>
      <c r="H771" s="48" t="s">
        <v>9294</v>
      </c>
      <c r="I771" s="41" t="s">
        <v>9295</v>
      </c>
      <c r="J771" s="43">
        <v>13326</v>
      </c>
      <c r="K771" s="43">
        <v>382</v>
      </c>
      <c r="L771" s="41"/>
      <c r="M771" s="41" t="s">
        <v>9296</v>
      </c>
      <c r="N771" s="41"/>
      <c r="O771" s="43">
        <v>1</v>
      </c>
      <c r="P771" s="43">
        <v>399</v>
      </c>
      <c r="Q771" s="41" t="s">
        <v>3587</v>
      </c>
      <c r="R771" s="41" t="s">
        <v>79</v>
      </c>
      <c r="S771" s="43">
        <v>140</v>
      </c>
      <c r="T771" s="44" t="s">
        <v>9297</v>
      </c>
      <c r="U771" s="43">
        <v>0.75378787878787878</v>
      </c>
      <c r="V771" s="43">
        <v>2.285714285714286</v>
      </c>
      <c r="W771" s="43">
        <v>0</v>
      </c>
      <c r="X771" s="45">
        <v>0</v>
      </c>
      <c r="Y771" s="45">
        <v>199</v>
      </c>
      <c r="Z771" s="46">
        <v>0</v>
      </c>
      <c r="AA771" s="41" t="s">
        <v>9293</v>
      </c>
      <c r="AB771" s="41" t="s">
        <v>9295</v>
      </c>
      <c r="AC771" s="41" t="s">
        <v>9298</v>
      </c>
      <c r="AD771" s="41" t="s">
        <v>9294</v>
      </c>
      <c r="AE771" s="43">
        <v>0</v>
      </c>
      <c r="AF771" s="43" t="e">
        <v>#VALUE!</v>
      </c>
      <c r="AG771" s="43">
        <v>0</v>
      </c>
      <c r="AH771" s="43">
        <v>0</v>
      </c>
      <c r="AI771" s="41" t="s">
        <v>82</v>
      </c>
      <c r="AJ771" s="41" t="s">
        <v>82</v>
      </c>
      <c r="AK771" s="41" t="s">
        <v>82</v>
      </c>
      <c r="AL771" s="41" t="s">
        <v>82</v>
      </c>
      <c r="AM771" s="41" t="s">
        <v>82</v>
      </c>
      <c r="AN771" s="43" t="s">
        <v>83</v>
      </c>
      <c r="AO771" s="43">
        <v>0</v>
      </c>
      <c r="AP771" s="43">
        <v>0</v>
      </c>
      <c r="AQ771" s="43">
        <v>0</v>
      </c>
      <c r="AR771" s="43">
        <v>0</v>
      </c>
      <c r="AS771" s="41">
        <v>0</v>
      </c>
      <c r="AT771" s="43">
        <v>13330</v>
      </c>
      <c r="AU771" s="43">
        <v>-110</v>
      </c>
      <c r="AV771" s="47">
        <v>-8.2000000000000007E-3</v>
      </c>
      <c r="AW771" s="48" t="s">
        <v>9299</v>
      </c>
      <c r="AX771" s="39">
        <v>0</v>
      </c>
      <c r="AY771" s="39">
        <v>0</v>
      </c>
      <c r="AZ771" s="39" t="s">
        <v>85</v>
      </c>
      <c r="BA771" s="83"/>
      <c r="BB771" s="48" t="s">
        <v>9300</v>
      </c>
      <c r="BC771" s="39">
        <v>0</v>
      </c>
      <c r="BD771" s="41" t="s">
        <v>9293</v>
      </c>
      <c r="BE771" s="50">
        <v>23</v>
      </c>
      <c r="BF771" s="50">
        <v>22</v>
      </c>
      <c r="BG771" s="50">
        <v>8</v>
      </c>
      <c r="BH771" s="50">
        <v>53</v>
      </c>
      <c r="BI771" s="50" t="s">
        <v>9301</v>
      </c>
      <c r="BJ771" s="50" t="s">
        <v>9302</v>
      </c>
      <c r="BK771" s="50" t="s">
        <v>9303</v>
      </c>
      <c r="BL771" s="51" t="s">
        <v>9304</v>
      </c>
      <c r="BM771" s="52" t="s">
        <v>90</v>
      </c>
      <c r="BN771" s="57"/>
      <c r="BO771" s="57"/>
      <c r="BP771" s="57"/>
      <c r="BQ771" s="58"/>
    </row>
    <row r="772" spans="1:69" ht="15.75" x14ac:dyDescent="0.25">
      <c r="A772" s="38" t="s">
        <v>9002</v>
      </c>
      <c r="B772" s="39" t="s">
        <v>9305</v>
      </c>
      <c r="C772" s="39" t="s">
        <v>132</v>
      </c>
      <c r="D772" s="39" t="s">
        <v>71</v>
      </c>
      <c r="E772" s="39" t="s">
        <v>132</v>
      </c>
      <c r="F772" s="66" t="str">
        <f>HYPERLINK("http://twiplomacy.com/info/north-america/Cuba","http://twiplomacy.com/info/north-america/Cuba")</f>
        <v>http://twiplomacy.com/info/north-america/Cuba</v>
      </c>
      <c r="G772" s="41" t="s">
        <v>9306</v>
      </c>
      <c r="H772" s="48" t="s">
        <v>9307</v>
      </c>
      <c r="I772" s="41" t="s">
        <v>9308</v>
      </c>
      <c r="J772" s="43">
        <v>59590</v>
      </c>
      <c r="K772" s="43">
        <v>470</v>
      </c>
      <c r="L772" s="41" t="s">
        <v>9309</v>
      </c>
      <c r="M772" s="41" t="s">
        <v>9310</v>
      </c>
      <c r="N772" s="41" t="s">
        <v>9305</v>
      </c>
      <c r="O772" s="43">
        <v>7915</v>
      </c>
      <c r="P772" s="43">
        <v>25627</v>
      </c>
      <c r="Q772" s="41" t="s">
        <v>3587</v>
      </c>
      <c r="R772" s="41" t="s">
        <v>124</v>
      </c>
      <c r="S772" s="43">
        <v>553</v>
      </c>
      <c r="T772" s="44" t="s">
        <v>97</v>
      </c>
      <c r="U772" s="43">
        <v>11.23693379790941</v>
      </c>
      <c r="V772" s="43">
        <v>65.735808792146827</v>
      </c>
      <c r="W772" s="43">
        <v>47.838668373879642</v>
      </c>
      <c r="X772" s="45">
        <v>16</v>
      </c>
      <c r="Y772" s="45">
        <v>3225</v>
      </c>
      <c r="Z772" s="46">
        <v>4.9612403100775197E-3</v>
      </c>
      <c r="AA772" s="41" t="s">
        <v>9306</v>
      </c>
      <c r="AB772" s="41" t="s">
        <v>9308</v>
      </c>
      <c r="AC772" s="41" t="s">
        <v>9311</v>
      </c>
      <c r="AD772" s="41" t="s">
        <v>9307</v>
      </c>
      <c r="AE772" s="43">
        <v>308719</v>
      </c>
      <c r="AF772" s="43">
        <v>59.726127320954909</v>
      </c>
      <c r="AG772" s="43">
        <v>180134</v>
      </c>
      <c r="AH772" s="43">
        <v>128585</v>
      </c>
      <c r="AI772" s="47">
        <v>2.0200000000000001E-3</v>
      </c>
      <c r="AJ772" s="47">
        <v>2.3700000000000001E-3</v>
      </c>
      <c r="AK772" s="47">
        <v>1.41E-3</v>
      </c>
      <c r="AL772" s="47">
        <v>3.32E-3</v>
      </c>
      <c r="AM772" s="47">
        <v>8.4000000000000003E-4</v>
      </c>
      <c r="AN772" s="43">
        <v>3016</v>
      </c>
      <c r="AO772" s="43">
        <v>1572</v>
      </c>
      <c r="AP772" s="43">
        <v>140</v>
      </c>
      <c r="AQ772" s="43">
        <v>1269</v>
      </c>
      <c r="AR772" s="43">
        <v>10</v>
      </c>
      <c r="AS772" s="41">
        <v>8.26</v>
      </c>
      <c r="AT772" s="43">
        <v>59578</v>
      </c>
      <c r="AU772" s="43">
        <v>17207</v>
      </c>
      <c r="AV772" s="47">
        <v>0.40610000000000002</v>
      </c>
      <c r="AW772" s="48" t="s">
        <v>9312</v>
      </c>
      <c r="AX772" s="39">
        <v>1</v>
      </c>
      <c r="AY772" s="39">
        <v>18</v>
      </c>
      <c r="AZ772" s="39" t="s">
        <v>85</v>
      </c>
      <c r="BA772" s="39"/>
      <c r="BB772" s="48" t="s">
        <v>9313</v>
      </c>
      <c r="BC772" s="39">
        <v>0</v>
      </c>
      <c r="BD772" s="41" t="s">
        <v>9306</v>
      </c>
      <c r="BE772" s="50">
        <v>13</v>
      </c>
      <c r="BF772" s="50">
        <v>19</v>
      </c>
      <c r="BG772" s="50">
        <v>59</v>
      </c>
      <c r="BH772" s="50">
        <v>91</v>
      </c>
      <c r="BI772" s="50" t="s">
        <v>9314</v>
      </c>
      <c r="BJ772" s="50" t="s">
        <v>9315</v>
      </c>
      <c r="BK772" s="50" t="s">
        <v>9316</v>
      </c>
      <c r="BL772" s="56" t="s">
        <v>9317</v>
      </c>
      <c r="BM772" s="52">
        <v>1</v>
      </c>
      <c r="BN772" s="57">
        <v>0</v>
      </c>
      <c r="BO772" s="57">
        <v>292</v>
      </c>
      <c r="BP772" s="57">
        <v>19</v>
      </c>
      <c r="BQ772" s="58"/>
    </row>
    <row r="773" spans="1:69" ht="15.75" x14ac:dyDescent="0.25">
      <c r="A773" s="38" t="s">
        <v>9002</v>
      </c>
      <c r="B773" s="39" t="s">
        <v>9318</v>
      </c>
      <c r="C773" s="39" t="s">
        <v>104</v>
      </c>
      <c r="D773" s="39" t="s">
        <v>118</v>
      </c>
      <c r="E773" s="39" t="s">
        <v>9319</v>
      </c>
      <c r="F773" s="66" t="str">
        <f>HYPERLINK("http://twiplomacy.com/info/north-america/Dominica","http://twiplomacy.com/info/north-america/Dominica")</f>
        <v>http://twiplomacy.com/info/north-america/Dominica</v>
      </c>
      <c r="G773" s="41" t="s">
        <v>9320</v>
      </c>
      <c r="H773" s="48" t="s">
        <v>9321</v>
      </c>
      <c r="I773" s="41" t="s">
        <v>9322</v>
      </c>
      <c r="J773" s="43">
        <v>5521</v>
      </c>
      <c r="K773" s="43">
        <v>489</v>
      </c>
      <c r="L773" s="41" t="s">
        <v>9323</v>
      </c>
      <c r="M773" s="41" t="s">
        <v>9324</v>
      </c>
      <c r="N773" s="41" t="s">
        <v>9318</v>
      </c>
      <c r="O773" s="43">
        <v>363</v>
      </c>
      <c r="P773" s="43">
        <v>3764</v>
      </c>
      <c r="Q773" s="41" t="s">
        <v>164</v>
      </c>
      <c r="R773" s="41" t="s">
        <v>79</v>
      </c>
      <c r="S773" s="43">
        <v>145</v>
      </c>
      <c r="T773" s="44" t="s">
        <v>97</v>
      </c>
      <c r="U773" s="43">
        <v>2.4941543257989092</v>
      </c>
      <c r="V773" s="43">
        <v>2.6569295683219729</v>
      </c>
      <c r="W773" s="43">
        <v>3.9604024667315811</v>
      </c>
      <c r="X773" s="45">
        <v>78</v>
      </c>
      <c r="Y773" s="45">
        <v>3200</v>
      </c>
      <c r="Z773" s="46">
        <v>2.4375000000000001E-2</v>
      </c>
      <c r="AA773" s="41" t="s">
        <v>9320</v>
      </c>
      <c r="AB773" s="41" t="s">
        <v>9322</v>
      </c>
      <c r="AC773" s="41" t="s">
        <v>9325</v>
      </c>
      <c r="AD773" s="41" t="s">
        <v>9321</v>
      </c>
      <c r="AE773" s="43">
        <v>12138</v>
      </c>
      <c r="AF773" s="43">
        <v>6.1147058823529408</v>
      </c>
      <c r="AG773" s="43">
        <v>4158</v>
      </c>
      <c r="AH773" s="43">
        <v>7980</v>
      </c>
      <c r="AI773" s="47">
        <v>3.8700000000000002E-3</v>
      </c>
      <c r="AJ773" s="47">
        <v>1.447E-2</v>
      </c>
      <c r="AK773" s="47">
        <v>9.6399999999999993E-3</v>
      </c>
      <c r="AL773" s="47">
        <v>1.7069999999999998E-2</v>
      </c>
      <c r="AM773" s="47">
        <v>2.6239999999999999E-2</v>
      </c>
      <c r="AN773" s="43">
        <v>680</v>
      </c>
      <c r="AO773" s="43">
        <v>38</v>
      </c>
      <c r="AP773" s="43">
        <v>15</v>
      </c>
      <c r="AQ773" s="43">
        <v>43</v>
      </c>
      <c r="AR773" s="43">
        <v>45</v>
      </c>
      <c r="AS773" s="41">
        <v>1.86</v>
      </c>
      <c r="AT773" s="43">
        <v>5520</v>
      </c>
      <c r="AU773" s="43">
        <v>3118</v>
      </c>
      <c r="AV773" s="47">
        <v>1.2981</v>
      </c>
      <c r="AW773" s="48" t="str">
        <f>HYPERLINK("https://twitter.com/SkerritR/lists","https://twitter.com/SkerritR/lists")</f>
        <v>https://twitter.com/SkerritR/lists</v>
      </c>
      <c r="AX773" s="39">
        <v>0</v>
      </c>
      <c r="AY773" s="39">
        <v>0</v>
      </c>
      <c r="AZ773" s="39" t="s">
        <v>85</v>
      </c>
      <c r="BA773" s="39"/>
      <c r="BB773" s="48" t="s">
        <v>9326</v>
      </c>
      <c r="BC773" s="39">
        <v>0</v>
      </c>
      <c r="BD773" s="41" t="s">
        <v>9320</v>
      </c>
      <c r="BE773" s="50">
        <v>26</v>
      </c>
      <c r="BF773" s="50">
        <v>8</v>
      </c>
      <c r="BG773" s="50">
        <v>6</v>
      </c>
      <c r="BH773" s="50">
        <v>40</v>
      </c>
      <c r="BI773" s="50" t="s">
        <v>9327</v>
      </c>
      <c r="BJ773" s="50" t="s">
        <v>9328</v>
      </c>
      <c r="BK773" s="50" t="s">
        <v>9329</v>
      </c>
      <c r="BL773" s="56" t="s">
        <v>9330</v>
      </c>
      <c r="BM773" s="52">
        <v>109</v>
      </c>
      <c r="BN773" s="57">
        <v>1</v>
      </c>
      <c r="BO773" s="57">
        <v>24</v>
      </c>
      <c r="BP773" s="57">
        <v>22</v>
      </c>
      <c r="BQ773" s="58">
        <f>SUM(BM773)/BN773/BO773</f>
        <v>4.541666666666667</v>
      </c>
    </row>
    <row r="774" spans="1:69" ht="15.75" x14ac:dyDescent="0.25">
      <c r="A774" s="38" t="s">
        <v>9002</v>
      </c>
      <c r="B774" s="39" t="s">
        <v>9318</v>
      </c>
      <c r="C774" s="39" t="s">
        <v>211</v>
      </c>
      <c r="D774" s="39" t="s">
        <v>71</v>
      </c>
      <c r="E774" s="39" t="s">
        <v>211</v>
      </c>
      <c r="F774" s="66" t="str">
        <f>HYPERLINK("http://twiplomacy.com/info/north-america/Dominica","http://twiplomacy.com/info/north-america/Dominica")</f>
        <v>http://twiplomacy.com/info/north-america/Dominica</v>
      </c>
      <c r="G774" s="41" t="s">
        <v>9331</v>
      </c>
      <c r="H774" s="48" t="s">
        <v>9332</v>
      </c>
      <c r="I774" s="41" t="s">
        <v>9333</v>
      </c>
      <c r="J774" s="43">
        <v>451</v>
      </c>
      <c r="K774" s="43">
        <v>37</v>
      </c>
      <c r="L774" s="41" t="s">
        <v>9334</v>
      </c>
      <c r="M774" s="41" t="s">
        <v>9335</v>
      </c>
      <c r="N774" s="41" t="s">
        <v>9336</v>
      </c>
      <c r="O774" s="43">
        <v>1</v>
      </c>
      <c r="P774" s="43">
        <v>3450</v>
      </c>
      <c r="Q774" s="41" t="s">
        <v>164</v>
      </c>
      <c r="R774" s="41" t="s">
        <v>79</v>
      </c>
      <c r="S774" s="43">
        <v>36</v>
      </c>
      <c r="T774" s="85" t="s">
        <v>97</v>
      </c>
      <c r="U774" s="43">
        <v>2.747243426632739</v>
      </c>
      <c r="V774" s="43">
        <v>5.1393188854489173E-2</v>
      </c>
      <c r="W774" s="43">
        <v>7.61609907120743E-2</v>
      </c>
      <c r="X774" s="45">
        <v>2</v>
      </c>
      <c r="Y774" s="45">
        <v>3239</v>
      </c>
      <c r="Z774" s="46">
        <v>6.1747452917567205E-4</v>
      </c>
      <c r="AA774" s="41" t="s">
        <v>9331</v>
      </c>
      <c r="AB774" s="41" t="s">
        <v>9333</v>
      </c>
      <c r="AC774" s="41" t="s">
        <v>9337</v>
      </c>
      <c r="AD774" s="41" t="s">
        <v>9332</v>
      </c>
      <c r="AE774" s="43">
        <v>229</v>
      </c>
      <c r="AF774" s="43">
        <v>0.18333333333333332</v>
      </c>
      <c r="AG774" s="43">
        <v>99</v>
      </c>
      <c r="AH774" s="43">
        <v>130</v>
      </c>
      <c r="AI774" s="47">
        <v>0</v>
      </c>
      <c r="AJ774" s="41" t="s">
        <v>82</v>
      </c>
      <c r="AK774" s="47">
        <v>0</v>
      </c>
      <c r="AL774" s="41" t="s">
        <v>82</v>
      </c>
      <c r="AM774" s="47">
        <v>0</v>
      </c>
      <c r="AN774" s="43">
        <v>540</v>
      </c>
      <c r="AO774" s="43">
        <v>0</v>
      </c>
      <c r="AP774" s="43">
        <v>0</v>
      </c>
      <c r="AQ774" s="43">
        <v>472</v>
      </c>
      <c r="AR774" s="43">
        <v>3</v>
      </c>
      <c r="AS774" s="41">
        <v>1.48</v>
      </c>
      <c r="AT774" s="43">
        <v>451</v>
      </c>
      <c r="AU774" s="43">
        <v>227</v>
      </c>
      <c r="AV774" s="47">
        <v>1.0134000000000001</v>
      </c>
      <c r="AW774" s="48" t="s">
        <v>9338</v>
      </c>
      <c r="AX774" s="39">
        <v>0</v>
      </c>
      <c r="AY774" s="39">
        <v>0</v>
      </c>
      <c r="AZ774" s="39" t="s">
        <v>85</v>
      </c>
      <c r="BA774" s="39"/>
      <c r="BB774" s="48" t="s">
        <v>9339</v>
      </c>
      <c r="BC774" s="39">
        <v>0</v>
      </c>
      <c r="BD774" s="41" t="s">
        <v>9331</v>
      </c>
      <c r="BE774" s="50">
        <v>0</v>
      </c>
      <c r="BF774" s="50">
        <v>4</v>
      </c>
      <c r="BG774" s="50">
        <v>1</v>
      </c>
      <c r="BH774" s="50">
        <v>5</v>
      </c>
      <c r="BI774" s="50"/>
      <c r="BJ774" s="50" t="s">
        <v>9340</v>
      </c>
      <c r="BK774" s="50" t="s">
        <v>9320</v>
      </c>
      <c r="BL774" s="51" t="s">
        <v>9341</v>
      </c>
      <c r="BM774" s="52" t="s">
        <v>90</v>
      </c>
      <c r="BN774" s="57"/>
      <c r="BO774" s="57"/>
      <c r="BP774" s="57"/>
      <c r="BQ774" s="58"/>
    </row>
    <row r="775" spans="1:69" ht="15.75" x14ac:dyDescent="0.25">
      <c r="A775" s="38" t="s">
        <v>9002</v>
      </c>
      <c r="B775" s="39" t="s">
        <v>9342</v>
      </c>
      <c r="C775" s="39" t="s">
        <v>146</v>
      </c>
      <c r="D775" s="39" t="s">
        <v>118</v>
      </c>
      <c r="E775" s="39" t="s">
        <v>9343</v>
      </c>
      <c r="F775" s="66" t="str">
        <f>HYPERLINK("http://twiplomacy.com/info/north-america/Dominican-Republic","http://twiplomacy.com/info/north-america/Dominican-Republic")</f>
        <v>http://twiplomacy.com/info/north-america/Dominican-Republic</v>
      </c>
      <c r="G775" s="41" t="s">
        <v>9344</v>
      </c>
      <c r="H775" s="48" t="s">
        <v>9345</v>
      </c>
      <c r="I775" s="41" t="s">
        <v>9346</v>
      </c>
      <c r="J775" s="43">
        <v>667295</v>
      </c>
      <c r="K775" s="43">
        <v>7695</v>
      </c>
      <c r="L775" s="41" t="s">
        <v>9347</v>
      </c>
      <c r="M775" s="41" t="s">
        <v>9348</v>
      </c>
      <c r="N775" s="41" t="s">
        <v>9349</v>
      </c>
      <c r="O775" s="43">
        <v>2</v>
      </c>
      <c r="P775" s="43">
        <v>6927</v>
      </c>
      <c r="Q775" s="41" t="s">
        <v>3587</v>
      </c>
      <c r="R775" s="41" t="s">
        <v>124</v>
      </c>
      <c r="S775" s="43">
        <v>1483</v>
      </c>
      <c r="T775" s="44" t="s">
        <v>97</v>
      </c>
      <c r="U775" s="43">
        <v>1.4061538461538461</v>
      </c>
      <c r="V775" s="43">
        <v>107.3077427821522</v>
      </c>
      <c r="W775" s="43">
        <v>61.620078740157481</v>
      </c>
      <c r="X775" s="45">
        <v>158</v>
      </c>
      <c r="Y775" s="45">
        <v>3199</v>
      </c>
      <c r="Z775" s="46">
        <v>4.9390434510784599E-2</v>
      </c>
      <c r="AA775" s="41" t="s">
        <v>9344</v>
      </c>
      <c r="AB775" s="41" t="s">
        <v>9346</v>
      </c>
      <c r="AC775" s="41" t="s">
        <v>9350</v>
      </c>
      <c r="AD775" s="41" t="s">
        <v>9345</v>
      </c>
      <c r="AE775" s="43">
        <v>112005</v>
      </c>
      <c r="AF775" s="43">
        <v>983.5</v>
      </c>
      <c r="AG775" s="43">
        <v>57043</v>
      </c>
      <c r="AH775" s="43">
        <v>54962</v>
      </c>
      <c r="AI775" s="47">
        <v>3.0200000000000001E-3</v>
      </c>
      <c r="AJ775" s="41" t="s">
        <v>82</v>
      </c>
      <c r="AK775" s="41" t="s">
        <v>82</v>
      </c>
      <c r="AL775" s="41" t="s">
        <v>82</v>
      </c>
      <c r="AM775" s="47">
        <v>3.0300000000000001E-3</v>
      </c>
      <c r="AN775" s="43">
        <v>58</v>
      </c>
      <c r="AO775" s="43">
        <v>0</v>
      </c>
      <c r="AP775" s="43">
        <v>0</v>
      </c>
      <c r="AQ775" s="43">
        <v>0</v>
      </c>
      <c r="AR775" s="43">
        <v>58</v>
      </c>
      <c r="AS775" s="41">
        <v>0.16</v>
      </c>
      <c r="AT775" s="43">
        <v>667023</v>
      </c>
      <c r="AU775" s="43">
        <v>56100</v>
      </c>
      <c r="AV775" s="47">
        <v>9.1800000000000007E-2</v>
      </c>
      <c r="AW775" s="66" t="str">
        <f>HYPERLINK("https://twitter.com/DaniloMedina/lists","https://twitter.com/DaniloMedina/lists")</f>
        <v>https://twitter.com/DaniloMedina/lists</v>
      </c>
      <c r="AX775" s="39">
        <v>1</v>
      </c>
      <c r="AY775" s="39">
        <v>0</v>
      </c>
      <c r="AZ775" s="39" t="s">
        <v>85</v>
      </c>
      <c r="BA775" s="39"/>
      <c r="BB775" s="48" t="s">
        <v>9351</v>
      </c>
      <c r="BC775" s="39">
        <v>0</v>
      </c>
      <c r="BD775" s="41" t="s">
        <v>9344</v>
      </c>
      <c r="BE775" s="50">
        <v>1</v>
      </c>
      <c r="BF775" s="50">
        <v>38</v>
      </c>
      <c r="BG775" s="50">
        <v>2</v>
      </c>
      <c r="BH775" s="50">
        <v>41</v>
      </c>
      <c r="BI775" s="50" t="s">
        <v>9352</v>
      </c>
      <c r="BJ775" s="50" t="s">
        <v>9353</v>
      </c>
      <c r="BK775" s="50" t="s">
        <v>9354</v>
      </c>
      <c r="BL775" s="56" t="s">
        <v>9355</v>
      </c>
      <c r="BM775" s="52">
        <v>2509</v>
      </c>
      <c r="BN775" s="57">
        <v>0</v>
      </c>
      <c r="BO775" s="57">
        <v>3221</v>
      </c>
      <c r="BP775" s="57">
        <v>0</v>
      </c>
      <c r="BQ775" s="58" t="e">
        <f>SUM(BM775)/BN775/BO775</f>
        <v>#DIV/0!</v>
      </c>
    </row>
    <row r="776" spans="1:69" ht="15.75" x14ac:dyDescent="0.25">
      <c r="A776" s="38" t="s">
        <v>9002</v>
      </c>
      <c r="B776" s="39" t="s">
        <v>9342</v>
      </c>
      <c r="C776" s="39" t="s">
        <v>70</v>
      </c>
      <c r="D776" s="39" t="s">
        <v>71</v>
      </c>
      <c r="E776" s="39" t="s">
        <v>70</v>
      </c>
      <c r="F776" s="66" t="str">
        <f>HYPERLINK("http://twiplomacy.com/info/north-america/Dominican-Republic","http://twiplomacy.com/info/north-america/Dominican-Republic")</f>
        <v>http://twiplomacy.com/info/north-america/Dominican-Republic</v>
      </c>
      <c r="G776" s="41" t="s">
        <v>9356</v>
      </c>
      <c r="H776" s="48" t="s">
        <v>9357</v>
      </c>
      <c r="I776" s="41" t="s">
        <v>9356</v>
      </c>
      <c r="J776" s="43">
        <v>434910</v>
      </c>
      <c r="K776" s="43">
        <v>907</v>
      </c>
      <c r="L776" s="41" t="s">
        <v>9358</v>
      </c>
      <c r="M776" s="41" t="s">
        <v>9359</v>
      </c>
      <c r="N776" s="41" t="s">
        <v>9360</v>
      </c>
      <c r="O776" s="43">
        <v>884</v>
      </c>
      <c r="P776" s="43">
        <v>112276</v>
      </c>
      <c r="Q776" s="41" t="s">
        <v>3587</v>
      </c>
      <c r="R776" s="41" t="s">
        <v>124</v>
      </c>
      <c r="S776" s="43">
        <v>810</v>
      </c>
      <c r="T776" s="44" t="s">
        <v>97</v>
      </c>
      <c r="U776" s="43">
        <v>52.048387096774192</v>
      </c>
      <c r="V776" s="43">
        <v>25.682756079587321</v>
      </c>
      <c r="W776" s="43">
        <v>27.03426676492262</v>
      </c>
      <c r="X776" s="45">
        <v>9</v>
      </c>
      <c r="Y776" s="45">
        <v>3227</v>
      </c>
      <c r="Z776" s="46">
        <v>2.7889680818097302E-3</v>
      </c>
      <c r="AA776" s="41" t="s">
        <v>9356</v>
      </c>
      <c r="AB776" s="41" t="s">
        <v>9356</v>
      </c>
      <c r="AC776" s="41" t="s">
        <v>9361</v>
      </c>
      <c r="AD776" s="41" t="s">
        <v>9357</v>
      </c>
      <c r="AE776" s="43">
        <v>2725878</v>
      </c>
      <c r="AF776" s="43">
        <v>177.71219106643488</v>
      </c>
      <c r="AG776" s="43">
        <v>2351310</v>
      </c>
      <c r="AH776" s="43">
        <v>374568</v>
      </c>
      <c r="AI776" s="47">
        <v>5.1999999999999995E-4</v>
      </c>
      <c r="AJ776" s="47">
        <v>6.6E-4</v>
      </c>
      <c r="AK776" s="47">
        <v>4.0999999999999999E-4</v>
      </c>
      <c r="AL776" s="47">
        <v>7.2999999999999996E-4</v>
      </c>
      <c r="AM776" s="47">
        <v>2.1000000000000001E-4</v>
      </c>
      <c r="AN776" s="43">
        <v>13231</v>
      </c>
      <c r="AO776" s="43">
        <v>5647</v>
      </c>
      <c r="AP776" s="43">
        <v>1923</v>
      </c>
      <c r="AQ776" s="43">
        <v>2921</v>
      </c>
      <c r="AR776" s="43">
        <v>2648</v>
      </c>
      <c r="AS776" s="41">
        <v>36.25</v>
      </c>
      <c r="AT776" s="43">
        <v>434865</v>
      </c>
      <c r="AU776" s="43">
        <v>90816</v>
      </c>
      <c r="AV776" s="47">
        <v>0.26400000000000001</v>
      </c>
      <c r="AW776" s="48" t="str">
        <f>HYPERLINK("https://twitter.com/PresidenciaRD/lists","https://twitter.com/PresidenciaRD/lists")</f>
        <v>https://twitter.com/PresidenciaRD/lists</v>
      </c>
      <c r="AX776" s="39">
        <v>0</v>
      </c>
      <c r="AY776" s="39">
        <v>0</v>
      </c>
      <c r="AZ776" s="39" t="s">
        <v>85</v>
      </c>
      <c r="BA776" s="39"/>
      <c r="BB776" s="48" t="s">
        <v>9362</v>
      </c>
      <c r="BC776" s="39">
        <v>0</v>
      </c>
      <c r="BD776" s="41" t="s">
        <v>9356</v>
      </c>
      <c r="BE776" s="50">
        <v>42</v>
      </c>
      <c r="BF776" s="50">
        <v>23</v>
      </c>
      <c r="BG776" s="50">
        <v>23</v>
      </c>
      <c r="BH776" s="50">
        <v>88</v>
      </c>
      <c r="BI776" s="50" t="s">
        <v>9363</v>
      </c>
      <c r="BJ776" s="50" t="s">
        <v>9364</v>
      </c>
      <c r="BK776" s="50" t="s">
        <v>9365</v>
      </c>
      <c r="BL776" s="56" t="s">
        <v>9366</v>
      </c>
      <c r="BM776" s="52" t="s">
        <v>276</v>
      </c>
      <c r="BN776" s="57"/>
      <c r="BO776" s="57"/>
      <c r="BP776" s="57"/>
      <c r="BQ776" s="58"/>
    </row>
    <row r="777" spans="1:69" ht="15.75" x14ac:dyDescent="0.25">
      <c r="A777" s="38" t="s">
        <v>9002</v>
      </c>
      <c r="B777" s="39" t="s">
        <v>9342</v>
      </c>
      <c r="C777" s="39" t="s">
        <v>117</v>
      </c>
      <c r="D777" s="39" t="s">
        <v>118</v>
      </c>
      <c r="E777" s="39" t="s">
        <v>9367</v>
      </c>
      <c r="F777" s="66" t="str">
        <f>HYPERLINK("http://twiplomacy.com/info/north-america/Dominican-Republic","http://twiplomacy.com/info/north-america/Dominican-Republic")</f>
        <v>http://twiplomacy.com/info/north-america/Dominican-Republic</v>
      </c>
      <c r="G777" s="41" t="s">
        <v>9368</v>
      </c>
      <c r="H777" s="48" t="s">
        <v>9369</v>
      </c>
      <c r="I777" s="41" t="s">
        <v>9370</v>
      </c>
      <c r="J777" s="43">
        <v>80798</v>
      </c>
      <c r="K777" s="43">
        <v>4314</v>
      </c>
      <c r="L777" s="41" t="s">
        <v>9371</v>
      </c>
      <c r="M777" s="41" t="s">
        <v>9372</v>
      </c>
      <c r="N777" s="41" t="s">
        <v>9373</v>
      </c>
      <c r="O777" s="43">
        <v>1980</v>
      </c>
      <c r="P777" s="43">
        <v>4006</v>
      </c>
      <c r="Q777" s="41" t="s">
        <v>3587</v>
      </c>
      <c r="R777" s="41" t="s">
        <v>124</v>
      </c>
      <c r="S777" s="43">
        <v>373</v>
      </c>
      <c r="T777" s="44" t="s">
        <v>97</v>
      </c>
      <c r="U777" s="43">
        <v>1.247095274980635</v>
      </c>
      <c r="V777" s="43">
        <v>23.213978914486528</v>
      </c>
      <c r="W777" s="43">
        <v>17.001561889886759</v>
      </c>
      <c r="X777" s="45">
        <v>50</v>
      </c>
      <c r="Y777" s="45">
        <v>3220</v>
      </c>
      <c r="Z777" s="46">
        <v>1.5527950310559001E-2</v>
      </c>
      <c r="AA777" s="41" t="s">
        <v>9368</v>
      </c>
      <c r="AB777" s="41" t="s">
        <v>9370</v>
      </c>
      <c r="AC777" s="41" t="s">
        <v>9374</v>
      </c>
      <c r="AD777" s="41" t="s">
        <v>9369</v>
      </c>
      <c r="AE777" s="43">
        <v>28186</v>
      </c>
      <c r="AF777" s="43">
        <v>70.417721518987335</v>
      </c>
      <c r="AG777" s="43">
        <v>11126</v>
      </c>
      <c r="AH777" s="43">
        <v>17060</v>
      </c>
      <c r="AI777" s="47">
        <v>2.4399999999999999E-3</v>
      </c>
      <c r="AJ777" s="47">
        <v>2.4399999999999999E-3</v>
      </c>
      <c r="AK777" s="47">
        <v>1.89E-3</v>
      </c>
      <c r="AL777" s="47">
        <v>1.5100000000000001E-3</v>
      </c>
      <c r="AM777" s="47">
        <v>3.1700000000000001E-3</v>
      </c>
      <c r="AN777" s="43">
        <v>158</v>
      </c>
      <c r="AO777" s="43">
        <v>94</v>
      </c>
      <c r="AP777" s="43">
        <v>24</v>
      </c>
      <c r="AQ777" s="43">
        <v>3</v>
      </c>
      <c r="AR777" s="43">
        <v>35</v>
      </c>
      <c r="AS777" s="41">
        <v>0.43</v>
      </c>
      <c r="AT777" s="43">
        <v>80647</v>
      </c>
      <c r="AU777" s="43">
        <v>16076</v>
      </c>
      <c r="AV777" s="47">
        <v>0.249</v>
      </c>
      <c r="AW777" s="72" t="s">
        <v>9375</v>
      </c>
      <c r="AX777" s="39">
        <v>0</v>
      </c>
      <c r="AY777" s="39">
        <v>3</v>
      </c>
      <c r="AZ777" s="39" t="s">
        <v>85</v>
      </c>
      <c r="BA777" s="39"/>
      <c r="BB777" s="48" t="s">
        <v>9376</v>
      </c>
      <c r="BC777" s="39">
        <v>0</v>
      </c>
      <c r="BD777" s="41" t="s">
        <v>9368</v>
      </c>
      <c r="BE777" s="50">
        <v>86</v>
      </c>
      <c r="BF777" s="50">
        <v>13</v>
      </c>
      <c r="BG777" s="50">
        <v>15</v>
      </c>
      <c r="BH777" s="50">
        <v>114</v>
      </c>
      <c r="BI777" s="50" t="s">
        <v>9377</v>
      </c>
      <c r="BJ777" s="50" t="s">
        <v>9378</v>
      </c>
      <c r="BK777" s="50" t="s">
        <v>9379</v>
      </c>
      <c r="BL777" s="51" t="s">
        <v>9380</v>
      </c>
      <c r="BM777" s="52" t="s">
        <v>276</v>
      </c>
      <c r="BN777" s="57"/>
      <c r="BO777" s="57"/>
      <c r="BP777" s="57"/>
      <c r="BQ777" s="58"/>
    </row>
    <row r="778" spans="1:69" ht="15.75" x14ac:dyDescent="0.25">
      <c r="A778" s="38" t="s">
        <v>9002</v>
      </c>
      <c r="B778" s="39" t="s">
        <v>9342</v>
      </c>
      <c r="C778" s="39" t="s">
        <v>132</v>
      </c>
      <c r="D778" s="39" t="s">
        <v>71</v>
      </c>
      <c r="E778" s="39" t="s">
        <v>132</v>
      </c>
      <c r="F778" s="66" t="str">
        <f>HYPERLINK("http://twiplomacy.com/info/north-america/Dominican-Republic","http://twiplomacy.com/info/north-america/Dominican-Republic")</f>
        <v>http://twiplomacy.com/info/north-america/Dominican-Republic</v>
      </c>
      <c r="G778" s="41" t="s">
        <v>3227</v>
      </c>
      <c r="H778" s="48" t="s">
        <v>9381</v>
      </c>
      <c r="I778" s="41" t="s">
        <v>9382</v>
      </c>
      <c r="J778" s="43">
        <v>101395</v>
      </c>
      <c r="K778" s="43">
        <v>3541</v>
      </c>
      <c r="L778" s="41" t="s">
        <v>9383</v>
      </c>
      <c r="M778" s="41" t="s">
        <v>9384</v>
      </c>
      <c r="N778" s="41" t="s">
        <v>9385</v>
      </c>
      <c r="O778" s="43">
        <v>12692</v>
      </c>
      <c r="P778" s="43">
        <v>15774</v>
      </c>
      <c r="Q778" s="41" t="s">
        <v>3587</v>
      </c>
      <c r="R778" s="41" t="s">
        <v>124</v>
      </c>
      <c r="S778" s="43">
        <v>284</v>
      </c>
      <c r="T778" s="44" t="s">
        <v>97</v>
      </c>
      <c r="U778" s="43">
        <v>10.88095238095238</v>
      </c>
      <c r="V778" s="43">
        <v>26.247858672376871</v>
      </c>
      <c r="W778" s="43">
        <v>28.900428265524621</v>
      </c>
      <c r="X778" s="45">
        <v>5</v>
      </c>
      <c r="Y778" s="45">
        <v>3199</v>
      </c>
      <c r="Z778" s="46">
        <v>1.5629884338855897E-3</v>
      </c>
      <c r="AA778" s="41" t="s">
        <v>3227</v>
      </c>
      <c r="AB778" s="41" t="s">
        <v>9382</v>
      </c>
      <c r="AC778" s="41" t="s">
        <v>9386</v>
      </c>
      <c r="AD778" s="41" t="s">
        <v>9381</v>
      </c>
      <c r="AE778" s="43">
        <v>123941</v>
      </c>
      <c r="AF778" s="43">
        <v>25.260327022375215</v>
      </c>
      <c r="AG778" s="43">
        <v>58705</v>
      </c>
      <c r="AH778" s="43">
        <v>65236</v>
      </c>
      <c r="AI778" s="47">
        <v>6.4999999999999997E-4</v>
      </c>
      <c r="AJ778" s="47">
        <v>7.1000000000000002E-4</v>
      </c>
      <c r="AK778" s="47">
        <v>6.6E-4</v>
      </c>
      <c r="AL778" s="47">
        <v>7.7999999999999999E-4</v>
      </c>
      <c r="AM778" s="47">
        <v>4.2000000000000002E-4</v>
      </c>
      <c r="AN778" s="43">
        <v>2324</v>
      </c>
      <c r="AO778" s="43">
        <v>1390</v>
      </c>
      <c r="AP778" s="43">
        <v>255</v>
      </c>
      <c r="AQ778" s="43">
        <v>535</v>
      </c>
      <c r="AR778" s="43">
        <v>118</v>
      </c>
      <c r="AS778" s="41">
        <v>6.37</v>
      </c>
      <c r="AT778" s="43">
        <v>101266</v>
      </c>
      <c r="AU778" s="43">
        <v>50029</v>
      </c>
      <c r="AV778" s="47">
        <v>0.97640000000000005</v>
      </c>
      <c r="AW778" s="48" t="s">
        <v>9387</v>
      </c>
      <c r="AX778" s="39">
        <v>0</v>
      </c>
      <c r="AY778" s="39">
        <v>8</v>
      </c>
      <c r="AZ778" s="39" t="s">
        <v>85</v>
      </c>
      <c r="BA778" s="39"/>
      <c r="BB778" s="48" t="s">
        <v>9388</v>
      </c>
      <c r="BC778" s="39">
        <v>1</v>
      </c>
      <c r="BD778" s="41" t="s">
        <v>3227</v>
      </c>
      <c r="BE778" s="50">
        <v>201</v>
      </c>
      <c r="BF778" s="50">
        <v>8</v>
      </c>
      <c r="BG778" s="50">
        <v>74</v>
      </c>
      <c r="BH778" s="50">
        <v>283</v>
      </c>
      <c r="BI778" s="50" t="s">
        <v>9389</v>
      </c>
      <c r="BJ778" s="50" t="s">
        <v>9390</v>
      </c>
      <c r="BK778" s="50" t="s">
        <v>9391</v>
      </c>
      <c r="BL778" s="56" t="s">
        <v>9392</v>
      </c>
      <c r="BM778" s="52">
        <v>1972</v>
      </c>
      <c r="BN778" s="57">
        <v>68</v>
      </c>
      <c r="BO778" s="57">
        <v>214</v>
      </c>
      <c r="BP778" s="57">
        <v>22</v>
      </c>
      <c r="BQ778" s="58">
        <f>SUM(BM778)/BN778/BO778</f>
        <v>0.13551401869158877</v>
      </c>
    </row>
    <row r="779" spans="1:69" ht="15.75" x14ac:dyDescent="0.25">
      <c r="A779" s="38" t="s">
        <v>9002</v>
      </c>
      <c r="B779" s="39" t="s">
        <v>9393</v>
      </c>
      <c r="C779" s="39" t="s">
        <v>146</v>
      </c>
      <c r="D779" s="39" t="s">
        <v>118</v>
      </c>
      <c r="E779" s="39" t="s">
        <v>9394</v>
      </c>
      <c r="F779" s="66" t="str">
        <f>HYPERLINK("http://twiplomacy.com/info/north-america/El-Salvador","http://twiplomacy.com/info/north-america/El-Salvador")</f>
        <v>http://twiplomacy.com/info/north-america/El-Salvador</v>
      </c>
      <c r="G779" s="41" t="s">
        <v>9395</v>
      </c>
      <c r="H779" s="48" t="s">
        <v>9396</v>
      </c>
      <c r="I779" s="41" t="s">
        <v>9397</v>
      </c>
      <c r="J779" s="43">
        <v>109534</v>
      </c>
      <c r="K779" s="43">
        <v>554</v>
      </c>
      <c r="L779" s="41" t="s">
        <v>9398</v>
      </c>
      <c r="M779" s="41" t="s">
        <v>9399</v>
      </c>
      <c r="N779" s="41" t="s">
        <v>9393</v>
      </c>
      <c r="O779" s="43">
        <v>367</v>
      </c>
      <c r="P779" s="43">
        <v>21920</v>
      </c>
      <c r="Q779" s="41" t="s">
        <v>3587</v>
      </c>
      <c r="R779" s="41" t="s">
        <v>124</v>
      </c>
      <c r="S779" s="43">
        <v>544</v>
      </c>
      <c r="T779" s="44" t="s">
        <v>97</v>
      </c>
      <c r="U779" s="43">
        <v>4.5588652482269501</v>
      </c>
      <c r="V779" s="43">
        <v>35.008752735229763</v>
      </c>
      <c r="W779" s="43">
        <v>21.05689277899344</v>
      </c>
      <c r="X779" s="45">
        <v>60</v>
      </c>
      <c r="Y779" s="45">
        <v>3214</v>
      </c>
      <c r="Z779" s="46">
        <v>1.86683260734287E-2</v>
      </c>
      <c r="AA779" s="41" t="s">
        <v>9395</v>
      </c>
      <c r="AB779" s="41" t="s">
        <v>9397</v>
      </c>
      <c r="AC779" s="41" t="s">
        <v>9400</v>
      </c>
      <c r="AD779" s="41" t="s">
        <v>9396</v>
      </c>
      <c r="AE779" s="43">
        <v>87242</v>
      </c>
      <c r="AF779" s="43">
        <v>35.609652235628104</v>
      </c>
      <c r="AG779" s="43">
        <v>50174</v>
      </c>
      <c r="AH779" s="43">
        <v>37068</v>
      </c>
      <c r="AI779" s="47">
        <v>6.0999999999999997E-4</v>
      </c>
      <c r="AJ779" s="47">
        <v>5.4000000000000001E-4</v>
      </c>
      <c r="AK779" s="47">
        <v>4.6999999999999999E-4</v>
      </c>
      <c r="AL779" s="47">
        <v>1.1000000000000001E-3</v>
      </c>
      <c r="AM779" s="47">
        <v>8.9999999999999998E-4</v>
      </c>
      <c r="AN779" s="43">
        <v>1409</v>
      </c>
      <c r="AO779" s="43">
        <v>1125</v>
      </c>
      <c r="AP779" s="43">
        <v>9</v>
      </c>
      <c r="AQ779" s="43">
        <v>2</v>
      </c>
      <c r="AR779" s="43">
        <v>272</v>
      </c>
      <c r="AS779" s="41">
        <v>3.86</v>
      </c>
      <c r="AT779" s="43">
        <v>109508</v>
      </c>
      <c r="AU779" s="43">
        <v>19735</v>
      </c>
      <c r="AV779" s="47">
        <v>0.2198</v>
      </c>
      <c r="AW779" s="48" t="s">
        <v>9401</v>
      </c>
      <c r="AX779" s="39">
        <v>0</v>
      </c>
      <c r="AY779" s="39">
        <v>0</v>
      </c>
      <c r="AZ779" s="39" t="s">
        <v>85</v>
      </c>
      <c r="BA779" s="39"/>
      <c r="BB779" s="48" t="s">
        <v>9402</v>
      </c>
      <c r="BC779" s="39">
        <v>0</v>
      </c>
      <c r="BD779" s="41" t="s">
        <v>9395</v>
      </c>
      <c r="BE779" s="50">
        <v>16</v>
      </c>
      <c r="BF779" s="50">
        <v>15</v>
      </c>
      <c r="BG779" s="50">
        <v>13</v>
      </c>
      <c r="BH779" s="50">
        <v>44</v>
      </c>
      <c r="BI779" s="50" t="s">
        <v>9403</v>
      </c>
      <c r="BJ779" s="50" t="s">
        <v>9404</v>
      </c>
      <c r="BK779" s="50" t="s">
        <v>9405</v>
      </c>
      <c r="BL779" s="51" t="s">
        <v>9406</v>
      </c>
      <c r="BM779" s="52" t="s">
        <v>276</v>
      </c>
      <c r="BN779" s="57"/>
      <c r="BO779" s="57"/>
      <c r="BP779" s="57"/>
      <c r="BQ779" s="58"/>
    </row>
    <row r="780" spans="1:69" ht="15.75" x14ac:dyDescent="0.25">
      <c r="A780" s="38" t="s">
        <v>9002</v>
      </c>
      <c r="B780" s="39" t="s">
        <v>9393</v>
      </c>
      <c r="C780" s="39" t="s">
        <v>70</v>
      </c>
      <c r="D780" s="39" t="s">
        <v>71</v>
      </c>
      <c r="E780" s="39" t="s">
        <v>70</v>
      </c>
      <c r="F780" s="66" t="str">
        <f>HYPERLINK("http://twiplomacy.com/info/north-america/El-Salvador","http://twiplomacy.com/info/north-america/El-Salvador")</f>
        <v>http://twiplomacy.com/info/north-america/El-Salvador</v>
      </c>
      <c r="G780" s="41" t="s">
        <v>9407</v>
      </c>
      <c r="H780" s="48" t="s">
        <v>9408</v>
      </c>
      <c r="I780" s="41" t="s">
        <v>9409</v>
      </c>
      <c r="J780" s="43">
        <v>133313</v>
      </c>
      <c r="K780" s="43">
        <v>446</v>
      </c>
      <c r="L780" s="41" t="s">
        <v>9410</v>
      </c>
      <c r="M780" s="41" t="s">
        <v>9411</v>
      </c>
      <c r="N780" s="41" t="s">
        <v>9412</v>
      </c>
      <c r="O780" s="43">
        <v>305</v>
      </c>
      <c r="P780" s="43">
        <v>110196</v>
      </c>
      <c r="Q780" s="41" t="s">
        <v>3587</v>
      </c>
      <c r="R780" s="41" t="s">
        <v>124</v>
      </c>
      <c r="S780" s="43">
        <v>597</v>
      </c>
      <c r="T780" s="44" t="s">
        <v>97</v>
      </c>
      <c r="U780" s="43">
        <v>78.317073170731703</v>
      </c>
      <c r="V780" s="43">
        <v>7.9276018099547514</v>
      </c>
      <c r="W780" s="43">
        <v>5.6395173453996987</v>
      </c>
      <c r="X780" s="45">
        <v>2</v>
      </c>
      <c r="Y780" s="45">
        <v>3211</v>
      </c>
      <c r="Z780" s="46">
        <v>6.2285892245406399E-4</v>
      </c>
      <c r="AA780" s="41" t="s">
        <v>9407</v>
      </c>
      <c r="AB780" s="41" t="s">
        <v>9409</v>
      </c>
      <c r="AC780" s="41" t="s">
        <v>9413</v>
      </c>
      <c r="AD780" s="41" t="s">
        <v>9408</v>
      </c>
      <c r="AE780" s="43">
        <v>121545</v>
      </c>
      <c r="AF780" s="43">
        <v>6.1321799897733085</v>
      </c>
      <c r="AG780" s="43">
        <v>71955</v>
      </c>
      <c r="AH780" s="43">
        <v>49590</v>
      </c>
      <c r="AI780" s="47">
        <v>8.0000000000000007E-5</v>
      </c>
      <c r="AJ780" s="47">
        <v>9.0000000000000006E-5</v>
      </c>
      <c r="AK780" s="47">
        <v>6.0000000000000002E-5</v>
      </c>
      <c r="AL780" s="47">
        <v>2.7E-4</v>
      </c>
      <c r="AM780" s="47">
        <v>6.0000000000000002E-5</v>
      </c>
      <c r="AN780" s="43">
        <v>11734</v>
      </c>
      <c r="AO780" s="43">
        <v>5667</v>
      </c>
      <c r="AP780" s="43">
        <v>193</v>
      </c>
      <c r="AQ780" s="43">
        <v>5113</v>
      </c>
      <c r="AR780" s="43">
        <v>708</v>
      </c>
      <c r="AS780" s="41">
        <v>32.15</v>
      </c>
      <c r="AT780" s="43">
        <v>133264</v>
      </c>
      <c r="AU780" s="43">
        <v>12168</v>
      </c>
      <c r="AV780" s="47">
        <v>0.10050000000000001</v>
      </c>
      <c r="AW780" s="72" t="str">
        <f>HYPERLINK("https://twitter.com/presidencia_sv/lists","https://twitter.com/presidencia_sv/lists")</f>
        <v>https://twitter.com/presidencia_sv/lists</v>
      </c>
      <c r="AX780" s="39">
        <v>1</v>
      </c>
      <c r="AY780" s="39">
        <v>0</v>
      </c>
      <c r="AZ780" s="39" t="s">
        <v>85</v>
      </c>
      <c r="BA780" s="39"/>
      <c r="BB780" s="72" t="s">
        <v>9414</v>
      </c>
      <c r="BC780" s="39">
        <v>14</v>
      </c>
      <c r="BD780" s="41" t="s">
        <v>9407</v>
      </c>
      <c r="BE780" s="50">
        <v>9</v>
      </c>
      <c r="BF780" s="50">
        <v>25</v>
      </c>
      <c r="BG780" s="50">
        <v>8</v>
      </c>
      <c r="BH780" s="50">
        <v>42</v>
      </c>
      <c r="BI780" s="50" t="s">
        <v>9415</v>
      </c>
      <c r="BJ780" s="50" t="s">
        <v>9416</v>
      </c>
      <c r="BK780" s="50" t="s">
        <v>9417</v>
      </c>
      <c r="BL780" s="56" t="s">
        <v>9418</v>
      </c>
      <c r="BM780" s="52">
        <v>14</v>
      </c>
      <c r="BN780" s="57">
        <v>2</v>
      </c>
      <c r="BO780" s="57">
        <v>92</v>
      </c>
      <c r="BP780" s="57">
        <v>0</v>
      </c>
      <c r="BQ780" s="58">
        <f>SUM(BM780)/BN780/BO780</f>
        <v>7.6086956521739135E-2</v>
      </c>
    </row>
    <row r="781" spans="1:69" ht="15.75" x14ac:dyDescent="0.25">
      <c r="A781" s="38" t="s">
        <v>9002</v>
      </c>
      <c r="B781" s="39" t="s">
        <v>9393</v>
      </c>
      <c r="C781" s="39" t="s">
        <v>211</v>
      </c>
      <c r="D781" s="39" t="s">
        <v>71</v>
      </c>
      <c r="E781" s="39" t="s">
        <v>211</v>
      </c>
      <c r="F781" s="66" t="str">
        <f>HYPERLINK("http://twiplomacy.com/info/north-america/El-Salvador","http://twiplomacy.com/info/north-america/El-Salvador")</f>
        <v>http://twiplomacy.com/info/north-america/El-Salvador</v>
      </c>
      <c r="G781" s="41" t="s">
        <v>9419</v>
      </c>
      <c r="H781" s="48" t="s">
        <v>9420</v>
      </c>
      <c r="I781" s="41" t="s">
        <v>9421</v>
      </c>
      <c r="J781" s="43">
        <v>12756</v>
      </c>
      <c r="K781" s="43">
        <v>203</v>
      </c>
      <c r="L781" s="41" t="s">
        <v>9422</v>
      </c>
      <c r="M781" s="41" t="s">
        <v>9423</v>
      </c>
      <c r="N781" s="41" t="s">
        <v>9393</v>
      </c>
      <c r="O781" s="43">
        <v>154</v>
      </c>
      <c r="P781" s="43">
        <v>58600</v>
      </c>
      <c r="Q781" s="41" t="s">
        <v>3587</v>
      </c>
      <c r="R781" s="41" t="s">
        <v>124</v>
      </c>
      <c r="S781" s="43">
        <v>85</v>
      </c>
      <c r="T781" s="39" t="s">
        <v>97</v>
      </c>
      <c r="U781" s="43">
        <v>71.75555555555556</v>
      </c>
      <c r="V781" s="43">
        <v>4.9886605244507436</v>
      </c>
      <c r="W781" s="43">
        <v>2.561304039688165</v>
      </c>
      <c r="X781" s="45">
        <v>3</v>
      </c>
      <c r="Y781" s="45">
        <v>3229</v>
      </c>
      <c r="Z781" s="46">
        <v>9.2908021059151394E-4</v>
      </c>
      <c r="AA781" s="41" t="s">
        <v>9419</v>
      </c>
      <c r="AB781" s="41" t="s">
        <v>9421</v>
      </c>
      <c r="AC781" s="41" t="s">
        <v>9424</v>
      </c>
      <c r="AD781" s="41" t="s">
        <v>9420</v>
      </c>
      <c r="AE781" s="43">
        <v>109267</v>
      </c>
      <c r="AF781" s="43">
        <v>5.2902571445617808</v>
      </c>
      <c r="AG781" s="43">
        <v>88670</v>
      </c>
      <c r="AH781" s="43">
        <v>20597</v>
      </c>
      <c r="AI781" s="47">
        <v>5.4000000000000001E-4</v>
      </c>
      <c r="AJ781" s="47">
        <v>8.0999999999999996E-4</v>
      </c>
      <c r="AK781" s="47">
        <v>3.6000000000000002E-4</v>
      </c>
      <c r="AL781" s="47">
        <v>1.3600000000000001E-3</v>
      </c>
      <c r="AM781" s="47">
        <v>5.4000000000000001E-4</v>
      </c>
      <c r="AN781" s="43">
        <v>16761</v>
      </c>
      <c r="AO781" s="43">
        <v>2639</v>
      </c>
      <c r="AP781" s="43">
        <v>442</v>
      </c>
      <c r="AQ781" s="43">
        <v>5321</v>
      </c>
      <c r="AR781" s="43">
        <v>8240</v>
      </c>
      <c r="AS781" s="41">
        <v>45.92</v>
      </c>
      <c r="AT781" s="43">
        <v>12739</v>
      </c>
      <c r="AU781" s="43">
        <v>3261</v>
      </c>
      <c r="AV781" s="47">
        <v>0.34410000000000002</v>
      </c>
      <c r="AW781" s="48" t="s">
        <v>9425</v>
      </c>
      <c r="AX781" s="39">
        <v>0</v>
      </c>
      <c r="AY781" s="39">
        <v>0</v>
      </c>
      <c r="AZ781" s="39" t="s">
        <v>85</v>
      </c>
      <c r="BA781" s="39"/>
      <c r="BB781" s="48" t="s">
        <v>9426</v>
      </c>
      <c r="BC781" s="39">
        <v>2</v>
      </c>
      <c r="BD781" s="41" t="s">
        <v>9419</v>
      </c>
      <c r="BE781" s="50">
        <v>1</v>
      </c>
      <c r="BF781" s="50">
        <v>1</v>
      </c>
      <c r="BG781" s="50">
        <v>5</v>
      </c>
      <c r="BH781" s="50">
        <v>7</v>
      </c>
      <c r="BI781" s="50" t="s">
        <v>9395</v>
      </c>
      <c r="BJ781" s="50" t="s">
        <v>4419</v>
      </c>
      <c r="BK781" s="50" t="s">
        <v>9427</v>
      </c>
      <c r="BL781" s="56" t="s">
        <v>9428</v>
      </c>
      <c r="BM781" s="52">
        <v>425</v>
      </c>
      <c r="BN781" s="57">
        <v>1</v>
      </c>
      <c r="BO781" s="57">
        <v>21</v>
      </c>
      <c r="BP781" s="57">
        <v>0</v>
      </c>
      <c r="BQ781" s="58">
        <f>SUM(BM781)/BN781/BO781</f>
        <v>20.238095238095237</v>
      </c>
    </row>
    <row r="782" spans="1:69" ht="15.75" x14ac:dyDescent="0.25">
      <c r="A782" s="38" t="s">
        <v>9002</v>
      </c>
      <c r="B782" s="39" t="s">
        <v>9393</v>
      </c>
      <c r="C782" s="39" t="s">
        <v>117</v>
      </c>
      <c r="D782" s="39" t="s">
        <v>118</v>
      </c>
      <c r="E782" s="39" t="s">
        <v>9429</v>
      </c>
      <c r="F782" s="66" t="str">
        <f>HYPERLINK("http://twiplomacy.com/info/north-america/El-Salvador","http://twiplomacy.com/info/north-america/El-Salvador")</f>
        <v>http://twiplomacy.com/info/north-america/El-Salvador</v>
      </c>
      <c r="G782" s="41" t="s">
        <v>9430</v>
      </c>
      <c r="H782" s="48" t="s">
        <v>9431</v>
      </c>
      <c r="I782" s="41" t="s">
        <v>9432</v>
      </c>
      <c r="J782" s="43">
        <v>3323</v>
      </c>
      <c r="K782" s="43">
        <v>359</v>
      </c>
      <c r="L782" s="41" t="s">
        <v>9433</v>
      </c>
      <c r="M782" s="41" t="s">
        <v>9434</v>
      </c>
      <c r="N782" s="41" t="s">
        <v>9393</v>
      </c>
      <c r="O782" s="43">
        <v>465</v>
      </c>
      <c r="P782" s="43">
        <v>4217</v>
      </c>
      <c r="Q782" s="41" t="s">
        <v>3587</v>
      </c>
      <c r="R782" s="41" t="s">
        <v>79</v>
      </c>
      <c r="S782" s="43">
        <v>10</v>
      </c>
      <c r="T782" s="44" t="s">
        <v>97</v>
      </c>
      <c r="U782" s="43">
        <v>14.264317180616739</v>
      </c>
      <c r="V782" s="43">
        <v>11.01649746192893</v>
      </c>
      <c r="W782" s="43">
        <v>15.912436548223351</v>
      </c>
      <c r="X782" s="45">
        <v>9</v>
      </c>
      <c r="Y782" s="45">
        <v>3238</v>
      </c>
      <c r="Z782" s="46">
        <v>2.7794935145151302E-3</v>
      </c>
      <c r="AA782" s="41" t="s">
        <v>9430</v>
      </c>
      <c r="AB782" s="41" t="s">
        <v>9432</v>
      </c>
      <c r="AC782" s="41" t="s">
        <v>9435</v>
      </c>
      <c r="AD782" s="41" t="s">
        <v>9431</v>
      </c>
      <c r="AE782" s="43">
        <v>30493</v>
      </c>
      <c r="AF782" s="43">
        <v>9.5887032617342882</v>
      </c>
      <c r="AG782" s="43">
        <v>12053</v>
      </c>
      <c r="AH782" s="43">
        <v>18440</v>
      </c>
      <c r="AI782" s="47">
        <v>1.6279999999999999E-2</v>
      </c>
      <c r="AJ782" s="47">
        <v>1.4579999999999999E-2</v>
      </c>
      <c r="AK782" s="47">
        <v>6.77E-3</v>
      </c>
      <c r="AL782" s="47">
        <v>2.9850000000000002E-2</v>
      </c>
      <c r="AM782" s="47">
        <v>1.375E-2</v>
      </c>
      <c r="AN782" s="43">
        <v>1257</v>
      </c>
      <c r="AO782" s="43">
        <v>419</v>
      </c>
      <c r="AP782" s="43">
        <v>44</v>
      </c>
      <c r="AQ782" s="43">
        <v>392</v>
      </c>
      <c r="AR782" s="43">
        <v>401</v>
      </c>
      <c r="AS782" s="41">
        <v>3.44</v>
      </c>
      <c r="AT782" s="43">
        <v>3311</v>
      </c>
      <c r="AU782" s="43">
        <v>0</v>
      </c>
      <c r="AV782" s="55">
        <v>0</v>
      </c>
      <c r="AW782" s="42" t="s">
        <v>9436</v>
      </c>
      <c r="AX782" s="39">
        <v>0</v>
      </c>
      <c r="AY782" s="39">
        <v>0</v>
      </c>
      <c r="AZ782" s="39" t="s">
        <v>85</v>
      </c>
      <c r="BA782" s="39"/>
      <c r="BB782" s="42" t="s">
        <v>9437</v>
      </c>
      <c r="BC782" s="39">
        <v>0</v>
      </c>
      <c r="BD782" s="41" t="s">
        <v>9430</v>
      </c>
      <c r="BE782" s="50">
        <v>5</v>
      </c>
      <c r="BF782" s="50">
        <v>5</v>
      </c>
      <c r="BG782" s="50">
        <v>6</v>
      </c>
      <c r="BH782" s="50">
        <v>16</v>
      </c>
      <c r="BI782" s="50" t="s">
        <v>9438</v>
      </c>
      <c r="BJ782" s="50" t="s">
        <v>9439</v>
      </c>
      <c r="BK782" s="50" t="s">
        <v>9440</v>
      </c>
      <c r="BL782" s="56" t="s">
        <v>9441</v>
      </c>
      <c r="BM782" s="52" t="s">
        <v>90</v>
      </c>
      <c r="BN782" s="57"/>
      <c r="BO782" s="57"/>
      <c r="BP782" s="57"/>
      <c r="BQ782" s="58"/>
    </row>
    <row r="783" spans="1:69" ht="15.75" x14ac:dyDescent="0.25">
      <c r="A783" s="38" t="s">
        <v>9002</v>
      </c>
      <c r="B783" s="39" t="s">
        <v>9393</v>
      </c>
      <c r="C783" s="39" t="s">
        <v>132</v>
      </c>
      <c r="D783" s="39" t="s">
        <v>71</v>
      </c>
      <c r="E783" s="39" t="s">
        <v>132</v>
      </c>
      <c r="F783" s="66" t="str">
        <f>HYPERLINK("http://twiplomacy.com/info/north-america/El-Salvador","http://twiplomacy.com/info/north-america/El-Salvador")</f>
        <v>http://twiplomacy.com/info/north-america/El-Salvador</v>
      </c>
      <c r="G783" s="41" t="s">
        <v>9442</v>
      </c>
      <c r="H783" s="48" t="s">
        <v>9443</v>
      </c>
      <c r="I783" s="41" t="s">
        <v>9444</v>
      </c>
      <c r="J783" s="43">
        <v>34772</v>
      </c>
      <c r="K783" s="43">
        <v>696</v>
      </c>
      <c r="L783" s="41" t="s">
        <v>9445</v>
      </c>
      <c r="M783" s="41" t="s">
        <v>9446</v>
      </c>
      <c r="N783" s="41" t="s">
        <v>9447</v>
      </c>
      <c r="O783" s="43">
        <v>4479</v>
      </c>
      <c r="P783" s="43">
        <v>24929</v>
      </c>
      <c r="Q783" s="41" t="s">
        <v>3587</v>
      </c>
      <c r="R783" s="41" t="s">
        <v>124</v>
      </c>
      <c r="S783" s="43">
        <v>320</v>
      </c>
      <c r="T783" s="44" t="s">
        <v>97</v>
      </c>
      <c r="U783" s="43">
        <v>17.802197802197799</v>
      </c>
      <c r="V783" s="43">
        <v>4.6832432432432434</v>
      </c>
      <c r="W783" s="43">
        <v>3.8454054054054052</v>
      </c>
      <c r="X783" s="45">
        <v>24</v>
      </c>
      <c r="Y783" s="45">
        <v>3240</v>
      </c>
      <c r="Z783" s="46">
        <v>7.4074074074074103E-3</v>
      </c>
      <c r="AA783" s="41" t="s">
        <v>9442</v>
      </c>
      <c r="AB783" s="41" t="s">
        <v>9444</v>
      </c>
      <c r="AC783" s="41" t="s">
        <v>9448</v>
      </c>
      <c r="AD783" s="41" t="s">
        <v>9443</v>
      </c>
      <c r="AE783" s="43">
        <v>47469</v>
      </c>
      <c r="AF783" s="43">
        <v>4.129331381161542</v>
      </c>
      <c r="AG783" s="43">
        <v>25383</v>
      </c>
      <c r="AH783" s="43">
        <v>22086</v>
      </c>
      <c r="AI783" s="47">
        <v>2.2000000000000001E-4</v>
      </c>
      <c r="AJ783" s="47">
        <v>2.2000000000000001E-4</v>
      </c>
      <c r="AK783" s="47">
        <v>4.0999999999999999E-4</v>
      </c>
      <c r="AL783" s="47">
        <v>5.0000000000000001E-4</v>
      </c>
      <c r="AM783" s="47">
        <v>1.2999999999999999E-4</v>
      </c>
      <c r="AN783" s="43">
        <v>6147</v>
      </c>
      <c r="AO783" s="43">
        <v>4089</v>
      </c>
      <c r="AP783" s="43">
        <v>99</v>
      </c>
      <c r="AQ783" s="43">
        <v>660</v>
      </c>
      <c r="AR783" s="43">
        <v>1282</v>
      </c>
      <c r="AS783" s="41">
        <v>16.84</v>
      </c>
      <c r="AT783" s="43">
        <v>34764</v>
      </c>
      <c r="AU783" s="43">
        <v>5948</v>
      </c>
      <c r="AV783" s="47">
        <v>0.2064</v>
      </c>
      <c r="AW783" s="48" t="s">
        <v>9449</v>
      </c>
      <c r="AX783" s="39">
        <v>0</v>
      </c>
      <c r="AY783" s="39">
        <v>0</v>
      </c>
      <c r="AZ783" s="39" t="s">
        <v>85</v>
      </c>
      <c r="BA783" s="39"/>
      <c r="BB783" s="48" t="s">
        <v>9450</v>
      </c>
      <c r="BC783" s="39">
        <v>1</v>
      </c>
      <c r="BD783" s="41" t="s">
        <v>9442</v>
      </c>
      <c r="BE783" s="50">
        <v>89</v>
      </c>
      <c r="BF783" s="50">
        <v>16</v>
      </c>
      <c r="BG783" s="50">
        <v>55</v>
      </c>
      <c r="BH783" s="50">
        <v>160</v>
      </c>
      <c r="BI783" s="50" t="s">
        <v>9451</v>
      </c>
      <c r="BJ783" s="50" t="s">
        <v>9452</v>
      </c>
      <c r="BK783" s="50" t="s">
        <v>9453</v>
      </c>
      <c r="BL783" s="56" t="s">
        <v>9454</v>
      </c>
      <c r="BM783" s="52" t="s">
        <v>276</v>
      </c>
      <c r="BN783" s="57"/>
      <c r="BO783" s="57"/>
      <c r="BP783" s="57"/>
      <c r="BQ783" s="58"/>
    </row>
    <row r="784" spans="1:69" ht="15.75" x14ac:dyDescent="0.25">
      <c r="A784" s="70" t="s">
        <v>9002</v>
      </c>
      <c r="B784" s="68" t="s">
        <v>9455</v>
      </c>
      <c r="C784" s="68" t="s">
        <v>104</v>
      </c>
      <c r="D784" s="68" t="s">
        <v>118</v>
      </c>
      <c r="E784" s="68" t="s">
        <v>9456</v>
      </c>
      <c r="F784" s="71" t="s">
        <v>9457</v>
      </c>
      <c r="G784" s="41" t="s">
        <v>9458</v>
      </c>
      <c r="H784" s="48" t="s">
        <v>9459</v>
      </c>
      <c r="I784" s="41" t="s">
        <v>9460</v>
      </c>
      <c r="J784" s="43">
        <v>133</v>
      </c>
      <c r="K784" s="43">
        <v>91</v>
      </c>
      <c r="L784" s="41" t="s">
        <v>9461</v>
      </c>
      <c r="M784" s="41" t="s">
        <v>9462</v>
      </c>
      <c r="N784" s="41" t="s">
        <v>9463</v>
      </c>
      <c r="O784" s="43">
        <v>0</v>
      </c>
      <c r="P784" s="43">
        <v>1</v>
      </c>
      <c r="Q784" s="41" t="s">
        <v>164</v>
      </c>
      <c r="R784" s="41" t="s">
        <v>79</v>
      </c>
      <c r="S784" s="43">
        <v>13</v>
      </c>
      <c r="T784" s="44" t="s">
        <v>9464</v>
      </c>
      <c r="U784" s="43">
        <v>1</v>
      </c>
      <c r="V784" s="43">
        <v>0</v>
      </c>
      <c r="W784" s="43">
        <v>3</v>
      </c>
      <c r="X784" s="45">
        <v>0</v>
      </c>
      <c r="Y784" s="45">
        <v>1</v>
      </c>
      <c r="Z784" s="46">
        <v>0</v>
      </c>
      <c r="AA784" s="41" t="s">
        <v>9458</v>
      </c>
      <c r="AB784" s="41" t="s">
        <v>9460</v>
      </c>
      <c r="AC784" s="41" t="s">
        <v>9465</v>
      </c>
      <c r="AD784" s="41" t="s">
        <v>9459</v>
      </c>
      <c r="AE784" s="43">
        <v>0</v>
      </c>
      <c r="AF784" s="43" t="e">
        <v>#VALUE!</v>
      </c>
      <c r="AG784" s="43">
        <v>0</v>
      </c>
      <c r="AH784" s="43">
        <v>0</v>
      </c>
      <c r="AI784" s="41" t="s">
        <v>82</v>
      </c>
      <c r="AJ784" s="41" t="s">
        <v>82</v>
      </c>
      <c r="AK784" s="41" t="s">
        <v>82</v>
      </c>
      <c r="AL784" s="41" t="s">
        <v>82</v>
      </c>
      <c r="AM784" s="41" t="s">
        <v>82</v>
      </c>
      <c r="AN784" s="43" t="s">
        <v>83</v>
      </c>
      <c r="AO784" s="43">
        <v>0</v>
      </c>
      <c r="AP784" s="43">
        <v>0</v>
      </c>
      <c r="AQ784" s="43">
        <v>0</v>
      </c>
      <c r="AR784" s="43">
        <v>0</v>
      </c>
      <c r="AS784" s="41">
        <v>0</v>
      </c>
      <c r="AT784" s="43">
        <v>133</v>
      </c>
      <c r="AU784" s="43">
        <v>28</v>
      </c>
      <c r="AV784" s="47">
        <v>0.26669999999999999</v>
      </c>
      <c r="AW784" s="63" t="s">
        <v>9466</v>
      </c>
      <c r="AX784" s="39">
        <v>0</v>
      </c>
      <c r="AY784" s="39">
        <v>0</v>
      </c>
      <c r="AZ784" s="39" t="s">
        <v>85</v>
      </c>
      <c r="BA784" s="61"/>
      <c r="BB784" s="63" t="s">
        <v>9467</v>
      </c>
      <c r="BC784" s="39">
        <v>0</v>
      </c>
      <c r="BD784" s="41" t="s">
        <v>9458</v>
      </c>
      <c r="BE784" s="50">
        <v>1</v>
      </c>
      <c r="BF784" s="50">
        <v>0</v>
      </c>
      <c r="BG784" s="50">
        <v>0</v>
      </c>
      <c r="BH784" s="50">
        <v>1</v>
      </c>
      <c r="BI784" s="50" t="s">
        <v>9468</v>
      </c>
      <c r="BJ784" s="50"/>
      <c r="BK784" s="50"/>
      <c r="BL784" s="56" t="s">
        <v>9469</v>
      </c>
      <c r="BM784" s="52" t="s">
        <v>90</v>
      </c>
      <c r="BN784" s="57"/>
      <c r="BO784" s="57"/>
      <c r="BP784" s="57"/>
      <c r="BQ784" s="58"/>
    </row>
    <row r="785" spans="1:69" ht="15.75" x14ac:dyDescent="0.25">
      <c r="A785" s="38" t="s">
        <v>9002</v>
      </c>
      <c r="B785" s="39" t="s">
        <v>9455</v>
      </c>
      <c r="C785" s="39" t="s">
        <v>211</v>
      </c>
      <c r="D785" s="39" t="s">
        <v>71</v>
      </c>
      <c r="E785" s="39" t="s">
        <v>211</v>
      </c>
      <c r="F785" s="66" t="str">
        <f>HYPERLINK("http://twiplomacy.com/info/north-america/Grenada","http://twiplomacy.com/info/north-america/Grenada")</f>
        <v>http://twiplomacy.com/info/north-america/Grenada</v>
      </c>
      <c r="G785" s="41" t="s">
        <v>9468</v>
      </c>
      <c r="H785" s="48" t="s">
        <v>9470</v>
      </c>
      <c r="I785" s="41" t="s">
        <v>9471</v>
      </c>
      <c r="J785" s="43">
        <v>1079</v>
      </c>
      <c r="K785" s="43">
        <v>11</v>
      </c>
      <c r="L785" s="41"/>
      <c r="M785" s="41" t="s">
        <v>9472</v>
      </c>
      <c r="N785" s="41" t="s">
        <v>9455</v>
      </c>
      <c r="O785" s="43">
        <v>0</v>
      </c>
      <c r="P785" s="43">
        <v>632</v>
      </c>
      <c r="Q785" s="41" t="s">
        <v>164</v>
      </c>
      <c r="R785" s="41" t="s">
        <v>79</v>
      </c>
      <c r="S785" s="43">
        <v>106</v>
      </c>
      <c r="T785" s="44" t="s">
        <v>9473</v>
      </c>
      <c r="U785" s="43">
        <v>0.50844730490748191</v>
      </c>
      <c r="V785" s="43">
        <v>6.0126582278481007E-2</v>
      </c>
      <c r="W785" s="43">
        <v>2.6898734177215191E-2</v>
      </c>
      <c r="X785" s="45">
        <v>0</v>
      </c>
      <c r="Y785" s="45">
        <v>632</v>
      </c>
      <c r="Z785" s="46">
        <v>0</v>
      </c>
      <c r="AA785" s="41" t="s">
        <v>9468</v>
      </c>
      <c r="AB785" s="41" t="s">
        <v>9471</v>
      </c>
      <c r="AC785" s="41" t="s">
        <v>9474</v>
      </c>
      <c r="AD785" s="41" t="s">
        <v>9470</v>
      </c>
      <c r="AE785" s="43">
        <v>0</v>
      </c>
      <c r="AF785" s="43" t="e">
        <v>#VALUE!</v>
      </c>
      <c r="AG785" s="43">
        <v>0</v>
      </c>
      <c r="AH785" s="43">
        <v>0</v>
      </c>
      <c r="AI785" s="41" t="s">
        <v>82</v>
      </c>
      <c r="AJ785" s="41" t="s">
        <v>82</v>
      </c>
      <c r="AK785" s="41" t="s">
        <v>82</v>
      </c>
      <c r="AL785" s="41" t="s">
        <v>82</v>
      </c>
      <c r="AM785" s="41" t="s">
        <v>82</v>
      </c>
      <c r="AN785" s="43" t="s">
        <v>83</v>
      </c>
      <c r="AO785" s="43">
        <v>0</v>
      </c>
      <c r="AP785" s="43">
        <v>0</v>
      </c>
      <c r="AQ785" s="43">
        <v>0</v>
      </c>
      <c r="AR785" s="43">
        <v>0</v>
      </c>
      <c r="AS785" s="41">
        <v>0</v>
      </c>
      <c r="AT785" s="43">
        <v>1079</v>
      </c>
      <c r="AU785" s="43">
        <v>24</v>
      </c>
      <c r="AV785" s="47">
        <v>2.2700000000000001E-2</v>
      </c>
      <c r="AW785" s="48" t="s">
        <v>9475</v>
      </c>
      <c r="AX785" s="39">
        <v>0</v>
      </c>
      <c r="AY785" s="39">
        <v>0</v>
      </c>
      <c r="AZ785" s="39" t="s">
        <v>85</v>
      </c>
      <c r="BA785" s="39"/>
      <c r="BB785" s="48" t="s">
        <v>9476</v>
      </c>
      <c r="BC785" s="39">
        <v>0</v>
      </c>
      <c r="BD785" s="41" t="s">
        <v>9468</v>
      </c>
      <c r="BE785" s="50">
        <v>0</v>
      </c>
      <c r="BF785" s="50">
        <v>6</v>
      </c>
      <c r="BG785" s="50">
        <v>0</v>
      </c>
      <c r="BH785" s="50">
        <v>6</v>
      </c>
      <c r="BI785" s="50"/>
      <c r="BJ785" s="50" t="s">
        <v>9477</v>
      </c>
      <c r="BK785" s="50"/>
      <c r="BL785" s="51" t="s">
        <v>9478</v>
      </c>
      <c r="BM785" s="52" t="s">
        <v>90</v>
      </c>
      <c r="BN785" s="57"/>
      <c r="BO785" s="57"/>
      <c r="BP785" s="57"/>
      <c r="BQ785" s="58"/>
    </row>
    <row r="786" spans="1:69" ht="15.75" x14ac:dyDescent="0.25">
      <c r="A786" s="70" t="s">
        <v>9002</v>
      </c>
      <c r="B786" s="68" t="s">
        <v>9479</v>
      </c>
      <c r="C786" s="68" t="s">
        <v>146</v>
      </c>
      <c r="D786" s="68" t="s">
        <v>118</v>
      </c>
      <c r="E786" s="68" t="s">
        <v>9480</v>
      </c>
      <c r="F786" s="62" t="s">
        <v>9481</v>
      </c>
      <c r="G786" s="41" t="s">
        <v>9482</v>
      </c>
      <c r="H786" s="48" t="s">
        <v>9483</v>
      </c>
      <c r="I786" s="41" t="s">
        <v>9484</v>
      </c>
      <c r="J786" s="43">
        <v>171750</v>
      </c>
      <c r="K786" s="43">
        <v>1037</v>
      </c>
      <c r="L786" s="41" t="s">
        <v>9485</v>
      </c>
      <c r="M786" s="41" t="s">
        <v>9486</v>
      </c>
      <c r="N786" s="41" t="s">
        <v>9479</v>
      </c>
      <c r="O786" s="43">
        <v>1268</v>
      </c>
      <c r="P786" s="43">
        <v>1445</v>
      </c>
      <c r="Q786" s="41" t="s">
        <v>3587</v>
      </c>
      <c r="R786" s="41" t="s">
        <v>124</v>
      </c>
      <c r="S786" s="43">
        <v>393</v>
      </c>
      <c r="T786" s="44" t="s">
        <v>97</v>
      </c>
      <c r="U786" s="43">
        <v>0.8380281690140845</v>
      </c>
      <c r="V786" s="43">
        <v>24.99162479061977</v>
      </c>
      <c r="W786" s="43">
        <v>63.835845896147397</v>
      </c>
      <c r="X786" s="45">
        <v>662</v>
      </c>
      <c r="Y786" s="45">
        <v>1428</v>
      </c>
      <c r="Z786" s="46">
        <v>0.46358543417366893</v>
      </c>
      <c r="AA786" s="41" t="s">
        <v>9482</v>
      </c>
      <c r="AB786" s="41" t="s">
        <v>9484</v>
      </c>
      <c r="AC786" s="41" t="s">
        <v>9487</v>
      </c>
      <c r="AD786" s="41" t="s">
        <v>9483</v>
      </c>
      <c r="AE786" s="43">
        <v>42868</v>
      </c>
      <c r="AF786" s="43">
        <v>236.33333333333334</v>
      </c>
      <c r="AG786" s="43">
        <v>12053</v>
      </c>
      <c r="AH786" s="43">
        <v>30815</v>
      </c>
      <c r="AI786" s="47">
        <v>6.1199999999999996E-3</v>
      </c>
      <c r="AJ786" s="47">
        <v>3.0500000000000002E-3</v>
      </c>
      <c r="AK786" s="47">
        <v>8.5000000000000006E-3</v>
      </c>
      <c r="AL786" s="47">
        <v>5.5599999999999998E-3</v>
      </c>
      <c r="AM786" s="47">
        <v>8.6499999999999997E-3</v>
      </c>
      <c r="AN786" s="43">
        <v>51</v>
      </c>
      <c r="AO786" s="43">
        <v>17</v>
      </c>
      <c r="AP786" s="43">
        <v>1</v>
      </c>
      <c r="AQ786" s="43">
        <v>3</v>
      </c>
      <c r="AR786" s="43">
        <v>28</v>
      </c>
      <c r="AS786" s="41">
        <v>0.14000000000000001</v>
      </c>
      <c r="AT786" s="43">
        <v>171600</v>
      </c>
      <c r="AU786" s="43">
        <v>80560</v>
      </c>
      <c r="AV786" s="47">
        <v>0.88490000000000002</v>
      </c>
      <c r="AW786" s="62" t="s">
        <v>9488</v>
      </c>
      <c r="AX786" s="39">
        <v>0</v>
      </c>
      <c r="AY786" s="68">
        <v>1</v>
      </c>
      <c r="AZ786" s="39" t="s">
        <v>85</v>
      </c>
      <c r="BA786" s="68"/>
      <c r="BB786" s="79" t="s">
        <v>9489</v>
      </c>
      <c r="BC786" s="39">
        <v>0</v>
      </c>
      <c r="BD786" s="41" t="s">
        <v>9482</v>
      </c>
      <c r="BE786" s="50">
        <v>5</v>
      </c>
      <c r="BF786" s="50">
        <v>24</v>
      </c>
      <c r="BG786" s="50">
        <v>3</v>
      </c>
      <c r="BH786" s="50">
        <v>32</v>
      </c>
      <c r="BI786" s="50" t="s">
        <v>9490</v>
      </c>
      <c r="BJ786" s="50" t="s">
        <v>9491</v>
      </c>
      <c r="BK786" s="50" t="s">
        <v>9492</v>
      </c>
      <c r="BL786" s="51" t="s">
        <v>9493</v>
      </c>
      <c r="BM786" s="52" t="s">
        <v>276</v>
      </c>
      <c r="BN786" s="57"/>
      <c r="BO786" s="57"/>
      <c r="BP786" s="57"/>
      <c r="BQ786" s="58"/>
    </row>
    <row r="787" spans="1:69" ht="15.75" x14ac:dyDescent="0.25">
      <c r="A787" s="38" t="s">
        <v>9002</v>
      </c>
      <c r="B787" s="39" t="s">
        <v>9479</v>
      </c>
      <c r="C787" s="39" t="s">
        <v>211</v>
      </c>
      <c r="D787" s="39" t="s">
        <v>71</v>
      </c>
      <c r="E787" s="39" t="s">
        <v>211</v>
      </c>
      <c r="F787" s="66" t="str">
        <f>HYPERLINK("http://twiplomacy.com/info/north-america/Guatemala","http://twiplomacy.com/info/north-america/Guatemala")</f>
        <v>http://twiplomacy.com/info/north-america/Guatemala</v>
      </c>
      <c r="G787" s="41" t="s">
        <v>9494</v>
      </c>
      <c r="H787" s="48" t="s">
        <v>9495</v>
      </c>
      <c r="I787" s="41" t="s">
        <v>9496</v>
      </c>
      <c r="J787" s="43">
        <v>150858</v>
      </c>
      <c r="K787" s="43">
        <v>169</v>
      </c>
      <c r="L787" s="41" t="s">
        <v>9497</v>
      </c>
      <c r="M787" s="41" t="s">
        <v>9498</v>
      </c>
      <c r="N787" s="41" t="s">
        <v>9479</v>
      </c>
      <c r="O787" s="43">
        <v>898</v>
      </c>
      <c r="P787" s="43">
        <v>19684</v>
      </c>
      <c r="Q787" s="41" t="s">
        <v>3587</v>
      </c>
      <c r="R787" s="41" t="s">
        <v>124</v>
      </c>
      <c r="S787" s="43">
        <v>476</v>
      </c>
      <c r="T787" s="44" t="s">
        <v>97</v>
      </c>
      <c r="U787" s="43">
        <v>14.096069868995629</v>
      </c>
      <c r="V787" s="43">
        <v>12.52001668056714</v>
      </c>
      <c r="W787" s="43">
        <v>21.303586321934951</v>
      </c>
      <c r="X787" s="45">
        <v>65</v>
      </c>
      <c r="Y787" s="45">
        <v>3228</v>
      </c>
      <c r="Z787" s="46">
        <v>2.0136307311028504E-2</v>
      </c>
      <c r="AA787" s="41" t="s">
        <v>9494</v>
      </c>
      <c r="AB787" s="41" t="s">
        <v>9496</v>
      </c>
      <c r="AC787" s="41" t="s">
        <v>9499</v>
      </c>
      <c r="AD787" s="41" t="s">
        <v>9495</v>
      </c>
      <c r="AE787" s="43">
        <v>131037</v>
      </c>
      <c r="AF787" s="43">
        <v>13.787176724137931</v>
      </c>
      <c r="AG787" s="43">
        <v>51178</v>
      </c>
      <c r="AH787" s="43">
        <v>79859</v>
      </c>
      <c r="AI787" s="47">
        <v>2.5999999999999998E-4</v>
      </c>
      <c r="AJ787" s="47">
        <v>2.2000000000000001E-4</v>
      </c>
      <c r="AK787" s="47">
        <v>2.0000000000000001E-4</v>
      </c>
      <c r="AL787" s="47">
        <v>4.6999999999999999E-4</v>
      </c>
      <c r="AM787" s="47">
        <v>1.2999999999999999E-4</v>
      </c>
      <c r="AN787" s="43">
        <v>3712</v>
      </c>
      <c r="AO787" s="43">
        <v>1563</v>
      </c>
      <c r="AP787" s="43">
        <v>417</v>
      </c>
      <c r="AQ787" s="43">
        <v>1395</v>
      </c>
      <c r="AR787" s="43">
        <v>14</v>
      </c>
      <c r="AS787" s="41">
        <v>10.17</v>
      </c>
      <c r="AT787" s="43">
        <v>150799</v>
      </c>
      <c r="AU787" s="43">
        <v>38076</v>
      </c>
      <c r="AV787" s="47">
        <v>0.33779999999999999</v>
      </c>
      <c r="AW787" s="48" t="s">
        <v>9500</v>
      </c>
      <c r="AX787" s="39">
        <v>0</v>
      </c>
      <c r="AY787" s="39">
        <v>0</v>
      </c>
      <c r="AZ787" s="39" t="s">
        <v>85</v>
      </c>
      <c r="BA787" s="39"/>
      <c r="BB787" s="48" t="s">
        <v>9501</v>
      </c>
      <c r="BC787" s="39">
        <v>1</v>
      </c>
      <c r="BD787" s="41" t="s">
        <v>9494</v>
      </c>
      <c r="BE787" s="50">
        <v>4</v>
      </c>
      <c r="BF787" s="50">
        <v>16</v>
      </c>
      <c r="BG787" s="50">
        <v>8</v>
      </c>
      <c r="BH787" s="50">
        <v>28</v>
      </c>
      <c r="BI787" s="50" t="s">
        <v>9502</v>
      </c>
      <c r="BJ787" s="50" t="s">
        <v>9503</v>
      </c>
      <c r="BK787" s="50" t="s">
        <v>9504</v>
      </c>
      <c r="BL787" s="56" t="s">
        <v>9505</v>
      </c>
      <c r="BM787" s="52">
        <v>3519</v>
      </c>
      <c r="BN787" s="57">
        <v>20</v>
      </c>
      <c r="BO787" s="57">
        <v>1808</v>
      </c>
      <c r="BP787" s="57">
        <v>20</v>
      </c>
      <c r="BQ787" s="58">
        <f>SUM(BM787)/BN787/BO787</f>
        <v>9.7317477876106187E-2</v>
      </c>
    </row>
    <row r="788" spans="1:69" ht="15.75" x14ac:dyDescent="0.25">
      <c r="A788" s="38" t="s">
        <v>9002</v>
      </c>
      <c r="B788" s="39" t="s">
        <v>9479</v>
      </c>
      <c r="C788" s="39" t="s">
        <v>132</v>
      </c>
      <c r="D788" s="39" t="s">
        <v>71</v>
      </c>
      <c r="E788" s="39" t="s">
        <v>132</v>
      </c>
      <c r="F788" s="66" t="str">
        <f>HYPERLINK("http://twiplomacy.com/info/north-america/Guatemala","http://twiplomacy.com/info/north-america/Guatemala")</f>
        <v>http://twiplomacy.com/info/north-america/Guatemala</v>
      </c>
      <c r="G788" s="41" t="s">
        <v>9506</v>
      </c>
      <c r="H788" s="48" t="s">
        <v>9507</v>
      </c>
      <c r="I788" s="41" t="s">
        <v>9508</v>
      </c>
      <c r="J788" s="43">
        <v>20594</v>
      </c>
      <c r="K788" s="43">
        <v>589</v>
      </c>
      <c r="L788" s="41" t="s">
        <v>9509</v>
      </c>
      <c r="M788" s="41" t="s">
        <v>9510</v>
      </c>
      <c r="N788" s="41" t="s">
        <v>9479</v>
      </c>
      <c r="O788" s="43">
        <v>4439</v>
      </c>
      <c r="P788" s="43">
        <v>8593</v>
      </c>
      <c r="Q788" s="41" t="s">
        <v>3587</v>
      </c>
      <c r="R788" s="41" t="s">
        <v>79</v>
      </c>
      <c r="S788" s="43">
        <v>210</v>
      </c>
      <c r="T788" s="44" t="s">
        <v>97</v>
      </c>
      <c r="U788" s="43">
        <v>10.922033898305081</v>
      </c>
      <c r="V788" s="43">
        <v>6.1625566180171116</v>
      </c>
      <c r="W788" s="43">
        <v>8.3704076497232016</v>
      </c>
      <c r="X788" s="45">
        <v>124</v>
      </c>
      <c r="Y788" s="45">
        <v>3222</v>
      </c>
      <c r="Z788" s="46">
        <v>3.84854127870888E-2</v>
      </c>
      <c r="AA788" s="41" t="s">
        <v>9506</v>
      </c>
      <c r="AB788" s="41" t="s">
        <v>9508</v>
      </c>
      <c r="AC788" s="41" t="s">
        <v>9511</v>
      </c>
      <c r="AD788" s="41" t="s">
        <v>9507</v>
      </c>
      <c r="AE788" s="43">
        <v>35831</v>
      </c>
      <c r="AF788" s="43">
        <v>6.7784482758620692</v>
      </c>
      <c r="AG788" s="43">
        <v>15726</v>
      </c>
      <c r="AH788" s="43">
        <v>20105</v>
      </c>
      <c r="AI788" s="47">
        <v>9.3000000000000005E-4</v>
      </c>
      <c r="AJ788" s="47">
        <v>7.2999999999999996E-4</v>
      </c>
      <c r="AK788" s="47">
        <v>1.1299999999999999E-3</v>
      </c>
      <c r="AL788" s="47">
        <v>4.7099999999999998E-3</v>
      </c>
      <c r="AM788" s="47">
        <v>4.1700000000000001E-3</v>
      </c>
      <c r="AN788" s="43">
        <v>2320</v>
      </c>
      <c r="AO788" s="43">
        <v>1541</v>
      </c>
      <c r="AP788" s="43">
        <v>69</v>
      </c>
      <c r="AQ788" s="43">
        <v>436</v>
      </c>
      <c r="AR788" s="43">
        <v>54</v>
      </c>
      <c r="AS788" s="41">
        <v>6.36</v>
      </c>
      <c r="AT788" s="43">
        <v>20582</v>
      </c>
      <c r="AU788" s="43">
        <v>11014</v>
      </c>
      <c r="AV788" s="47">
        <v>1.1511</v>
      </c>
      <c r="AW788" s="72" t="s">
        <v>9512</v>
      </c>
      <c r="AX788" s="39">
        <v>1</v>
      </c>
      <c r="AY788" s="39">
        <v>0</v>
      </c>
      <c r="AZ788" s="39" t="s">
        <v>85</v>
      </c>
      <c r="BA788" s="39"/>
      <c r="BB788" s="48" t="s">
        <v>9513</v>
      </c>
      <c r="BC788" s="39">
        <v>2</v>
      </c>
      <c r="BD788" s="41" t="s">
        <v>9506</v>
      </c>
      <c r="BE788" s="50">
        <v>53</v>
      </c>
      <c r="BF788" s="50">
        <v>18</v>
      </c>
      <c r="BG788" s="50">
        <v>45</v>
      </c>
      <c r="BH788" s="50">
        <v>116</v>
      </c>
      <c r="BI788" s="50" t="s">
        <v>9514</v>
      </c>
      <c r="BJ788" s="50" t="s">
        <v>9515</v>
      </c>
      <c r="BK788" s="50" t="s">
        <v>9516</v>
      </c>
      <c r="BL788" s="56" t="s">
        <v>9517</v>
      </c>
      <c r="BM788" s="52">
        <v>158</v>
      </c>
      <c r="BN788" s="57">
        <v>1</v>
      </c>
      <c r="BO788" s="57">
        <v>106</v>
      </c>
      <c r="BP788" s="57">
        <v>64</v>
      </c>
      <c r="BQ788" s="58">
        <f>SUM(BM788)/BN788/BO788</f>
        <v>1.4905660377358489</v>
      </c>
    </row>
    <row r="789" spans="1:69" ht="15.75" x14ac:dyDescent="0.25">
      <c r="A789" s="38" t="s">
        <v>9002</v>
      </c>
      <c r="B789" s="39" t="s">
        <v>9518</v>
      </c>
      <c r="C789" s="39" t="s">
        <v>146</v>
      </c>
      <c r="D789" s="39" t="s">
        <v>118</v>
      </c>
      <c r="E789" s="39" t="s">
        <v>9519</v>
      </c>
      <c r="F789" s="66" t="str">
        <f t="shared" ref="F789:F795" si="42">HYPERLINK("http://twiplomacy.com/info/north-america/Haiti","http://twiplomacy.com/info/north-america/Haiti")</f>
        <v>http://twiplomacy.com/info/north-america/Haiti</v>
      </c>
      <c r="G789" s="41" t="s">
        <v>9520</v>
      </c>
      <c r="H789" s="48" t="s">
        <v>9521</v>
      </c>
      <c r="I789" s="41" t="s">
        <v>9522</v>
      </c>
      <c r="J789" s="43">
        <v>129960</v>
      </c>
      <c r="K789" s="43">
        <v>18</v>
      </c>
      <c r="L789" s="41" t="s">
        <v>9523</v>
      </c>
      <c r="M789" s="41" t="s">
        <v>9524</v>
      </c>
      <c r="N789" s="41" t="s">
        <v>9525</v>
      </c>
      <c r="O789" s="43">
        <v>0</v>
      </c>
      <c r="P789" s="43">
        <v>2132</v>
      </c>
      <c r="Q789" s="41" t="s">
        <v>78</v>
      </c>
      <c r="R789" s="41" t="s">
        <v>124</v>
      </c>
      <c r="S789" s="43">
        <v>150</v>
      </c>
      <c r="T789" s="44" t="s">
        <v>97</v>
      </c>
      <c r="U789" s="43">
        <v>1.974050046339203</v>
      </c>
      <c r="V789" s="43">
        <v>36.279821627647713</v>
      </c>
      <c r="W789" s="43">
        <v>58.754738015607579</v>
      </c>
      <c r="X789" s="45">
        <v>6</v>
      </c>
      <c r="Y789" s="45">
        <v>2130</v>
      </c>
      <c r="Z789" s="46">
        <v>2.8169014084507E-3</v>
      </c>
      <c r="AA789" s="41" t="s">
        <v>9520</v>
      </c>
      <c r="AB789" s="41" t="s">
        <v>9522</v>
      </c>
      <c r="AC789" s="41" t="s">
        <v>9526</v>
      </c>
      <c r="AD789" s="41" t="s">
        <v>9521</v>
      </c>
      <c r="AE789" s="43">
        <v>86110</v>
      </c>
      <c r="AF789" s="43">
        <v>35.600688468158346</v>
      </c>
      <c r="AG789" s="43">
        <v>20684</v>
      </c>
      <c r="AH789" s="43">
        <v>65426</v>
      </c>
      <c r="AI789" s="47">
        <v>2.1299999999999999E-3</v>
      </c>
      <c r="AJ789" s="47">
        <v>1.91E-3</v>
      </c>
      <c r="AK789" s="47">
        <v>3.7100000000000002E-3</v>
      </c>
      <c r="AL789" s="41" t="s">
        <v>82</v>
      </c>
      <c r="AM789" s="47">
        <v>1.82E-3</v>
      </c>
      <c r="AN789" s="43">
        <v>581</v>
      </c>
      <c r="AO789" s="43">
        <v>303</v>
      </c>
      <c r="AP789" s="43">
        <v>0</v>
      </c>
      <c r="AQ789" s="43">
        <v>5</v>
      </c>
      <c r="AR789" s="43">
        <v>272</v>
      </c>
      <c r="AS789" s="41">
        <v>1.59</v>
      </c>
      <c r="AT789" s="43">
        <v>129727</v>
      </c>
      <c r="AU789" s="43">
        <v>99934</v>
      </c>
      <c r="AV789" s="47">
        <v>3.3542999999999998</v>
      </c>
      <c r="AW789" s="72" t="s">
        <v>9527</v>
      </c>
      <c r="AX789" s="39">
        <v>1</v>
      </c>
      <c r="AY789" s="39">
        <v>1</v>
      </c>
      <c r="AZ789" s="39" t="s">
        <v>85</v>
      </c>
      <c r="BA789" s="39"/>
      <c r="BB789" s="48" t="s">
        <v>9528</v>
      </c>
      <c r="BC789" s="39">
        <v>1</v>
      </c>
      <c r="BD789" s="41" t="s">
        <v>9520</v>
      </c>
      <c r="BE789" s="50">
        <v>0</v>
      </c>
      <c r="BF789" s="50">
        <v>12</v>
      </c>
      <c r="BG789" s="50">
        <v>2</v>
      </c>
      <c r="BH789" s="50">
        <v>14</v>
      </c>
      <c r="BI789" s="50"/>
      <c r="BJ789" s="50" t="s">
        <v>9529</v>
      </c>
      <c r="BK789" s="50" t="s">
        <v>9530</v>
      </c>
      <c r="BL789" s="56" t="s">
        <v>9531</v>
      </c>
      <c r="BM789" s="52">
        <v>1653</v>
      </c>
      <c r="BN789" s="57">
        <v>4</v>
      </c>
      <c r="BO789" s="57">
        <v>384</v>
      </c>
      <c r="BP789" s="57">
        <v>4</v>
      </c>
      <c r="BQ789" s="58">
        <f>SUM(BM789)/BN789/BO789</f>
        <v>1.076171875</v>
      </c>
    </row>
    <row r="790" spans="1:69" ht="15.75" x14ac:dyDescent="0.25">
      <c r="A790" s="38" t="s">
        <v>9002</v>
      </c>
      <c r="B790" s="39" t="s">
        <v>9518</v>
      </c>
      <c r="C790" s="39" t="s">
        <v>70</v>
      </c>
      <c r="D790" s="39" t="s">
        <v>71</v>
      </c>
      <c r="E790" s="39" t="s">
        <v>70</v>
      </c>
      <c r="F790" s="66" t="str">
        <f t="shared" si="42"/>
        <v>http://twiplomacy.com/info/north-america/Haiti</v>
      </c>
      <c r="G790" s="41" t="s">
        <v>9532</v>
      </c>
      <c r="H790" s="48" t="s">
        <v>9533</v>
      </c>
      <c r="I790" s="41" t="s">
        <v>9534</v>
      </c>
      <c r="J790" s="43">
        <v>40164</v>
      </c>
      <c r="K790" s="43">
        <v>10</v>
      </c>
      <c r="L790" s="41" t="s">
        <v>9535</v>
      </c>
      <c r="M790" s="41" t="s">
        <v>9536</v>
      </c>
      <c r="N790" s="41" t="s">
        <v>9525</v>
      </c>
      <c r="O790" s="43">
        <v>0</v>
      </c>
      <c r="P790" s="43">
        <v>152</v>
      </c>
      <c r="Q790" s="41" t="s">
        <v>78</v>
      </c>
      <c r="R790" s="41" t="s">
        <v>124</v>
      </c>
      <c r="S790" s="43">
        <v>116</v>
      </c>
      <c r="T790" s="39" t="s">
        <v>97</v>
      </c>
      <c r="U790" s="43">
        <v>0.34703196347031962</v>
      </c>
      <c r="V790" s="43">
        <v>29.049382716049379</v>
      </c>
      <c r="W790" s="43">
        <v>45.97530864197531</v>
      </c>
      <c r="X790" s="45">
        <v>2</v>
      </c>
      <c r="Y790" s="45">
        <v>152</v>
      </c>
      <c r="Z790" s="46">
        <v>1.3157894736842099E-2</v>
      </c>
      <c r="AA790" s="41" t="s">
        <v>9532</v>
      </c>
      <c r="AB790" s="41" t="s">
        <v>9534</v>
      </c>
      <c r="AC790" s="41" t="s">
        <v>9537</v>
      </c>
      <c r="AD790" s="41" t="s">
        <v>9533</v>
      </c>
      <c r="AE790" s="43">
        <v>3440</v>
      </c>
      <c r="AF790" s="43">
        <v>21.361111111111111</v>
      </c>
      <c r="AG790" s="43">
        <v>1538</v>
      </c>
      <c r="AH790" s="43">
        <v>1902</v>
      </c>
      <c r="AI790" s="47">
        <v>1.81E-3</v>
      </c>
      <c r="AJ790" s="47">
        <v>1.72E-3</v>
      </c>
      <c r="AK790" s="47">
        <v>2.0799999999999998E-3</v>
      </c>
      <c r="AL790" s="41" t="s">
        <v>82</v>
      </c>
      <c r="AM790" s="47">
        <v>4.9500000000000004E-3</v>
      </c>
      <c r="AN790" s="43">
        <v>72</v>
      </c>
      <c r="AO790" s="43">
        <v>64</v>
      </c>
      <c r="AP790" s="43">
        <v>0</v>
      </c>
      <c r="AQ790" s="43">
        <v>5</v>
      </c>
      <c r="AR790" s="43">
        <v>2</v>
      </c>
      <c r="AS790" s="41">
        <v>0.2</v>
      </c>
      <c r="AT790" s="43">
        <v>40096</v>
      </c>
      <c r="AU790" s="43">
        <v>25098</v>
      </c>
      <c r="AV790" s="47">
        <v>1.6734</v>
      </c>
      <c r="AW790" s="48" t="s">
        <v>9538</v>
      </c>
      <c r="AX790" s="39">
        <v>0</v>
      </c>
      <c r="AY790" s="39">
        <v>0</v>
      </c>
      <c r="AZ790" s="39" t="s">
        <v>85</v>
      </c>
      <c r="BA790" s="39"/>
      <c r="BB790" s="48" t="s">
        <v>9539</v>
      </c>
      <c r="BC790" s="39">
        <v>0</v>
      </c>
      <c r="BD790" s="41" t="s">
        <v>9532</v>
      </c>
      <c r="BE790" s="50">
        <v>0</v>
      </c>
      <c r="BF790" s="50">
        <v>11</v>
      </c>
      <c r="BG790" s="50">
        <v>5</v>
      </c>
      <c r="BH790" s="50">
        <v>16</v>
      </c>
      <c r="BI790" s="50"/>
      <c r="BJ790" s="50" t="s">
        <v>9540</v>
      </c>
      <c r="BK790" s="50" t="s">
        <v>9541</v>
      </c>
      <c r="BL790" s="56" t="s">
        <v>9542</v>
      </c>
      <c r="BM790" s="52">
        <v>301</v>
      </c>
      <c r="BN790" s="57">
        <v>1</v>
      </c>
      <c r="BO790" s="57">
        <v>172</v>
      </c>
      <c r="BP790" s="57">
        <v>9</v>
      </c>
      <c r="BQ790" s="58"/>
    </row>
    <row r="791" spans="1:69" ht="15.75" x14ac:dyDescent="0.25">
      <c r="A791" s="38" t="s">
        <v>9002</v>
      </c>
      <c r="B791" s="39" t="s">
        <v>9518</v>
      </c>
      <c r="C791" s="39" t="s">
        <v>104</v>
      </c>
      <c r="D791" s="39" t="s">
        <v>118</v>
      </c>
      <c r="E791" s="39" t="s">
        <v>9543</v>
      </c>
      <c r="F791" s="66" t="str">
        <f t="shared" si="42"/>
        <v>http://twiplomacy.com/info/north-america/Haiti</v>
      </c>
      <c r="G791" s="41" t="s">
        <v>9544</v>
      </c>
      <c r="H791" s="48" t="s">
        <v>9545</v>
      </c>
      <c r="I791" s="41" t="s">
        <v>9546</v>
      </c>
      <c r="J791" s="43">
        <v>18196</v>
      </c>
      <c r="K791" s="43">
        <v>21</v>
      </c>
      <c r="L791" s="41" t="s">
        <v>9547</v>
      </c>
      <c r="M791" s="41" t="s">
        <v>9548</v>
      </c>
      <c r="N791" s="41" t="s">
        <v>9518</v>
      </c>
      <c r="O791" s="43">
        <v>9</v>
      </c>
      <c r="P791" s="43">
        <v>281</v>
      </c>
      <c r="Q791" s="41" t="s">
        <v>164</v>
      </c>
      <c r="R791" s="41" t="s">
        <v>124</v>
      </c>
      <c r="S791" s="43">
        <v>36</v>
      </c>
      <c r="T791" s="44" t="s">
        <v>97</v>
      </c>
      <c r="U791" s="43">
        <v>0.63403263403263399</v>
      </c>
      <c r="V791" s="43">
        <v>13.46268656716418</v>
      </c>
      <c r="W791" s="43">
        <v>39.646766169154233</v>
      </c>
      <c r="X791" s="45">
        <v>1</v>
      </c>
      <c r="Y791" s="45">
        <v>272</v>
      </c>
      <c r="Z791" s="46">
        <v>3.6764705882352897E-3</v>
      </c>
      <c r="AA791" s="41" t="s">
        <v>9544</v>
      </c>
      <c r="AB791" s="41" t="s">
        <v>9546</v>
      </c>
      <c r="AC791" s="41" t="s">
        <v>9549</v>
      </c>
      <c r="AD791" s="41" t="s">
        <v>9545</v>
      </c>
      <c r="AE791" s="43">
        <v>10506</v>
      </c>
      <c r="AF791" s="43">
        <v>14.047120418848168</v>
      </c>
      <c r="AG791" s="43">
        <v>2683</v>
      </c>
      <c r="AH791" s="43">
        <v>7823</v>
      </c>
      <c r="AI791" s="47">
        <v>6.0699999999999999E-3</v>
      </c>
      <c r="AJ791" s="47">
        <v>5.4000000000000003E-3</v>
      </c>
      <c r="AK791" s="47">
        <v>5.0400000000000002E-3</v>
      </c>
      <c r="AL791" s="47">
        <v>5.8399999999999997E-3</v>
      </c>
      <c r="AM791" s="47">
        <v>4.1399999999999996E-3</v>
      </c>
      <c r="AN791" s="43">
        <v>191</v>
      </c>
      <c r="AO791" s="43">
        <v>145</v>
      </c>
      <c r="AP791" s="43">
        <v>6</v>
      </c>
      <c r="AQ791" s="43">
        <v>14</v>
      </c>
      <c r="AR791" s="43">
        <v>26</v>
      </c>
      <c r="AS791" s="41">
        <v>0.52</v>
      </c>
      <c r="AT791" s="43">
        <v>18135</v>
      </c>
      <c r="AU791" s="43">
        <v>14686</v>
      </c>
      <c r="AV791" s="47">
        <v>4.258</v>
      </c>
      <c r="AW791" s="48" t="s">
        <v>9550</v>
      </c>
      <c r="AX791" s="39">
        <v>0</v>
      </c>
      <c r="AY791" s="39">
        <v>0</v>
      </c>
      <c r="AZ791" s="39" t="s">
        <v>85</v>
      </c>
      <c r="BA791" s="39"/>
      <c r="BB791" s="48" t="s">
        <v>9551</v>
      </c>
      <c r="BC791" s="39">
        <v>0</v>
      </c>
      <c r="BD791" s="41" t="s">
        <v>9544</v>
      </c>
      <c r="BE791" s="50">
        <v>0</v>
      </c>
      <c r="BF791" s="50">
        <v>7</v>
      </c>
      <c r="BG791" s="50">
        <v>3</v>
      </c>
      <c r="BH791" s="50">
        <v>10</v>
      </c>
      <c r="BI791" s="50"/>
      <c r="BJ791" s="50" t="s">
        <v>9552</v>
      </c>
      <c r="BK791" s="50" t="s">
        <v>9553</v>
      </c>
      <c r="BL791" s="51" t="s">
        <v>9554</v>
      </c>
      <c r="BM791" s="52" t="s">
        <v>90</v>
      </c>
      <c r="BN791" s="57"/>
      <c r="BO791" s="57"/>
      <c r="BP791" s="57"/>
      <c r="BQ791" s="58"/>
    </row>
    <row r="792" spans="1:69" ht="15.75" x14ac:dyDescent="0.25">
      <c r="A792" s="65" t="s">
        <v>9002</v>
      </c>
      <c r="B792" s="39" t="s">
        <v>9518</v>
      </c>
      <c r="C792" s="39" t="s">
        <v>211</v>
      </c>
      <c r="D792" s="39" t="s">
        <v>71</v>
      </c>
      <c r="E792" s="39" t="s">
        <v>211</v>
      </c>
      <c r="F792" s="66" t="str">
        <f t="shared" si="42"/>
        <v>http://twiplomacy.com/info/north-america/Haiti</v>
      </c>
      <c r="G792" s="41" t="s">
        <v>9555</v>
      </c>
      <c r="H792" s="48" t="s">
        <v>9556</v>
      </c>
      <c r="I792" s="41" t="s">
        <v>9557</v>
      </c>
      <c r="J792" s="43">
        <v>31553</v>
      </c>
      <c r="K792" s="43">
        <v>433</v>
      </c>
      <c r="L792" s="41" t="s">
        <v>9558</v>
      </c>
      <c r="M792" s="41" t="s">
        <v>9559</v>
      </c>
      <c r="N792" s="41" t="s">
        <v>9560</v>
      </c>
      <c r="O792" s="43">
        <v>1081</v>
      </c>
      <c r="P792" s="43">
        <v>5925</v>
      </c>
      <c r="Q792" s="41" t="s">
        <v>164</v>
      </c>
      <c r="R792" s="41" t="s">
        <v>79</v>
      </c>
      <c r="S792" s="43">
        <v>73</v>
      </c>
      <c r="T792" s="39" t="s">
        <v>97</v>
      </c>
      <c r="U792" s="43">
        <v>2.623259623259623</v>
      </c>
      <c r="V792" s="43">
        <v>8.1447225244831341</v>
      </c>
      <c r="W792" s="43">
        <v>6.4124047878128403</v>
      </c>
      <c r="X792" s="45">
        <v>0</v>
      </c>
      <c r="Y792" s="45">
        <v>3203</v>
      </c>
      <c r="Z792" s="46">
        <v>0</v>
      </c>
      <c r="AA792" s="41" t="s">
        <v>9555</v>
      </c>
      <c r="AB792" s="41" t="s">
        <v>9557</v>
      </c>
      <c r="AC792" s="41" t="s">
        <v>9561</v>
      </c>
      <c r="AD792" s="41" t="s">
        <v>9556</v>
      </c>
      <c r="AE792" s="43">
        <v>7692</v>
      </c>
      <c r="AF792" s="43">
        <v>10.460732984293193</v>
      </c>
      <c r="AG792" s="43">
        <v>3996</v>
      </c>
      <c r="AH792" s="43">
        <v>3696</v>
      </c>
      <c r="AI792" s="47">
        <v>8.8000000000000003E-4</v>
      </c>
      <c r="AJ792" s="47">
        <v>9.5E-4</v>
      </c>
      <c r="AK792" s="47">
        <v>8.8999999999999995E-4</v>
      </c>
      <c r="AL792" s="47">
        <v>3.1E-4</v>
      </c>
      <c r="AM792" s="47">
        <v>7.5000000000000002E-4</v>
      </c>
      <c r="AN792" s="43">
        <v>382</v>
      </c>
      <c r="AO792" s="43">
        <v>138</v>
      </c>
      <c r="AP792" s="43">
        <v>2</v>
      </c>
      <c r="AQ792" s="43">
        <v>56</v>
      </c>
      <c r="AR792" s="43">
        <v>173</v>
      </c>
      <c r="AS792" s="41">
        <v>1.05</v>
      </c>
      <c r="AT792" s="43">
        <v>31518</v>
      </c>
      <c r="AU792" s="43">
        <v>14922</v>
      </c>
      <c r="AV792" s="47">
        <v>0.89910000000000001</v>
      </c>
      <c r="AW792" s="48" t="str">
        <f>HYPERLINK("https://twitter.com/PrimatureHT/lists","https://twitter.com/PrimatureHT/lists")</f>
        <v>https://twitter.com/PrimatureHT/lists</v>
      </c>
      <c r="AX792" s="39">
        <v>0</v>
      </c>
      <c r="AY792" s="39">
        <v>0</v>
      </c>
      <c r="AZ792" s="39" t="s">
        <v>85</v>
      </c>
      <c r="BA792" s="39"/>
      <c r="BB792" s="48" t="s">
        <v>9562</v>
      </c>
      <c r="BC792" s="39">
        <v>0</v>
      </c>
      <c r="BD792" s="41" t="s">
        <v>9555</v>
      </c>
      <c r="BE792" s="50">
        <v>16</v>
      </c>
      <c r="BF792" s="50">
        <v>3</v>
      </c>
      <c r="BG792" s="50">
        <v>7</v>
      </c>
      <c r="BH792" s="50">
        <v>26</v>
      </c>
      <c r="BI792" s="50" t="s">
        <v>9563</v>
      </c>
      <c r="BJ792" s="50" t="s">
        <v>9564</v>
      </c>
      <c r="BK792" s="50" t="s">
        <v>9565</v>
      </c>
      <c r="BL792" s="51" t="s">
        <v>9566</v>
      </c>
      <c r="BM792" s="52" t="s">
        <v>276</v>
      </c>
      <c r="BN792" s="57"/>
      <c r="BO792" s="57"/>
      <c r="BP792" s="57"/>
      <c r="BQ792" s="58"/>
    </row>
    <row r="793" spans="1:69" ht="15.75" x14ac:dyDescent="0.25">
      <c r="A793" s="38" t="s">
        <v>9002</v>
      </c>
      <c r="B793" s="39" t="s">
        <v>9518</v>
      </c>
      <c r="C793" s="39" t="s">
        <v>117</v>
      </c>
      <c r="D793" s="39" t="s">
        <v>118</v>
      </c>
      <c r="E793" s="39" t="s">
        <v>9567</v>
      </c>
      <c r="F793" s="66" t="str">
        <f t="shared" si="42"/>
        <v>http://twiplomacy.com/info/north-america/Haiti</v>
      </c>
      <c r="G793" s="41" t="s">
        <v>9568</v>
      </c>
      <c r="H793" s="48" t="s">
        <v>9569</v>
      </c>
      <c r="I793" s="41" t="s">
        <v>9570</v>
      </c>
      <c r="J793" s="43">
        <v>1617</v>
      </c>
      <c r="K793" s="43">
        <v>35</v>
      </c>
      <c r="L793" s="41" t="s">
        <v>9571</v>
      </c>
      <c r="M793" s="41" t="s">
        <v>9572</v>
      </c>
      <c r="N793" s="41" t="s">
        <v>9518</v>
      </c>
      <c r="O793" s="43">
        <v>22</v>
      </c>
      <c r="P793" s="43">
        <v>185</v>
      </c>
      <c r="Q793" s="41" t="s">
        <v>78</v>
      </c>
      <c r="R793" s="41" t="s">
        <v>79</v>
      </c>
      <c r="S793" s="43">
        <v>12</v>
      </c>
      <c r="T793" s="44" t="s">
        <v>97</v>
      </c>
      <c r="U793" s="43">
        <v>0.28134556574923553</v>
      </c>
      <c r="V793" s="43">
        <v>12.22222222222222</v>
      </c>
      <c r="W793" s="43">
        <v>6.7777777777777777</v>
      </c>
      <c r="X793" s="45">
        <v>0</v>
      </c>
      <c r="Y793" s="45">
        <v>184</v>
      </c>
      <c r="Z793" s="46">
        <v>0</v>
      </c>
      <c r="AA793" s="41" t="s">
        <v>9568</v>
      </c>
      <c r="AB793" s="41" t="s">
        <v>9570</v>
      </c>
      <c r="AC793" s="41" t="s">
        <v>9573</v>
      </c>
      <c r="AD793" s="41" t="s">
        <v>9569</v>
      </c>
      <c r="AE793" s="43">
        <v>113</v>
      </c>
      <c r="AF793" s="43">
        <v>15.2</v>
      </c>
      <c r="AG793" s="43">
        <v>76</v>
      </c>
      <c r="AH793" s="43">
        <v>37</v>
      </c>
      <c r="AI793" s="47">
        <v>2.3470000000000001E-2</v>
      </c>
      <c r="AJ793" s="41" t="s">
        <v>82</v>
      </c>
      <c r="AK793" s="41" t="s">
        <v>82</v>
      </c>
      <c r="AL793" s="41" t="s">
        <v>82</v>
      </c>
      <c r="AM793" s="47">
        <v>1.7600000000000001E-2</v>
      </c>
      <c r="AN793" s="43">
        <v>5</v>
      </c>
      <c r="AO793" s="43">
        <v>0</v>
      </c>
      <c r="AP793" s="43">
        <v>0</v>
      </c>
      <c r="AQ793" s="43">
        <v>0</v>
      </c>
      <c r="AR793" s="43">
        <v>5</v>
      </c>
      <c r="AS793" s="41">
        <v>0.01</v>
      </c>
      <c r="AT793" s="43">
        <v>1616</v>
      </c>
      <c r="AU793" s="43">
        <v>1025</v>
      </c>
      <c r="AV793" s="47">
        <v>1.7343</v>
      </c>
      <c r="AW793" s="48" t="s">
        <v>9574</v>
      </c>
      <c r="AX793" s="39">
        <v>0</v>
      </c>
      <c r="AY793" s="39">
        <v>0</v>
      </c>
      <c r="AZ793" s="39" t="s">
        <v>85</v>
      </c>
      <c r="BA793" s="39"/>
      <c r="BB793" s="48" t="s">
        <v>9575</v>
      </c>
      <c r="BC793" s="39">
        <v>0</v>
      </c>
      <c r="BD793" s="41" t="s">
        <v>9568</v>
      </c>
      <c r="BE793" s="50">
        <v>4</v>
      </c>
      <c r="BF793" s="50">
        <v>2</v>
      </c>
      <c r="BG793" s="50">
        <v>4</v>
      </c>
      <c r="BH793" s="50">
        <v>10</v>
      </c>
      <c r="BI793" s="50" t="s">
        <v>9576</v>
      </c>
      <c r="BJ793" s="50" t="s">
        <v>9577</v>
      </c>
      <c r="BK793" s="50" t="s">
        <v>9578</v>
      </c>
      <c r="BL793" s="51" t="s">
        <v>9579</v>
      </c>
      <c r="BM793" s="52" t="s">
        <v>276</v>
      </c>
      <c r="BN793" s="57"/>
      <c r="BO793" s="57"/>
      <c r="BP793" s="57"/>
      <c r="BQ793" s="58"/>
    </row>
    <row r="794" spans="1:69" ht="15.75" x14ac:dyDescent="0.25">
      <c r="A794" s="38" t="s">
        <v>9002</v>
      </c>
      <c r="B794" s="39" t="s">
        <v>9518</v>
      </c>
      <c r="C794" s="39" t="s">
        <v>132</v>
      </c>
      <c r="D794" s="39" t="s">
        <v>71</v>
      </c>
      <c r="E794" s="39" t="s">
        <v>132</v>
      </c>
      <c r="F794" s="66" t="str">
        <f t="shared" si="42"/>
        <v>http://twiplomacy.com/info/north-america/Haiti</v>
      </c>
      <c r="G794" s="41" t="s">
        <v>9580</v>
      </c>
      <c r="H794" s="48" t="s">
        <v>9581</v>
      </c>
      <c r="I794" s="41" t="s">
        <v>9582</v>
      </c>
      <c r="J794" s="43">
        <v>4442</v>
      </c>
      <c r="K794" s="43">
        <v>161</v>
      </c>
      <c r="L794" s="41" t="s">
        <v>9583</v>
      </c>
      <c r="M794" s="41" t="s">
        <v>9584</v>
      </c>
      <c r="N794" s="41" t="s">
        <v>9518</v>
      </c>
      <c r="O794" s="43">
        <v>65</v>
      </c>
      <c r="P794" s="43">
        <v>653</v>
      </c>
      <c r="Q794" s="41" t="s">
        <v>78</v>
      </c>
      <c r="R794" s="41" t="s">
        <v>79</v>
      </c>
      <c r="S794" s="43">
        <v>35</v>
      </c>
      <c r="T794" s="44" t="s">
        <v>97</v>
      </c>
      <c r="U794" s="43">
        <v>0.7056277056277056</v>
      </c>
      <c r="V794" s="43">
        <v>5.4878048780487809</v>
      </c>
      <c r="W794" s="43">
        <v>2.0487804878048781</v>
      </c>
      <c r="X794" s="45">
        <v>0</v>
      </c>
      <c r="Y794" s="45">
        <v>652</v>
      </c>
      <c r="Z794" s="46">
        <v>0</v>
      </c>
      <c r="AA794" s="41" t="s">
        <v>9580</v>
      </c>
      <c r="AB794" s="41" t="s">
        <v>9582</v>
      </c>
      <c r="AC794" s="41" t="s">
        <v>9585</v>
      </c>
      <c r="AD794" s="41" t="s">
        <v>9581</v>
      </c>
      <c r="AE794" s="43">
        <v>15</v>
      </c>
      <c r="AF794" s="43">
        <v>8</v>
      </c>
      <c r="AG794" s="43">
        <v>8</v>
      </c>
      <c r="AH794" s="43">
        <v>7</v>
      </c>
      <c r="AI794" s="47">
        <v>4.3400000000000001E-3</v>
      </c>
      <c r="AJ794" s="41" t="s">
        <v>82</v>
      </c>
      <c r="AK794" s="47">
        <v>4.96E-3</v>
      </c>
      <c r="AL794" s="41" t="s">
        <v>82</v>
      </c>
      <c r="AM794" s="41" t="s">
        <v>82</v>
      </c>
      <c r="AN794" s="43">
        <v>1</v>
      </c>
      <c r="AO794" s="43">
        <v>0</v>
      </c>
      <c r="AP794" s="43">
        <v>0</v>
      </c>
      <c r="AQ794" s="43">
        <v>1</v>
      </c>
      <c r="AR794" s="43">
        <v>0</v>
      </c>
      <c r="AS794" s="41">
        <v>0</v>
      </c>
      <c r="AT794" s="43">
        <v>4440</v>
      </c>
      <c r="AU794" s="43">
        <v>1718</v>
      </c>
      <c r="AV794" s="47">
        <v>0.63119999999999998</v>
      </c>
      <c r="AW794" s="72" t="str">
        <f>HYPERLINK("https://twitter.com/MAECHaiti/lists","https://twitter.com/MAECHaiti/lists")</f>
        <v>https://twitter.com/MAECHaiti/lists</v>
      </c>
      <c r="AX794" s="39">
        <v>0</v>
      </c>
      <c r="AY794" s="39">
        <v>1</v>
      </c>
      <c r="AZ794" s="39" t="s">
        <v>85</v>
      </c>
      <c r="BA794" s="39"/>
      <c r="BB794" s="48" t="s">
        <v>9586</v>
      </c>
      <c r="BC794" s="39">
        <v>0</v>
      </c>
      <c r="BD794" s="41" t="s">
        <v>9580</v>
      </c>
      <c r="BE794" s="50">
        <v>17</v>
      </c>
      <c r="BF794" s="50">
        <v>9</v>
      </c>
      <c r="BG794" s="50">
        <v>11</v>
      </c>
      <c r="BH794" s="50">
        <v>37</v>
      </c>
      <c r="BI794" s="50" t="s">
        <v>9587</v>
      </c>
      <c r="BJ794" s="50" t="s">
        <v>9588</v>
      </c>
      <c r="BK794" s="50" t="s">
        <v>9589</v>
      </c>
      <c r="BL794" s="51" t="s">
        <v>9590</v>
      </c>
      <c r="BM794" s="52" t="s">
        <v>90</v>
      </c>
      <c r="BN794" s="57"/>
      <c r="BO794" s="57"/>
      <c r="BP794" s="57"/>
      <c r="BQ794" s="58"/>
    </row>
    <row r="795" spans="1:69" ht="15.75" x14ac:dyDescent="0.25">
      <c r="A795" s="88" t="s">
        <v>9002</v>
      </c>
      <c r="B795" s="83" t="s">
        <v>9518</v>
      </c>
      <c r="C795" s="39" t="s">
        <v>132</v>
      </c>
      <c r="D795" s="83" t="s">
        <v>71</v>
      </c>
      <c r="E795" s="39" t="s">
        <v>132</v>
      </c>
      <c r="F795" s="66" t="str">
        <f t="shared" si="42"/>
        <v>http://twiplomacy.com/info/north-america/Haiti</v>
      </c>
      <c r="G795" s="41" t="s">
        <v>9591</v>
      </c>
      <c r="H795" s="48" t="s">
        <v>9592</v>
      </c>
      <c r="I795" s="41" t="s">
        <v>9593</v>
      </c>
      <c r="J795" s="43">
        <v>525</v>
      </c>
      <c r="K795" s="43">
        <v>186</v>
      </c>
      <c r="L795" s="41"/>
      <c r="M795" s="41" t="s">
        <v>9594</v>
      </c>
      <c r="N795" s="41"/>
      <c r="O795" s="43">
        <v>0</v>
      </c>
      <c r="P795" s="43">
        <v>116</v>
      </c>
      <c r="Q795" s="41" t="s">
        <v>78</v>
      </c>
      <c r="R795" s="41" t="s">
        <v>79</v>
      </c>
      <c r="S795" s="43">
        <v>25</v>
      </c>
      <c r="T795" s="44" t="s">
        <v>9595</v>
      </c>
      <c r="U795" s="43">
        <v>1.402439024390244</v>
      </c>
      <c r="V795" s="43">
        <v>0.2068965517241379</v>
      </c>
      <c r="W795" s="43">
        <v>0.14942528735632191</v>
      </c>
      <c r="X795" s="45">
        <v>0</v>
      </c>
      <c r="Y795" s="45">
        <v>115</v>
      </c>
      <c r="Z795" s="46">
        <v>0</v>
      </c>
      <c r="AA795" s="41" t="s">
        <v>9591</v>
      </c>
      <c r="AB795" s="41" t="s">
        <v>9593</v>
      </c>
      <c r="AC795" s="41" t="s">
        <v>9596</v>
      </c>
      <c r="AD795" s="41" t="s">
        <v>9592</v>
      </c>
      <c r="AE795" s="43">
        <v>0</v>
      </c>
      <c r="AF795" s="43" t="e">
        <v>#VALUE!</v>
      </c>
      <c r="AG795" s="43">
        <v>0</v>
      </c>
      <c r="AH795" s="43">
        <v>0</v>
      </c>
      <c r="AI795" s="41" t="s">
        <v>82</v>
      </c>
      <c r="AJ795" s="41" t="s">
        <v>82</v>
      </c>
      <c r="AK795" s="41" t="s">
        <v>82</v>
      </c>
      <c r="AL795" s="41" t="s">
        <v>82</v>
      </c>
      <c r="AM795" s="41" t="s">
        <v>82</v>
      </c>
      <c r="AN795" s="43" t="s">
        <v>83</v>
      </c>
      <c r="AO795" s="43">
        <v>0</v>
      </c>
      <c r="AP795" s="43">
        <v>0</v>
      </c>
      <c r="AQ795" s="43">
        <v>0</v>
      </c>
      <c r="AR795" s="43">
        <v>0</v>
      </c>
      <c r="AS795" s="41">
        <v>0</v>
      </c>
      <c r="AT795" s="43">
        <v>526</v>
      </c>
      <c r="AU795" s="43">
        <v>35</v>
      </c>
      <c r="AV795" s="47">
        <v>7.1300000000000002E-2</v>
      </c>
      <c r="AW795" s="48" t="s">
        <v>9597</v>
      </c>
      <c r="AX795" s="39">
        <v>1</v>
      </c>
      <c r="AY795" s="39">
        <v>0</v>
      </c>
      <c r="AZ795" s="66" t="s">
        <v>9598</v>
      </c>
      <c r="BA795" s="83">
        <v>13</v>
      </c>
      <c r="BB795" s="48" t="s">
        <v>9599</v>
      </c>
      <c r="BC795" s="39">
        <v>0</v>
      </c>
      <c r="BD795" s="41" t="s">
        <v>9591</v>
      </c>
      <c r="BE795" s="50">
        <v>5</v>
      </c>
      <c r="BF795" s="50">
        <v>18</v>
      </c>
      <c r="BG795" s="50">
        <v>1</v>
      </c>
      <c r="BH795" s="50">
        <v>24</v>
      </c>
      <c r="BI795" s="50" t="s">
        <v>9600</v>
      </c>
      <c r="BJ795" s="50" t="s">
        <v>9601</v>
      </c>
      <c r="BK795" s="50" t="s">
        <v>9555</v>
      </c>
      <c r="BL795" s="51" t="s">
        <v>9602</v>
      </c>
      <c r="BM795" s="52" t="s">
        <v>90</v>
      </c>
      <c r="BN795" s="57"/>
      <c r="BO795" s="57"/>
      <c r="BP795" s="57"/>
      <c r="BQ795" s="58"/>
    </row>
    <row r="796" spans="1:69" ht="15.75" x14ac:dyDescent="0.25">
      <c r="A796" s="38" t="s">
        <v>9002</v>
      </c>
      <c r="B796" s="39" t="s">
        <v>9603</v>
      </c>
      <c r="C796" s="39" t="s">
        <v>146</v>
      </c>
      <c r="D796" s="39" t="s">
        <v>118</v>
      </c>
      <c r="E796" s="39" t="s">
        <v>9604</v>
      </c>
      <c r="F796" s="66" t="str">
        <f t="shared" ref="F796:F801" si="43">HYPERLINK("http://twiplomacy.com/info/north-america/Honduras","http://twiplomacy.com/info/north-america/Honduras")</f>
        <v>http://twiplomacy.com/info/north-america/Honduras</v>
      </c>
      <c r="G796" s="41" t="s">
        <v>9605</v>
      </c>
      <c r="H796" s="48" t="s">
        <v>9606</v>
      </c>
      <c r="I796" s="41" t="s">
        <v>9607</v>
      </c>
      <c r="J796" s="43">
        <v>341276</v>
      </c>
      <c r="K796" s="43">
        <v>387</v>
      </c>
      <c r="L796" s="41" t="s">
        <v>9608</v>
      </c>
      <c r="M796" s="41" t="s">
        <v>9609</v>
      </c>
      <c r="N796" s="41" t="s">
        <v>9603</v>
      </c>
      <c r="O796" s="43">
        <v>539</v>
      </c>
      <c r="P796" s="43">
        <v>7906</v>
      </c>
      <c r="Q796" s="41" t="s">
        <v>3587</v>
      </c>
      <c r="R796" s="41" t="s">
        <v>124</v>
      </c>
      <c r="S796" s="43">
        <v>751</v>
      </c>
      <c r="T796" s="44" t="s">
        <v>97</v>
      </c>
      <c r="U796" s="43">
        <v>5.4194630872483218</v>
      </c>
      <c r="V796" s="43">
        <v>2167.9079634464752</v>
      </c>
      <c r="W796" s="43">
        <v>554.83420365535244</v>
      </c>
      <c r="X796" s="45">
        <v>9</v>
      </c>
      <c r="Y796" s="45">
        <v>3230</v>
      </c>
      <c r="Z796" s="46">
        <v>2.7863777089783296E-3</v>
      </c>
      <c r="AA796" s="41" t="s">
        <v>9605</v>
      </c>
      <c r="AB796" s="41" t="s">
        <v>9607</v>
      </c>
      <c r="AC796" s="41" t="s">
        <v>9610</v>
      </c>
      <c r="AD796" s="41" t="s">
        <v>9606</v>
      </c>
      <c r="AE796" s="43">
        <v>5292013</v>
      </c>
      <c r="AF796" s="43">
        <v>1985.495618305745</v>
      </c>
      <c r="AG796" s="43">
        <v>4078208</v>
      </c>
      <c r="AH796" s="43">
        <v>1213805</v>
      </c>
      <c r="AI796" s="47">
        <v>9.7699999999999992E-3</v>
      </c>
      <c r="AJ796" s="47">
        <v>9.4400000000000005E-3</v>
      </c>
      <c r="AK796" s="47">
        <v>9.7300000000000008E-3</v>
      </c>
      <c r="AL796" s="47">
        <v>9.7900000000000001E-3</v>
      </c>
      <c r="AM796" s="47">
        <v>9.4299999999999991E-3</v>
      </c>
      <c r="AN796" s="43">
        <v>2054</v>
      </c>
      <c r="AO796" s="43">
        <v>1139</v>
      </c>
      <c r="AP796" s="43">
        <v>302</v>
      </c>
      <c r="AQ796" s="43">
        <v>396</v>
      </c>
      <c r="AR796" s="43">
        <v>217</v>
      </c>
      <c r="AS796" s="41">
        <v>5.63</v>
      </c>
      <c r="AT796" s="43">
        <v>341088</v>
      </c>
      <c r="AU796" s="43">
        <v>140087</v>
      </c>
      <c r="AV796" s="47">
        <v>0.69689999999999996</v>
      </c>
      <c r="AW796" s="66" t="str">
        <f>HYPERLINK("https://twitter.com/JuanOrlandoH/lists","https://twitter.com/JuanOrlandoH/lists")</f>
        <v>https://twitter.com/JuanOrlandoH/lists</v>
      </c>
      <c r="AX796" s="39">
        <v>1</v>
      </c>
      <c r="AY796" s="39">
        <v>0</v>
      </c>
      <c r="AZ796" s="39" t="s">
        <v>85</v>
      </c>
      <c r="BA796" s="68"/>
      <c r="BB796" s="48" t="s">
        <v>9611</v>
      </c>
      <c r="BC796" s="39">
        <v>1</v>
      </c>
      <c r="BD796" s="41" t="s">
        <v>9605</v>
      </c>
      <c r="BE796" s="50">
        <v>16</v>
      </c>
      <c r="BF796" s="50">
        <v>15</v>
      </c>
      <c r="BG796" s="50">
        <v>19</v>
      </c>
      <c r="BH796" s="50">
        <v>50</v>
      </c>
      <c r="BI796" s="50" t="s">
        <v>9612</v>
      </c>
      <c r="BJ796" s="50" t="s">
        <v>9613</v>
      </c>
      <c r="BK796" s="50" t="s">
        <v>9614</v>
      </c>
      <c r="BL796" s="56" t="s">
        <v>9615</v>
      </c>
      <c r="BM796" s="52">
        <v>19144</v>
      </c>
      <c r="BN796" s="57">
        <v>25</v>
      </c>
      <c r="BO796" s="57">
        <v>1326</v>
      </c>
      <c r="BP796" s="57">
        <v>11</v>
      </c>
      <c r="BQ796" s="58">
        <f>SUM(BM796)/BN796/BO796</f>
        <v>0.57749622926093513</v>
      </c>
    </row>
    <row r="797" spans="1:69" ht="15.75" x14ac:dyDescent="0.25">
      <c r="A797" s="38" t="s">
        <v>9002</v>
      </c>
      <c r="B797" s="39" t="s">
        <v>9603</v>
      </c>
      <c r="C797" s="39" t="s">
        <v>70</v>
      </c>
      <c r="D797" s="39" t="s">
        <v>71</v>
      </c>
      <c r="E797" s="39" t="s">
        <v>70</v>
      </c>
      <c r="F797" s="66" t="str">
        <f t="shared" si="43"/>
        <v>http://twiplomacy.com/info/north-america/Honduras</v>
      </c>
      <c r="G797" s="41" t="s">
        <v>9616</v>
      </c>
      <c r="H797" s="48" t="s">
        <v>9617</v>
      </c>
      <c r="I797" s="41" t="s">
        <v>9409</v>
      </c>
      <c r="J797" s="43">
        <v>112661</v>
      </c>
      <c r="K797" s="43">
        <v>626</v>
      </c>
      <c r="L797" s="41" t="s">
        <v>9618</v>
      </c>
      <c r="M797" s="41" t="s">
        <v>9619</v>
      </c>
      <c r="N797" s="41" t="s">
        <v>9603</v>
      </c>
      <c r="O797" s="43">
        <v>3194</v>
      </c>
      <c r="P797" s="43">
        <v>1621</v>
      </c>
      <c r="Q797" s="41" t="s">
        <v>3587</v>
      </c>
      <c r="R797" s="41" t="s">
        <v>124</v>
      </c>
      <c r="S797" s="43">
        <v>226</v>
      </c>
      <c r="T797" s="44" t="s">
        <v>97</v>
      </c>
      <c r="U797" s="43">
        <v>15.642105263157889</v>
      </c>
      <c r="V797" s="43">
        <v>25.363555555555561</v>
      </c>
      <c r="W797" s="43">
        <v>36.882666666666672</v>
      </c>
      <c r="X797" s="45">
        <v>16</v>
      </c>
      <c r="Y797" s="45">
        <v>1486</v>
      </c>
      <c r="Z797" s="46">
        <v>1.0767160161507401E-2</v>
      </c>
      <c r="AA797" s="41" t="s">
        <v>9616</v>
      </c>
      <c r="AB797" s="41" t="s">
        <v>9409</v>
      </c>
      <c r="AC797" s="41" t="s">
        <v>9620</v>
      </c>
      <c r="AD797" s="41" t="s">
        <v>9617</v>
      </c>
      <c r="AE797" s="43">
        <v>278359</v>
      </c>
      <c r="AF797" s="43">
        <v>29.575005443065535</v>
      </c>
      <c r="AG797" s="43">
        <v>135838</v>
      </c>
      <c r="AH797" s="43">
        <v>142521</v>
      </c>
      <c r="AI797" s="47">
        <v>6.2E-4</v>
      </c>
      <c r="AJ797" s="47">
        <v>7.9000000000000001E-4</v>
      </c>
      <c r="AK797" s="47">
        <v>7.6000000000000004E-4</v>
      </c>
      <c r="AL797" s="47">
        <v>1.01E-3</v>
      </c>
      <c r="AM797" s="47">
        <v>4.2000000000000002E-4</v>
      </c>
      <c r="AN797" s="43">
        <v>4593</v>
      </c>
      <c r="AO797" s="43">
        <v>1922</v>
      </c>
      <c r="AP797" s="43">
        <v>160</v>
      </c>
      <c r="AQ797" s="43">
        <v>484</v>
      </c>
      <c r="AR797" s="43">
        <v>2023</v>
      </c>
      <c r="AS797" s="41">
        <v>12.58</v>
      </c>
      <c r="AT797" s="43">
        <v>112608</v>
      </c>
      <c r="AU797" s="43">
        <v>36308</v>
      </c>
      <c r="AV797" s="47">
        <v>0.47589999999999999</v>
      </c>
      <c r="AW797" s="66" t="str">
        <f>HYPERLINK("https://twitter.com/Presidencia_HN/lists","https://twitter.com/Presidencia_HN/lists")</f>
        <v>https://twitter.com/Presidencia_HN/lists</v>
      </c>
      <c r="AX797" s="39">
        <v>4</v>
      </c>
      <c r="AY797" s="39">
        <v>0</v>
      </c>
      <c r="AZ797" s="39" t="s">
        <v>85</v>
      </c>
      <c r="BA797" s="39"/>
      <c r="BB797" s="48" t="s">
        <v>9621</v>
      </c>
      <c r="BC797" s="39">
        <v>0</v>
      </c>
      <c r="BD797" s="41" t="s">
        <v>9616</v>
      </c>
      <c r="BE797" s="50">
        <v>33</v>
      </c>
      <c r="BF797" s="50">
        <v>9</v>
      </c>
      <c r="BG797" s="50">
        <v>12</v>
      </c>
      <c r="BH797" s="50">
        <v>54</v>
      </c>
      <c r="BI797" s="50" t="s">
        <v>9622</v>
      </c>
      <c r="BJ797" s="50" t="s">
        <v>9623</v>
      </c>
      <c r="BK797" s="50" t="s">
        <v>9624</v>
      </c>
      <c r="BL797" s="56" t="s">
        <v>9625</v>
      </c>
      <c r="BM797" s="52">
        <v>222</v>
      </c>
      <c r="BN797" s="57">
        <v>2</v>
      </c>
      <c r="BO797" s="57">
        <v>407</v>
      </c>
      <c r="BP797" s="57">
        <v>3</v>
      </c>
      <c r="BQ797" s="58">
        <f>SUM(BM797)/BN797/BO797</f>
        <v>0.27272727272727271</v>
      </c>
    </row>
    <row r="798" spans="1:69" ht="15.75" x14ac:dyDescent="0.25">
      <c r="A798" s="38" t="s">
        <v>9002</v>
      </c>
      <c r="B798" s="39" t="s">
        <v>9603</v>
      </c>
      <c r="C798" s="39" t="s">
        <v>211</v>
      </c>
      <c r="D798" s="39" t="s">
        <v>71</v>
      </c>
      <c r="E798" s="39" t="s">
        <v>211</v>
      </c>
      <c r="F798" s="66" t="str">
        <f t="shared" si="43"/>
        <v>http://twiplomacy.com/info/north-america/Honduras</v>
      </c>
      <c r="G798" s="41" t="s">
        <v>9626</v>
      </c>
      <c r="H798" s="48" t="s">
        <v>9627</v>
      </c>
      <c r="I798" s="41" t="s">
        <v>9628</v>
      </c>
      <c r="J798" s="43">
        <v>1824</v>
      </c>
      <c r="K798" s="43">
        <v>33</v>
      </c>
      <c r="L798" s="41"/>
      <c r="M798" s="41" t="s">
        <v>9629</v>
      </c>
      <c r="N798" s="41" t="s">
        <v>9603</v>
      </c>
      <c r="O798" s="43">
        <v>1</v>
      </c>
      <c r="P798" s="43">
        <v>838</v>
      </c>
      <c r="Q798" s="41" t="s">
        <v>164</v>
      </c>
      <c r="R798" s="41" t="s">
        <v>79</v>
      </c>
      <c r="S798" s="43">
        <v>45</v>
      </c>
      <c r="T798" s="44" t="s">
        <v>97</v>
      </c>
      <c r="U798" s="43">
        <v>0.32657833203429459</v>
      </c>
      <c r="V798" s="43">
        <v>0.108433734939759</v>
      </c>
      <c r="W798" s="43">
        <v>1.6867469879518069E-2</v>
      </c>
      <c r="X798" s="45">
        <v>1</v>
      </c>
      <c r="Y798" s="45">
        <v>838</v>
      </c>
      <c r="Z798" s="46">
        <v>1.19331742243437E-3</v>
      </c>
      <c r="AA798" s="41" t="s">
        <v>9626</v>
      </c>
      <c r="AB798" s="41" t="s">
        <v>9628</v>
      </c>
      <c r="AC798" s="41" t="s">
        <v>9630</v>
      </c>
      <c r="AD798" s="41" t="s">
        <v>9627</v>
      </c>
      <c r="AE798" s="43">
        <v>5</v>
      </c>
      <c r="AF798" s="43">
        <v>1.6666666666666667</v>
      </c>
      <c r="AG798" s="43">
        <v>5</v>
      </c>
      <c r="AH798" s="43">
        <v>0</v>
      </c>
      <c r="AI798" s="47">
        <v>5.5000000000000003E-4</v>
      </c>
      <c r="AJ798" s="47">
        <v>0</v>
      </c>
      <c r="AK798" s="47">
        <v>0</v>
      </c>
      <c r="AL798" s="41" t="s">
        <v>82</v>
      </c>
      <c r="AM798" s="47">
        <v>2.7299999999999998E-3</v>
      </c>
      <c r="AN798" s="43">
        <v>3</v>
      </c>
      <c r="AO798" s="43">
        <v>1</v>
      </c>
      <c r="AP798" s="43">
        <v>0</v>
      </c>
      <c r="AQ798" s="43">
        <v>1</v>
      </c>
      <c r="AR798" s="43">
        <v>1</v>
      </c>
      <c r="AS798" s="41">
        <v>0.01</v>
      </c>
      <c r="AT798" s="43">
        <v>1824</v>
      </c>
      <c r="AU798" s="43">
        <v>-1</v>
      </c>
      <c r="AV798" s="47">
        <v>-5.0000000000000001E-4</v>
      </c>
      <c r="AW798" s="48" t="s">
        <v>9631</v>
      </c>
      <c r="AX798" s="39">
        <v>0</v>
      </c>
      <c r="AY798" s="39">
        <v>0</v>
      </c>
      <c r="AZ798" s="39" t="s">
        <v>85</v>
      </c>
      <c r="BA798" s="39"/>
      <c r="BB798" s="48" t="s">
        <v>9632</v>
      </c>
      <c r="BC798" s="39">
        <v>0</v>
      </c>
      <c r="BD798" s="41" t="s">
        <v>9626</v>
      </c>
      <c r="BE798" s="50">
        <v>2</v>
      </c>
      <c r="BF798" s="50">
        <v>3</v>
      </c>
      <c r="BG798" s="50">
        <v>0</v>
      </c>
      <c r="BH798" s="50">
        <v>5</v>
      </c>
      <c r="BI798" s="50" t="s">
        <v>9633</v>
      </c>
      <c r="BJ798" s="50" t="s">
        <v>2978</v>
      </c>
      <c r="BK798" s="50"/>
      <c r="BL798" s="51" t="s">
        <v>9634</v>
      </c>
      <c r="BM798" s="52" t="s">
        <v>90</v>
      </c>
      <c r="BN798" s="57"/>
      <c r="BO798" s="57"/>
      <c r="BP798" s="57"/>
      <c r="BQ798" s="58"/>
    </row>
    <row r="799" spans="1:69" ht="15.75" x14ac:dyDescent="0.25">
      <c r="A799" s="38" t="s">
        <v>9002</v>
      </c>
      <c r="B799" s="39" t="s">
        <v>9603</v>
      </c>
      <c r="C799" s="39" t="s">
        <v>117</v>
      </c>
      <c r="D799" s="39" t="s">
        <v>118</v>
      </c>
      <c r="E799" s="39" t="s">
        <v>9635</v>
      </c>
      <c r="F799" s="66" t="str">
        <f t="shared" si="43"/>
        <v>http://twiplomacy.com/info/north-america/Honduras</v>
      </c>
      <c r="G799" s="41" t="s">
        <v>9636</v>
      </c>
      <c r="H799" s="48" t="s">
        <v>9637</v>
      </c>
      <c r="I799" s="41" t="s">
        <v>9638</v>
      </c>
      <c r="J799" s="43">
        <v>564</v>
      </c>
      <c r="K799" s="43">
        <v>236</v>
      </c>
      <c r="L799" s="41" t="s">
        <v>9639</v>
      </c>
      <c r="M799" s="41" t="s">
        <v>9640</v>
      </c>
      <c r="N799" s="41" t="s">
        <v>9603</v>
      </c>
      <c r="O799" s="43">
        <v>817</v>
      </c>
      <c r="P799" s="43">
        <v>241</v>
      </c>
      <c r="Q799" s="41" t="s">
        <v>3587</v>
      </c>
      <c r="R799" s="41" t="s">
        <v>79</v>
      </c>
      <c r="S799" s="43">
        <v>6</v>
      </c>
      <c r="T799" s="44" t="s">
        <v>97</v>
      </c>
      <c r="U799" s="43">
        <v>1.560810810810811</v>
      </c>
      <c r="V799" s="43">
        <v>20.857142857142861</v>
      </c>
      <c r="W799" s="43">
        <v>42.19047619047619</v>
      </c>
      <c r="X799" s="45">
        <v>1</v>
      </c>
      <c r="Y799" s="45">
        <v>231</v>
      </c>
      <c r="Z799" s="46">
        <v>4.3290043290043299E-3</v>
      </c>
      <c r="AA799" s="41" t="s">
        <v>9636</v>
      </c>
      <c r="AB799" s="41" t="s">
        <v>9638</v>
      </c>
      <c r="AC799" s="41" t="s">
        <v>9641</v>
      </c>
      <c r="AD799" s="41" t="s">
        <v>9637</v>
      </c>
      <c r="AE799" s="43">
        <v>2731</v>
      </c>
      <c r="AF799" s="43">
        <v>19.844444444444445</v>
      </c>
      <c r="AG799" s="43">
        <v>893</v>
      </c>
      <c r="AH799" s="43">
        <v>1838</v>
      </c>
      <c r="AI799" s="47">
        <v>0.11594</v>
      </c>
      <c r="AJ799" s="47">
        <v>0.1124</v>
      </c>
      <c r="AK799" s="47">
        <v>0.16331000000000001</v>
      </c>
      <c r="AL799" s="47">
        <v>9.2749999999999999E-2</v>
      </c>
      <c r="AM799" s="47">
        <v>0</v>
      </c>
      <c r="AN799" s="43">
        <v>45</v>
      </c>
      <c r="AO799" s="43">
        <v>36</v>
      </c>
      <c r="AP799" s="43">
        <v>1</v>
      </c>
      <c r="AQ799" s="43">
        <v>6</v>
      </c>
      <c r="AR799" s="43">
        <v>2</v>
      </c>
      <c r="AS799" s="41">
        <v>0.12</v>
      </c>
      <c r="AT799" s="43">
        <v>558</v>
      </c>
      <c r="AU799" s="43">
        <v>0</v>
      </c>
      <c r="AV799" s="55">
        <v>0</v>
      </c>
      <c r="AW799" s="48" t="s">
        <v>9642</v>
      </c>
      <c r="AX799" s="39">
        <v>0</v>
      </c>
      <c r="AY799" s="39">
        <v>0</v>
      </c>
      <c r="AZ799" s="39" t="s">
        <v>85</v>
      </c>
      <c r="BA799" s="39"/>
      <c r="BB799" s="48" t="s">
        <v>9643</v>
      </c>
      <c r="BC799" s="39">
        <v>0</v>
      </c>
      <c r="BD799" s="41" t="s">
        <v>9636</v>
      </c>
      <c r="BE799" s="50">
        <v>20</v>
      </c>
      <c r="BF799" s="50">
        <v>2</v>
      </c>
      <c r="BG799" s="50">
        <v>4</v>
      </c>
      <c r="BH799" s="50">
        <v>26</v>
      </c>
      <c r="BI799" s="50" t="s">
        <v>9644</v>
      </c>
      <c r="BJ799" s="50" t="s">
        <v>9645</v>
      </c>
      <c r="BK799" s="50" t="s">
        <v>9646</v>
      </c>
      <c r="BL799" s="51" t="s">
        <v>9647</v>
      </c>
      <c r="BM799" s="52" t="s">
        <v>90</v>
      </c>
      <c r="BN799" s="57"/>
      <c r="BO799" s="57"/>
      <c r="BP799" s="57"/>
      <c r="BQ799" s="58"/>
    </row>
    <row r="800" spans="1:69" ht="15.75" x14ac:dyDescent="0.25">
      <c r="A800" s="38" t="s">
        <v>9002</v>
      </c>
      <c r="B800" s="39" t="s">
        <v>9603</v>
      </c>
      <c r="C800" s="39" t="s">
        <v>132</v>
      </c>
      <c r="D800" s="39" t="s">
        <v>71</v>
      </c>
      <c r="E800" s="39" t="s">
        <v>132</v>
      </c>
      <c r="F800" s="66" t="str">
        <f t="shared" si="43"/>
        <v>http://twiplomacy.com/info/north-america/Honduras</v>
      </c>
      <c r="G800" s="41" t="s">
        <v>9648</v>
      </c>
      <c r="H800" s="48" t="s">
        <v>9649</v>
      </c>
      <c r="I800" s="41" t="s">
        <v>9650</v>
      </c>
      <c r="J800" s="43">
        <v>6301</v>
      </c>
      <c r="K800" s="43">
        <v>792</v>
      </c>
      <c r="L800" s="41" t="s">
        <v>9651</v>
      </c>
      <c r="M800" s="41" t="s">
        <v>9652</v>
      </c>
      <c r="N800" s="41" t="s">
        <v>9603</v>
      </c>
      <c r="O800" s="43">
        <v>1667</v>
      </c>
      <c r="P800" s="43">
        <v>10421</v>
      </c>
      <c r="Q800" s="41" t="s">
        <v>3587</v>
      </c>
      <c r="R800" s="41" t="s">
        <v>79</v>
      </c>
      <c r="S800" s="43">
        <v>124</v>
      </c>
      <c r="T800" s="44" t="s">
        <v>97</v>
      </c>
      <c r="U800" s="43">
        <v>6.609958506224066</v>
      </c>
      <c r="V800" s="43">
        <v>5.6455617628801988</v>
      </c>
      <c r="W800" s="43">
        <v>4.6617008069522026</v>
      </c>
      <c r="X800" s="45">
        <v>20</v>
      </c>
      <c r="Y800" s="45">
        <v>3186</v>
      </c>
      <c r="Z800" s="46">
        <v>6.27746390458255E-3</v>
      </c>
      <c r="AA800" s="41" t="s">
        <v>9648</v>
      </c>
      <c r="AB800" s="41" t="s">
        <v>9650</v>
      </c>
      <c r="AC800" s="41" t="s">
        <v>9653</v>
      </c>
      <c r="AD800" s="41" t="s">
        <v>9649</v>
      </c>
      <c r="AE800" s="43">
        <v>14031</v>
      </c>
      <c r="AF800" s="43">
        <v>6.3756613756613758</v>
      </c>
      <c r="AG800" s="43">
        <v>7230</v>
      </c>
      <c r="AH800" s="43">
        <v>6801</v>
      </c>
      <c r="AI800" s="47">
        <v>2.5899999999999999E-3</v>
      </c>
      <c r="AJ800" s="47">
        <v>2.49E-3</v>
      </c>
      <c r="AK800" s="47">
        <v>1.23E-3</v>
      </c>
      <c r="AL800" s="47">
        <v>6.6899999999999998E-3</v>
      </c>
      <c r="AM800" s="47">
        <v>1.0399999999999999E-3</v>
      </c>
      <c r="AN800" s="43">
        <v>1134</v>
      </c>
      <c r="AO800" s="43">
        <v>973</v>
      </c>
      <c r="AP800" s="43">
        <v>19</v>
      </c>
      <c r="AQ800" s="43">
        <v>106</v>
      </c>
      <c r="AR800" s="43">
        <v>10</v>
      </c>
      <c r="AS800" s="41">
        <v>3.11</v>
      </c>
      <c r="AT800" s="43">
        <v>6294</v>
      </c>
      <c r="AU800" s="43">
        <v>2953</v>
      </c>
      <c r="AV800" s="47">
        <v>0.88390000000000002</v>
      </c>
      <c r="AW800" s="48" t="s">
        <v>9654</v>
      </c>
      <c r="AX800" s="39">
        <v>0</v>
      </c>
      <c r="AY800" s="39">
        <v>0</v>
      </c>
      <c r="AZ800" s="39" t="s">
        <v>85</v>
      </c>
      <c r="BA800" s="39"/>
      <c r="BB800" s="48" t="s">
        <v>9655</v>
      </c>
      <c r="BC800" s="39">
        <v>0</v>
      </c>
      <c r="BD800" s="41" t="s">
        <v>9648</v>
      </c>
      <c r="BE800" s="50">
        <v>55</v>
      </c>
      <c r="BF800" s="50">
        <v>30</v>
      </c>
      <c r="BG800" s="50">
        <v>22</v>
      </c>
      <c r="BH800" s="50">
        <v>107</v>
      </c>
      <c r="BI800" s="50" t="s">
        <v>9656</v>
      </c>
      <c r="BJ800" s="50" t="s">
        <v>9657</v>
      </c>
      <c r="BK800" s="50" t="s">
        <v>9658</v>
      </c>
      <c r="BL800" s="51" t="s">
        <v>9659</v>
      </c>
      <c r="BM800" s="52" t="s">
        <v>276</v>
      </c>
      <c r="BN800" s="57"/>
      <c r="BO800" s="57"/>
      <c r="BP800" s="57"/>
      <c r="BQ800" s="58"/>
    </row>
    <row r="801" spans="1:69" ht="15.75" x14ac:dyDescent="0.25">
      <c r="A801" s="88" t="s">
        <v>9002</v>
      </c>
      <c r="B801" s="39" t="s">
        <v>9603</v>
      </c>
      <c r="C801" s="83" t="s">
        <v>70</v>
      </c>
      <c r="D801" s="83" t="s">
        <v>71</v>
      </c>
      <c r="E801" s="83" t="s">
        <v>70</v>
      </c>
      <c r="F801" s="66" t="str">
        <f t="shared" si="43"/>
        <v>http://twiplomacy.com/info/north-america/Honduras</v>
      </c>
      <c r="G801" s="41" t="s">
        <v>9660</v>
      </c>
      <c r="H801" s="48" t="s">
        <v>9661</v>
      </c>
      <c r="I801" s="41" t="s">
        <v>9662</v>
      </c>
      <c r="J801" s="43">
        <v>2939</v>
      </c>
      <c r="K801" s="43">
        <v>8</v>
      </c>
      <c r="L801" s="41"/>
      <c r="M801" s="41" t="s">
        <v>9663</v>
      </c>
      <c r="N801" s="41"/>
      <c r="O801" s="43">
        <v>0</v>
      </c>
      <c r="P801" s="43">
        <v>301</v>
      </c>
      <c r="Q801" s="41" t="s">
        <v>3587</v>
      </c>
      <c r="R801" s="41" t="s">
        <v>79</v>
      </c>
      <c r="S801" s="43">
        <v>65</v>
      </c>
      <c r="T801" s="85" t="s">
        <v>9664</v>
      </c>
      <c r="U801" s="43">
        <v>0.93167701863354035</v>
      </c>
      <c r="V801" s="43">
        <v>0.44666666666666671</v>
      </c>
      <c r="W801" s="43">
        <v>1.666666666666667E-2</v>
      </c>
      <c r="X801" s="45">
        <v>1</v>
      </c>
      <c r="Y801" s="45">
        <v>300</v>
      </c>
      <c r="Z801" s="46">
        <v>3.3333333333333296E-3</v>
      </c>
      <c r="AA801" s="41" t="s">
        <v>9660</v>
      </c>
      <c r="AB801" s="41" t="s">
        <v>9662</v>
      </c>
      <c r="AC801" s="41" t="s">
        <v>9665</v>
      </c>
      <c r="AD801" s="41" t="s">
        <v>9661</v>
      </c>
      <c r="AE801" s="43">
        <v>0</v>
      </c>
      <c r="AF801" s="43" t="e">
        <v>#VALUE!</v>
      </c>
      <c r="AG801" s="43">
        <v>0</v>
      </c>
      <c r="AH801" s="43">
        <v>0</v>
      </c>
      <c r="AI801" s="41" t="s">
        <v>82</v>
      </c>
      <c r="AJ801" s="41" t="s">
        <v>82</v>
      </c>
      <c r="AK801" s="41" t="s">
        <v>82</v>
      </c>
      <c r="AL801" s="41" t="s">
        <v>82</v>
      </c>
      <c r="AM801" s="41" t="s">
        <v>82</v>
      </c>
      <c r="AN801" s="43" t="s">
        <v>83</v>
      </c>
      <c r="AO801" s="43">
        <v>0</v>
      </c>
      <c r="AP801" s="43">
        <v>0</v>
      </c>
      <c r="AQ801" s="43">
        <v>0</v>
      </c>
      <c r="AR801" s="43">
        <v>0</v>
      </c>
      <c r="AS801" s="41">
        <v>0</v>
      </c>
      <c r="AT801" s="43">
        <v>2939</v>
      </c>
      <c r="AU801" s="43">
        <v>4</v>
      </c>
      <c r="AV801" s="47">
        <v>1.4E-3</v>
      </c>
      <c r="AW801" s="48" t="s">
        <v>9666</v>
      </c>
      <c r="AX801" s="39">
        <v>0</v>
      </c>
      <c r="AY801" s="39">
        <v>0</v>
      </c>
      <c r="AZ801" s="39" t="s">
        <v>85</v>
      </c>
      <c r="BA801" s="39"/>
      <c r="BB801" s="48" t="s">
        <v>9667</v>
      </c>
      <c r="BC801" s="39">
        <v>0</v>
      </c>
      <c r="BD801" s="41" t="s">
        <v>9660</v>
      </c>
      <c r="BE801" s="50">
        <v>0</v>
      </c>
      <c r="BF801" s="50">
        <v>6</v>
      </c>
      <c r="BG801" s="50">
        <v>0</v>
      </c>
      <c r="BH801" s="50">
        <v>6</v>
      </c>
      <c r="BI801" s="50"/>
      <c r="BJ801" s="50" t="s">
        <v>9668</v>
      </c>
      <c r="BK801" s="50"/>
      <c r="BL801" s="51" t="s">
        <v>9669</v>
      </c>
      <c r="BM801" s="52" t="s">
        <v>90</v>
      </c>
      <c r="BN801" s="57"/>
      <c r="BO801" s="57"/>
      <c r="BP801" s="57"/>
      <c r="BQ801" s="58"/>
    </row>
    <row r="802" spans="1:69" ht="75" x14ac:dyDescent="0.25">
      <c r="A802" s="38" t="s">
        <v>9002</v>
      </c>
      <c r="B802" s="39" t="s">
        <v>9100</v>
      </c>
      <c r="C802" s="39" t="s">
        <v>104</v>
      </c>
      <c r="D802" s="39" t="s">
        <v>118</v>
      </c>
      <c r="E802" s="39" t="s">
        <v>9670</v>
      </c>
      <c r="F802" s="66" t="str">
        <f>HYPERLINK("http://twiplomacy.com/info/north-america/Jamaica","http://twiplomacy.com/info/north-america/Jamaica")</f>
        <v>http://twiplomacy.com/info/north-america/Jamaica</v>
      </c>
      <c r="G802" s="41" t="s">
        <v>9671</v>
      </c>
      <c r="H802" s="48" t="s">
        <v>9672</v>
      </c>
      <c r="I802" s="41" t="s">
        <v>9673</v>
      </c>
      <c r="J802" s="43">
        <v>54015</v>
      </c>
      <c r="K802" s="43">
        <v>188</v>
      </c>
      <c r="L802" s="41" t="s">
        <v>9674</v>
      </c>
      <c r="M802" s="41" t="s">
        <v>9675</v>
      </c>
      <c r="N802" s="41" t="s">
        <v>9100</v>
      </c>
      <c r="O802" s="43">
        <v>112</v>
      </c>
      <c r="P802" s="43">
        <v>7648</v>
      </c>
      <c r="Q802" s="41" t="s">
        <v>164</v>
      </c>
      <c r="R802" s="41" t="s">
        <v>124</v>
      </c>
      <c r="S802" s="43">
        <v>235</v>
      </c>
      <c r="T802" s="44" t="s">
        <v>97</v>
      </c>
      <c r="U802" s="43">
        <v>4.472878998609179</v>
      </c>
      <c r="V802" s="43">
        <v>37.223850766155898</v>
      </c>
      <c r="W802" s="43">
        <v>58.356762158560961</v>
      </c>
      <c r="X802" s="45">
        <v>78</v>
      </c>
      <c r="Y802" s="45">
        <v>3216</v>
      </c>
      <c r="Z802" s="46">
        <v>2.42537313432836E-2</v>
      </c>
      <c r="AA802" s="41" t="s">
        <v>9671</v>
      </c>
      <c r="AB802" s="41" t="s">
        <v>9673</v>
      </c>
      <c r="AC802" s="41" t="s">
        <v>9676</v>
      </c>
      <c r="AD802" s="41" t="s">
        <v>9672</v>
      </c>
      <c r="AE802" s="43">
        <v>170194</v>
      </c>
      <c r="AF802" s="43">
        <v>37.815773630343166</v>
      </c>
      <c r="AG802" s="43">
        <v>62812</v>
      </c>
      <c r="AH802" s="43">
        <v>107382</v>
      </c>
      <c r="AI802" s="47">
        <v>2.3E-3</v>
      </c>
      <c r="AJ802" s="47">
        <v>2.5899999999999999E-3</v>
      </c>
      <c r="AK802" s="47">
        <v>1.1999999999999999E-3</v>
      </c>
      <c r="AL802" s="47">
        <v>3.3999999999999998E-3</v>
      </c>
      <c r="AM802" s="47">
        <v>1.56E-3</v>
      </c>
      <c r="AN802" s="43">
        <v>1661</v>
      </c>
      <c r="AO802" s="43">
        <v>727</v>
      </c>
      <c r="AP802" s="43">
        <v>291</v>
      </c>
      <c r="AQ802" s="43">
        <v>234</v>
      </c>
      <c r="AR802" s="43">
        <v>408</v>
      </c>
      <c r="AS802" s="41">
        <v>4.55</v>
      </c>
      <c r="AT802" s="43">
        <v>54078</v>
      </c>
      <c r="AU802" s="43">
        <v>18624</v>
      </c>
      <c r="AV802" s="47">
        <v>0.52529999999999999</v>
      </c>
      <c r="AW802" s="48" t="s">
        <v>9677</v>
      </c>
      <c r="AX802" s="39">
        <v>0</v>
      </c>
      <c r="AY802" s="39">
        <v>0</v>
      </c>
      <c r="AZ802" s="39" t="s">
        <v>85</v>
      </c>
      <c r="BA802" s="96"/>
      <c r="BB802" s="48" t="s">
        <v>9678</v>
      </c>
      <c r="BC802" s="39">
        <v>0</v>
      </c>
      <c r="BD802" s="41" t="s">
        <v>9671</v>
      </c>
      <c r="BE802" s="50">
        <v>2</v>
      </c>
      <c r="BF802" s="50">
        <v>14</v>
      </c>
      <c r="BG802" s="50">
        <v>2</v>
      </c>
      <c r="BH802" s="50">
        <v>18</v>
      </c>
      <c r="BI802" s="50" t="s">
        <v>9679</v>
      </c>
      <c r="BJ802" s="50" t="s">
        <v>9680</v>
      </c>
      <c r="BK802" s="50" t="s">
        <v>9681</v>
      </c>
      <c r="BL802" s="116" t="s">
        <v>9682</v>
      </c>
      <c r="BM802" s="117">
        <v>6487</v>
      </c>
      <c r="BN802" s="118">
        <v>14</v>
      </c>
      <c r="BO802" s="118">
        <v>597</v>
      </c>
      <c r="BP802" s="118">
        <v>25</v>
      </c>
      <c r="BQ802" s="58">
        <f>SUM(BM802)/BN802/BO802</f>
        <v>0.77614261785116057</v>
      </c>
    </row>
    <row r="803" spans="1:69" ht="15.75" x14ac:dyDescent="0.25">
      <c r="A803" s="38" t="s">
        <v>9002</v>
      </c>
      <c r="B803" s="39" t="s">
        <v>9100</v>
      </c>
      <c r="C803" s="39" t="s">
        <v>211</v>
      </c>
      <c r="D803" s="39" t="s">
        <v>71</v>
      </c>
      <c r="E803" s="39" t="s">
        <v>211</v>
      </c>
      <c r="F803" s="66" t="str">
        <f>HYPERLINK("http://twiplomacy.com/info/north-america/Jamaica","http://twiplomacy.com/info/north-america/Jamaica")</f>
        <v>http://twiplomacy.com/info/north-america/Jamaica</v>
      </c>
      <c r="G803" s="41" t="s">
        <v>9683</v>
      </c>
      <c r="H803" s="48" t="s">
        <v>9684</v>
      </c>
      <c r="I803" s="41" t="s">
        <v>9685</v>
      </c>
      <c r="J803" s="43">
        <v>20383</v>
      </c>
      <c r="K803" s="43">
        <v>154</v>
      </c>
      <c r="L803" s="41" t="s">
        <v>9686</v>
      </c>
      <c r="M803" s="41" t="s">
        <v>9687</v>
      </c>
      <c r="N803" s="41" t="s">
        <v>9100</v>
      </c>
      <c r="O803" s="43">
        <v>266</v>
      </c>
      <c r="P803" s="43">
        <v>6897</v>
      </c>
      <c r="Q803" s="41" t="s">
        <v>164</v>
      </c>
      <c r="R803" s="41" t="s">
        <v>79</v>
      </c>
      <c r="S803" s="43">
        <v>234</v>
      </c>
      <c r="T803" s="44" t="s">
        <v>97</v>
      </c>
      <c r="U803" s="43">
        <v>2.7899305555555549</v>
      </c>
      <c r="V803" s="43">
        <v>2.3435198821796761</v>
      </c>
      <c r="W803" s="43">
        <v>1.6086156111929311</v>
      </c>
      <c r="X803" s="45">
        <v>205</v>
      </c>
      <c r="Y803" s="45">
        <v>3214</v>
      </c>
      <c r="Z803" s="46">
        <v>6.3783447417548197E-2</v>
      </c>
      <c r="AA803" s="41" t="s">
        <v>9683</v>
      </c>
      <c r="AB803" s="41" t="s">
        <v>9685</v>
      </c>
      <c r="AC803" s="41" t="s">
        <v>9688</v>
      </c>
      <c r="AD803" s="41" t="s">
        <v>9684</v>
      </c>
      <c r="AE803" s="43">
        <v>1734</v>
      </c>
      <c r="AF803" s="43">
        <v>2.8224637681159419</v>
      </c>
      <c r="AG803" s="43">
        <v>779</v>
      </c>
      <c r="AH803" s="43">
        <v>955</v>
      </c>
      <c r="AI803" s="47">
        <v>3.2000000000000003E-4</v>
      </c>
      <c r="AJ803" s="47">
        <v>4.2000000000000002E-4</v>
      </c>
      <c r="AK803" s="47">
        <v>1.6000000000000001E-4</v>
      </c>
      <c r="AL803" s="47">
        <v>3.2000000000000003E-4</v>
      </c>
      <c r="AM803" s="47">
        <v>6.8000000000000005E-4</v>
      </c>
      <c r="AN803" s="43">
        <v>276</v>
      </c>
      <c r="AO803" s="43">
        <v>138</v>
      </c>
      <c r="AP803" s="43">
        <v>20</v>
      </c>
      <c r="AQ803" s="43">
        <v>111</v>
      </c>
      <c r="AR803" s="43">
        <v>7</v>
      </c>
      <c r="AS803" s="41">
        <v>0.76</v>
      </c>
      <c r="AT803" s="43">
        <v>20381</v>
      </c>
      <c r="AU803" s="43">
        <v>2663</v>
      </c>
      <c r="AV803" s="47">
        <v>0.15029999999999999</v>
      </c>
      <c r="AW803" s="48" t="s">
        <v>9689</v>
      </c>
      <c r="AX803" s="39">
        <v>0</v>
      </c>
      <c r="AY803" s="39">
        <v>0</v>
      </c>
      <c r="AZ803" s="39" t="s">
        <v>85</v>
      </c>
      <c r="BA803" s="39"/>
      <c r="BB803" s="48" t="s">
        <v>9690</v>
      </c>
      <c r="BC803" s="39">
        <v>0</v>
      </c>
      <c r="BD803" s="41" t="s">
        <v>9683</v>
      </c>
      <c r="BE803" s="50">
        <v>2</v>
      </c>
      <c r="BF803" s="50">
        <v>10</v>
      </c>
      <c r="BG803" s="50">
        <v>1</v>
      </c>
      <c r="BH803" s="50">
        <v>13</v>
      </c>
      <c r="BI803" s="50" t="s">
        <v>9691</v>
      </c>
      <c r="BJ803" s="50" t="s">
        <v>9692</v>
      </c>
      <c r="BK803" s="50" t="s">
        <v>9671</v>
      </c>
      <c r="BL803" s="56" t="s">
        <v>9693</v>
      </c>
      <c r="BM803" s="52">
        <v>103</v>
      </c>
      <c r="BN803" s="57">
        <v>0</v>
      </c>
      <c r="BO803" s="57">
        <v>154</v>
      </c>
      <c r="BP803" s="57">
        <v>0</v>
      </c>
      <c r="BQ803" s="58" t="e">
        <f>SUM(BM803)/BN803/BO803</f>
        <v>#DIV/0!</v>
      </c>
    </row>
    <row r="804" spans="1:69" ht="15.75" x14ac:dyDescent="0.25">
      <c r="A804" s="38" t="s">
        <v>9002</v>
      </c>
      <c r="B804" s="39" t="s">
        <v>9694</v>
      </c>
      <c r="C804" s="39" t="s">
        <v>146</v>
      </c>
      <c r="D804" s="39" t="s">
        <v>118</v>
      </c>
      <c r="E804" s="39" t="s">
        <v>9695</v>
      </c>
      <c r="F804" s="66" t="str">
        <f>HYPERLINK("http://twiplomacy.com/info/north-america/Mexico","http://twiplomacy.com/info/north-america/Mexico")</f>
        <v>http://twiplomacy.com/info/north-america/Mexico</v>
      </c>
      <c r="G804" s="41" t="s">
        <v>9696</v>
      </c>
      <c r="H804" s="48" t="s">
        <v>9697</v>
      </c>
      <c r="I804" s="41" t="s">
        <v>9698</v>
      </c>
      <c r="J804" s="43">
        <v>7246515</v>
      </c>
      <c r="K804" s="43">
        <v>312</v>
      </c>
      <c r="L804" s="41" t="s">
        <v>9699</v>
      </c>
      <c r="M804" s="41" t="s">
        <v>9700</v>
      </c>
      <c r="N804" s="41" t="s">
        <v>9701</v>
      </c>
      <c r="O804" s="43">
        <v>165</v>
      </c>
      <c r="P804" s="43">
        <v>5383</v>
      </c>
      <c r="Q804" s="41" t="s">
        <v>3587</v>
      </c>
      <c r="R804" s="41" t="s">
        <v>124</v>
      </c>
      <c r="S804" s="43">
        <v>11808</v>
      </c>
      <c r="T804" s="44" t="s">
        <v>97</v>
      </c>
      <c r="U804" s="43">
        <v>1.8</v>
      </c>
      <c r="V804" s="43">
        <v>878.12027833001991</v>
      </c>
      <c r="W804" s="43">
        <v>1118.329357190192</v>
      </c>
      <c r="X804" s="45">
        <v>6</v>
      </c>
      <c r="Y804" s="45">
        <v>3222</v>
      </c>
      <c r="Z804" s="46">
        <v>1.8621973929236499E-3</v>
      </c>
      <c r="AA804" s="41" t="s">
        <v>9696</v>
      </c>
      <c r="AB804" s="41" t="s">
        <v>9698</v>
      </c>
      <c r="AC804" s="41" t="s">
        <v>9702</v>
      </c>
      <c r="AD804" s="41" t="s">
        <v>9697</v>
      </c>
      <c r="AE804" s="43">
        <v>1998535</v>
      </c>
      <c r="AF804" s="43">
        <v>1668.2456140350878</v>
      </c>
      <c r="AG804" s="43">
        <v>665630</v>
      </c>
      <c r="AH804" s="43">
        <v>1332905</v>
      </c>
      <c r="AI804" s="47">
        <v>7.2999999999999996E-4</v>
      </c>
      <c r="AJ804" s="47">
        <v>6.7000000000000002E-4</v>
      </c>
      <c r="AK804" s="47">
        <v>5.2999999999999998E-4</v>
      </c>
      <c r="AL804" s="47">
        <v>8.1999999999999998E-4</v>
      </c>
      <c r="AM804" s="47">
        <v>7.3999999999999999E-4</v>
      </c>
      <c r="AN804" s="43">
        <v>399</v>
      </c>
      <c r="AO804" s="43">
        <v>47</v>
      </c>
      <c r="AP804" s="43">
        <v>62</v>
      </c>
      <c r="AQ804" s="43">
        <v>20</v>
      </c>
      <c r="AR804" s="43">
        <v>270</v>
      </c>
      <c r="AS804" s="41">
        <v>1.0900000000000001</v>
      </c>
      <c r="AT804" s="43">
        <v>7245054</v>
      </c>
      <c r="AU804" s="43">
        <v>863161</v>
      </c>
      <c r="AV804" s="47">
        <v>0.1353</v>
      </c>
      <c r="AW804" s="48" t="s">
        <v>9703</v>
      </c>
      <c r="AX804" s="39">
        <v>0</v>
      </c>
      <c r="AY804" s="39">
        <v>0</v>
      </c>
      <c r="AZ804" s="39" t="s">
        <v>85</v>
      </c>
      <c r="BA804" s="39"/>
      <c r="BB804" s="48" t="s">
        <v>9704</v>
      </c>
      <c r="BC804" s="39">
        <v>0</v>
      </c>
      <c r="BD804" s="41" t="s">
        <v>9696</v>
      </c>
      <c r="BE804" s="50">
        <v>9</v>
      </c>
      <c r="BF804" s="50">
        <v>65</v>
      </c>
      <c r="BG804" s="50">
        <v>12</v>
      </c>
      <c r="BH804" s="50">
        <v>86</v>
      </c>
      <c r="BI804" s="50" t="s">
        <v>9705</v>
      </c>
      <c r="BJ804" s="50" t="s">
        <v>9706</v>
      </c>
      <c r="BK804" s="50" t="s">
        <v>9707</v>
      </c>
      <c r="BL804" s="56" t="s">
        <v>9708</v>
      </c>
      <c r="BM804" s="52">
        <v>133903</v>
      </c>
      <c r="BN804" s="57">
        <v>0</v>
      </c>
      <c r="BO804" s="57">
        <v>110461</v>
      </c>
      <c r="BP804" s="57">
        <v>11</v>
      </c>
      <c r="BQ804" s="58" t="e">
        <f>SUM(BM804)/BN804/BO804</f>
        <v>#DIV/0!</v>
      </c>
    </row>
    <row r="805" spans="1:69" ht="15.75" x14ac:dyDescent="0.25">
      <c r="A805" s="38" t="s">
        <v>9002</v>
      </c>
      <c r="B805" s="39" t="s">
        <v>9694</v>
      </c>
      <c r="C805" s="39" t="s">
        <v>70</v>
      </c>
      <c r="D805" s="39" t="s">
        <v>71</v>
      </c>
      <c r="E805" s="39" t="s">
        <v>70</v>
      </c>
      <c r="F805" s="66" t="str">
        <f>HYPERLINK("http://twiplomacy.com/info/north-america/Mexico","http://twiplomacy.com/info/north-america/Mexico")</f>
        <v>http://twiplomacy.com/info/north-america/Mexico</v>
      </c>
      <c r="G805" s="41" t="s">
        <v>9709</v>
      </c>
      <c r="H805" s="48" t="s">
        <v>9710</v>
      </c>
      <c r="I805" s="41" t="s">
        <v>9711</v>
      </c>
      <c r="J805" s="43">
        <v>3053180</v>
      </c>
      <c r="K805" s="43">
        <v>59</v>
      </c>
      <c r="L805" s="41" t="s">
        <v>9712</v>
      </c>
      <c r="M805" s="41" t="s">
        <v>9713</v>
      </c>
      <c r="N805" s="41"/>
      <c r="O805" s="43">
        <v>987</v>
      </c>
      <c r="P805" s="43">
        <v>104324</v>
      </c>
      <c r="Q805" s="41" t="s">
        <v>3587</v>
      </c>
      <c r="R805" s="41" t="s">
        <v>124</v>
      </c>
      <c r="S805" s="43">
        <v>9079</v>
      </c>
      <c r="T805" s="44" t="s">
        <v>97</v>
      </c>
      <c r="U805" s="43">
        <v>21.763513513513509</v>
      </c>
      <c r="V805" s="43">
        <v>60.148720424915503</v>
      </c>
      <c r="W805" s="43">
        <v>85.25350072428779</v>
      </c>
      <c r="X805" s="45">
        <v>0</v>
      </c>
      <c r="Y805" s="45">
        <v>3221</v>
      </c>
      <c r="Z805" s="46">
        <v>0</v>
      </c>
      <c r="AA805" s="41" t="s">
        <v>9709</v>
      </c>
      <c r="AB805" s="41" t="s">
        <v>9711</v>
      </c>
      <c r="AC805" s="41" t="s">
        <v>9714</v>
      </c>
      <c r="AD805" s="41" t="s">
        <v>9710</v>
      </c>
      <c r="AE805" s="43">
        <v>1258625</v>
      </c>
      <c r="AF805" s="43">
        <v>88.966559288234393</v>
      </c>
      <c r="AG805" s="43">
        <v>579973</v>
      </c>
      <c r="AH805" s="43">
        <v>678652</v>
      </c>
      <c r="AI805" s="47">
        <v>6.9999999999999994E-5</v>
      </c>
      <c r="AJ805" s="47">
        <v>6.9999999999999994E-5</v>
      </c>
      <c r="AK805" s="47">
        <v>5.0000000000000002E-5</v>
      </c>
      <c r="AL805" s="47">
        <v>1.1E-4</v>
      </c>
      <c r="AM805" s="47">
        <v>1E-4</v>
      </c>
      <c r="AN805" s="43">
        <v>6519</v>
      </c>
      <c r="AO805" s="43">
        <v>2043</v>
      </c>
      <c r="AP805" s="43">
        <v>988</v>
      </c>
      <c r="AQ805" s="43">
        <v>3263</v>
      </c>
      <c r="AR805" s="43">
        <v>217</v>
      </c>
      <c r="AS805" s="41">
        <v>17.86</v>
      </c>
      <c r="AT805" s="43">
        <v>3053184</v>
      </c>
      <c r="AU805" s="43">
        <v>242620</v>
      </c>
      <c r="AV805" s="47">
        <v>8.6300000000000002E-2</v>
      </c>
      <c r="AW805" s="66" t="str">
        <f>HYPERLINK("https://twitter.com/PresidenciaMX/lists","https://twitter.com/PresidenciaMX/lists")</f>
        <v>https://twitter.com/PresidenciaMX/lists</v>
      </c>
      <c r="AX805" s="39">
        <v>2</v>
      </c>
      <c r="AY805" s="39">
        <v>0</v>
      </c>
      <c r="AZ805" s="39" t="s">
        <v>85</v>
      </c>
      <c r="BA805" s="39"/>
      <c r="BB805" s="48" t="s">
        <v>9715</v>
      </c>
      <c r="BC805" s="39">
        <v>1</v>
      </c>
      <c r="BD805" s="41" t="s">
        <v>9709</v>
      </c>
      <c r="BE805" s="50">
        <v>0</v>
      </c>
      <c r="BF805" s="50">
        <v>57</v>
      </c>
      <c r="BG805" s="50">
        <v>4</v>
      </c>
      <c r="BH805" s="50">
        <v>61</v>
      </c>
      <c r="BI805" s="50"/>
      <c r="BJ805" s="50" t="s">
        <v>9716</v>
      </c>
      <c r="BK805" s="50" t="s">
        <v>9717</v>
      </c>
      <c r="BL805" s="56" t="s">
        <v>9718</v>
      </c>
      <c r="BM805" s="52">
        <v>1901</v>
      </c>
      <c r="BN805" s="57">
        <v>0</v>
      </c>
      <c r="BO805" s="57">
        <v>34373</v>
      </c>
      <c r="BP805" s="57">
        <v>25</v>
      </c>
      <c r="BQ805" s="58" t="e">
        <f>SUM(BM805)/BN805/BO805</f>
        <v>#DIV/0!</v>
      </c>
    </row>
    <row r="806" spans="1:69" ht="15.75" x14ac:dyDescent="0.25">
      <c r="A806" s="38" t="s">
        <v>9002</v>
      </c>
      <c r="B806" s="39" t="s">
        <v>9694</v>
      </c>
      <c r="C806" s="39" t="s">
        <v>211</v>
      </c>
      <c r="D806" s="39" t="s">
        <v>71</v>
      </c>
      <c r="E806" s="39" t="s">
        <v>211</v>
      </c>
      <c r="F806" s="66" t="str">
        <f>HYPERLINK("http://twiplomacy.com/info/north-america/Mexico","http://twiplomacy.com/info/north-america/Mexico")</f>
        <v>http://twiplomacy.com/info/north-america/Mexico</v>
      </c>
      <c r="G806" s="41" t="s">
        <v>9719</v>
      </c>
      <c r="H806" s="48" t="s">
        <v>9720</v>
      </c>
      <c r="I806" s="41" t="s">
        <v>9721</v>
      </c>
      <c r="J806" s="43">
        <v>1625748</v>
      </c>
      <c r="K806" s="43">
        <v>159</v>
      </c>
      <c r="L806" s="41" t="s">
        <v>9722</v>
      </c>
      <c r="M806" s="41" t="s">
        <v>9723</v>
      </c>
      <c r="N806" s="41" t="s">
        <v>9701</v>
      </c>
      <c r="O806" s="43">
        <v>4343</v>
      </c>
      <c r="P806" s="43">
        <v>161384</v>
      </c>
      <c r="Q806" s="41" t="s">
        <v>3587</v>
      </c>
      <c r="R806" s="41" t="s">
        <v>124</v>
      </c>
      <c r="S806" s="43">
        <v>6623</v>
      </c>
      <c r="T806" s="44" t="s">
        <v>97</v>
      </c>
      <c r="U806" s="43">
        <v>41.11392405063291</v>
      </c>
      <c r="V806" s="43">
        <v>22.02464788732394</v>
      </c>
      <c r="W806" s="43">
        <v>29.466549295774652</v>
      </c>
      <c r="X806" s="45">
        <v>0</v>
      </c>
      <c r="Y806" s="45">
        <v>3248</v>
      </c>
      <c r="Z806" s="46">
        <v>0</v>
      </c>
      <c r="AA806" s="41" t="s">
        <v>9719</v>
      </c>
      <c r="AB806" s="41" t="s">
        <v>9721</v>
      </c>
      <c r="AC806" s="41" t="s">
        <v>9724</v>
      </c>
      <c r="AD806" s="41" t="s">
        <v>9720</v>
      </c>
      <c r="AE806" s="43">
        <v>655897</v>
      </c>
      <c r="AF806" s="43">
        <v>36.223388476896751</v>
      </c>
      <c r="AG806" s="43">
        <v>317498</v>
      </c>
      <c r="AH806" s="43">
        <v>338399</v>
      </c>
      <c r="AI806" s="47">
        <v>5.0000000000000002E-5</v>
      </c>
      <c r="AJ806" s="47">
        <v>6.9999999999999994E-5</v>
      </c>
      <c r="AK806" s="47">
        <v>3.0000000000000001E-5</v>
      </c>
      <c r="AL806" s="47">
        <v>5.0000000000000002E-5</v>
      </c>
      <c r="AM806" s="47">
        <v>1.6000000000000001E-4</v>
      </c>
      <c r="AN806" s="43">
        <v>8765</v>
      </c>
      <c r="AO806" s="43">
        <v>2546</v>
      </c>
      <c r="AP806" s="43">
        <v>1801</v>
      </c>
      <c r="AQ806" s="43">
        <v>4320</v>
      </c>
      <c r="AR806" s="43">
        <v>34</v>
      </c>
      <c r="AS806" s="41">
        <v>24.01</v>
      </c>
      <c r="AT806" s="43">
        <v>1625734</v>
      </c>
      <c r="AU806" s="43">
        <v>54523</v>
      </c>
      <c r="AV806" s="47">
        <v>3.4700000000000002E-2</v>
      </c>
      <c r="AW806" s="66" t="str">
        <f>HYPERLINK("https://twitter.com/gobrep/lists","https://twitter.com/gobmx/lists")</f>
        <v>https://twitter.com/gobmx/lists</v>
      </c>
      <c r="AX806" s="39">
        <v>0</v>
      </c>
      <c r="AY806" s="39">
        <v>0</v>
      </c>
      <c r="AZ806" s="39" t="s">
        <v>85</v>
      </c>
      <c r="BA806" s="39"/>
      <c r="BB806" s="48" t="s">
        <v>9725</v>
      </c>
      <c r="BC806" s="39">
        <v>5</v>
      </c>
      <c r="BD806" s="41" t="s">
        <v>9719</v>
      </c>
      <c r="BE806" s="50">
        <v>0</v>
      </c>
      <c r="BF806" s="50">
        <v>33</v>
      </c>
      <c r="BG806" s="50">
        <v>4</v>
      </c>
      <c r="BH806" s="50">
        <v>37</v>
      </c>
      <c r="BI806" s="50"/>
      <c r="BJ806" s="50" t="s">
        <v>9726</v>
      </c>
      <c r="BK806" s="50" t="s">
        <v>9727</v>
      </c>
      <c r="BL806" s="56" t="s">
        <v>9728</v>
      </c>
      <c r="BM806" s="52" t="s">
        <v>276</v>
      </c>
      <c r="BN806" s="57"/>
      <c r="BO806" s="57"/>
      <c r="BP806" s="57"/>
      <c r="BQ806" s="58"/>
    </row>
    <row r="807" spans="1:69" ht="15.75" x14ac:dyDescent="0.25">
      <c r="A807" s="38" t="s">
        <v>9002</v>
      </c>
      <c r="B807" s="39" t="s">
        <v>9694</v>
      </c>
      <c r="C807" s="39" t="s">
        <v>117</v>
      </c>
      <c r="D807" s="39" t="s">
        <v>118</v>
      </c>
      <c r="E807" s="39" t="s">
        <v>9729</v>
      </c>
      <c r="F807" s="66" t="str">
        <f>HYPERLINK("http://twiplomacy.com/info/north-america/Mexico","http://twiplomacy.com/info/north-america/Mexico")</f>
        <v>http://twiplomacy.com/info/north-america/Mexico</v>
      </c>
      <c r="G807" s="41" t="s">
        <v>9730</v>
      </c>
      <c r="H807" s="48" t="s">
        <v>9731</v>
      </c>
      <c r="I807" s="41" t="s">
        <v>9732</v>
      </c>
      <c r="J807" s="43">
        <v>1250406</v>
      </c>
      <c r="K807" s="43">
        <v>360</v>
      </c>
      <c r="L807" s="41" t="s">
        <v>9733</v>
      </c>
      <c r="M807" s="41" t="s">
        <v>9734</v>
      </c>
      <c r="N807" s="41" t="s">
        <v>9701</v>
      </c>
      <c r="O807" s="43">
        <v>18</v>
      </c>
      <c r="P807" s="43">
        <v>9182</v>
      </c>
      <c r="Q807" s="41" t="s">
        <v>3587</v>
      </c>
      <c r="R807" s="41" t="s">
        <v>124</v>
      </c>
      <c r="S807" s="43">
        <v>3287</v>
      </c>
      <c r="T807" s="44" t="s">
        <v>97</v>
      </c>
      <c r="U807" s="43">
        <v>1.688183237896929</v>
      </c>
      <c r="V807" s="43">
        <v>161.46744036105741</v>
      </c>
      <c r="W807" s="43">
        <v>145.80980012894909</v>
      </c>
      <c r="X807" s="45">
        <v>95</v>
      </c>
      <c r="Y807" s="45">
        <v>3243</v>
      </c>
      <c r="Z807" s="46">
        <v>2.9293863706444601E-2</v>
      </c>
      <c r="AA807" s="41" t="s">
        <v>9730</v>
      </c>
      <c r="AB807" s="41" t="s">
        <v>9732</v>
      </c>
      <c r="AC807" s="41" t="s">
        <v>9735</v>
      </c>
      <c r="AD807" s="41" t="s">
        <v>9736</v>
      </c>
      <c r="AE807" s="43">
        <v>243101</v>
      </c>
      <c r="AF807" s="43">
        <v>519.36315789473679</v>
      </c>
      <c r="AG807" s="43">
        <v>98679</v>
      </c>
      <c r="AH807" s="43">
        <v>144422</v>
      </c>
      <c r="AI807" s="47">
        <v>1.1199999999999999E-3</v>
      </c>
      <c r="AJ807" s="47">
        <v>5.0000000000000001E-4</v>
      </c>
      <c r="AK807" s="47">
        <v>5.2999999999999998E-4</v>
      </c>
      <c r="AL807" s="41" t="s">
        <v>82</v>
      </c>
      <c r="AM807" s="47">
        <v>2.4599999999999999E-3</v>
      </c>
      <c r="AN807" s="43">
        <v>190</v>
      </c>
      <c r="AO807" s="43">
        <v>82</v>
      </c>
      <c r="AP807" s="43">
        <v>0</v>
      </c>
      <c r="AQ807" s="43">
        <v>46</v>
      </c>
      <c r="AR807" s="43">
        <v>60</v>
      </c>
      <c r="AS807" s="41">
        <v>0.52</v>
      </c>
      <c r="AT807" s="43">
        <v>1250487</v>
      </c>
      <c r="AU807" s="43">
        <v>236934</v>
      </c>
      <c r="AV807" s="47">
        <v>0.23380000000000001</v>
      </c>
      <c r="AW807" s="48" t="s">
        <v>9737</v>
      </c>
      <c r="AX807" s="39">
        <v>0</v>
      </c>
      <c r="AY807" s="39">
        <v>0</v>
      </c>
      <c r="AZ807" s="39" t="s">
        <v>85</v>
      </c>
      <c r="BA807" s="39"/>
      <c r="BB807" s="48" t="s">
        <v>9738</v>
      </c>
      <c r="BC807" s="39">
        <v>0</v>
      </c>
      <c r="BD807" s="41" t="s">
        <v>9730</v>
      </c>
      <c r="BE807" s="50">
        <v>2</v>
      </c>
      <c r="BF807" s="50">
        <v>29</v>
      </c>
      <c r="BG807" s="50">
        <v>4</v>
      </c>
      <c r="BH807" s="50">
        <v>35</v>
      </c>
      <c r="BI807" s="50" t="s">
        <v>681</v>
      </c>
      <c r="BJ807" s="50" t="s">
        <v>9739</v>
      </c>
      <c r="BK807" s="50" t="s">
        <v>9740</v>
      </c>
      <c r="BL807" s="56" t="s">
        <v>9741</v>
      </c>
      <c r="BM807" s="77">
        <v>997</v>
      </c>
      <c r="BN807" s="77">
        <v>5</v>
      </c>
      <c r="BO807" s="77">
        <v>27484</v>
      </c>
      <c r="BP807" s="57">
        <v>2</v>
      </c>
      <c r="BQ807" s="58">
        <f>SUM(BM807)/BN807/BO807</f>
        <v>7.255130257604425E-3</v>
      </c>
    </row>
    <row r="808" spans="1:69" ht="15.75" x14ac:dyDescent="0.25">
      <c r="A808" s="38" t="s">
        <v>9002</v>
      </c>
      <c r="B808" s="39" t="s">
        <v>9694</v>
      </c>
      <c r="C808" s="39" t="s">
        <v>132</v>
      </c>
      <c r="D808" s="39" t="s">
        <v>71</v>
      </c>
      <c r="E808" s="39" t="s">
        <v>132</v>
      </c>
      <c r="F808" s="66" t="str">
        <f>HYPERLINK("http://twiplomacy.com/info/north-america/Mexico","http://twiplomacy.com/info/north-america/Mexico")</f>
        <v>http://twiplomacy.com/info/north-america/Mexico</v>
      </c>
      <c r="G808" s="41" t="s">
        <v>9742</v>
      </c>
      <c r="H808" s="48" t="s">
        <v>9743</v>
      </c>
      <c r="I808" s="41" t="s">
        <v>9744</v>
      </c>
      <c r="J808" s="43">
        <v>832927</v>
      </c>
      <c r="K808" s="43">
        <v>556</v>
      </c>
      <c r="L808" s="41" t="s">
        <v>9745</v>
      </c>
      <c r="M808" s="41" t="s">
        <v>9746</v>
      </c>
      <c r="N808" s="41" t="s">
        <v>9701</v>
      </c>
      <c r="O808" s="43">
        <v>1508</v>
      </c>
      <c r="P808" s="43">
        <v>33752</v>
      </c>
      <c r="Q808" s="41" t="s">
        <v>3587</v>
      </c>
      <c r="R808" s="41" t="s">
        <v>124</v>
      </c>
      <c r="S808" s="43">
        <v>2840</v>
      </c>
      <c r="T808" s="44" t="s">
        <v>97</v>
      </c>
      <c r="U808" s="43">
        <v>6.3732809430255406</v>
      </c>
      <c r="V808" s="43">
        <v>97.397451214655518</v>
      </c>
      <c r="W808" s="43">
        <v>115.29828753484669</v>
      </c>
      <c r="X808" s="45">
        <v>4</v>
      </c>
      <c r="Y808" s="45">
        <v>3244</v>
      </c>
      <c r="Z808" s="46">
        <v>1.2330456226880399E-3</v>
      </c>
      <c r="AA808" s="41" t="s">
        <v>9742</v>
      </c>
      <c r="AB808" s="41" t="s">
        <v>9744</v>
      </c>
      <c r="AC808" s="41" t="s">
        <v>9747</v>
      </c>
      <c r="AD808" s="41" t="s">
        <v>9743</v>
      </c>
      <c r="AE808" s="43">
        <v>479096</v>
      </c>
      <c r="AF808" s="43">
        <v>119.01068015739179</v>
      </c>
      <c r="AG808" s="43">
        <v>211720</v>
      </c>
      <c r="AH808" s="43">
        <v>267376</v>
      </c>
      <c r="AI808" s="47">
        <v>3.8000000000000002E-4</v>
      </c>
      <c r="AJ808" s="47">
        <v>3.2000000000000003E-4</v>
      </c>
      <c r="AK808" s="47">
        <v>4.8999999999999998E-4</v>
      </c>
      <c r="AL808" s="47">
        <v>3.6000000000000002E-4</v>
      </c>
      <c r="AM808" s="47">
        <v>8.8000000000000003E-4</v>
      </c>
      <c r="AN808" s="43">
        <v>1779</v>
      </c>
      <c r="AO808" s="43">
        <v>939</v>
      </c>
      <c r="AP808" s="43">
        <v>307</v>
      </c>
      <c r="AQ808" s="43">
        <v>440</v>
      </c>
      <c r="AR808" s="43">
        <v>67</v>
      </c>
      <c r="AS808" s="41">
        <v>4.87</v>
      </c>
      <c r="AT808" s="43">
        <v>833977</v>
      </c>
      <c r="AU808" s="43">
        <v>297333</v>
      </c>
      <c r="AV808" s="47">
        <v>0.55410000000000004</v>
      </c>
      <c r="AW808" s="66" t="str">
        <f>HYPERLINK("https://twitter.com/SRE_mx/lists","https://twitter.com/SRE_mx/lists")</f>
        <v>https://twitter.com/SRE_mx/lists</v>
      </c>
      <c r="AX808" s="39">
        <v>2</v>
      </c>
      <c r="AY808" s="39">
        <v>0</v>
      </c>
      <c r="AZ808" s="66" t="str">
        <f>HYPERLINK("https://twitter.com/SRE_mx/embajadas/members","https://twitter.com/SRE_mx/embajadas/members")</f>
        <v>https://twitter.com/SRE_mx/embajadas/members</v>
      </c>
      <c r="BA808" s="39">
        <v>74</v>
      </c>
      <c r="BB808" s="48" t="s">
        <v>9748</v>
      </c>
      <c r="BC808" s="39">
        <v>0</v>
      </c>
      <c r="BD808" s="41" t="s">
        <v>9742</v>
      </c>
      <c r="BE808" s="50">
        <v>38</v>
      </c>
      <c r="BF808" s="50">
        <v>42</v>
      </c>
      <c r="BG808" s="50">
        <v>30</v>
      </c>
      <c r="BH808" s="50">
        <v>110</v>
      </c>
      <c r="BI808" s="50" t="s">
        <v>9749</v>
      </c>
      <c r="BJ808" s="50" t="s">
        <v>9750</v>
      </c>
      <c r="BK808" s="50" t="s">
        <v>9751</v>
      </c>
      <c r="BL808" s="56" t="s">
        <v>9752</v>
      </c>
      <c r="BM808" s="52">
        <v>15868</v>
      </c>
      <c r="BN808" s="57">
        <v>0</v>
      </c>
      <c r="BO808" s="57">
        <v>16057</v>
      </c>
      <c r="BP808" s="57">
        <v>14</v>
      </c>
      <c r="BQ808" s="58" t="e">
        <f>SUM(BM808)/BN808/BO808</f>
        <v>#DIV/0!</v>
      </c>
    </row>
    <row r="809" spans="1:69" ht="15.75" x14ac:dyDescent="0.25">
      <c r="A809" s="38" t="s">
        <v>9002</v>
      </c>
      <c r="B809" s="39" t="s">
        <v>9753</v>
      </c>
      <c r="C809" s="39" t="s">
        <v>146</v>
      </c>
      <c r="D809" s="39" t="s">
        <v>118</v>
      </c>
      <c r="E809" s="39" t="s">
        <v>9754</v>
      </c>
      <c r="F809" s="66" t="str">
        <f t="shared" ref="F809:F814" si="44">HYPERLINK("http://twiplomacy.com/info/north-america/Panama","http://twiplomacy.com/info/north-america/Panama")</f>
        <v>http://twiplomacy.com/info/north-america/Panama</v>
      </c>
      <c r="G809" s="41" t="s">
        <v>9755</v>
      </c>
      <c r="H809" s="48" t="s">
        <v>9756</v>
      </c>
      <c r="I809" s="41" t="s">
        <v>9757</v>
      </c>
      <c r="J809" s="43">
        <v>543045</v>
      </c>
      <c r="K809" s="43">
        <v>1157</v>
      </c>
      <c r="L809" s="41" t="s">
        <v>9758</v>
      </c>
      <c r="M809" s="41" t="s">
        <v>9759</v>
      </c>
      <c r="N809" s="41" t="s">
        <v>9760</v>
      </c>
      <c r="O809" s="43">
        <v>361</v>
      </c>
      <c r="P809" s="43">
        <v>14971</v>
      </c>
      <c r="Q809" s="41" t="s">
        <v>3587</v>
      </c>
      <c r="R809" s="41" t="s">
        <v>124</v>
      </c>
      <c r="S809" s="43">
        <v>1493</v>
      </c>
      <c r="T809" s="44" t="s">
        <v>97</v>
      </c>
      <c r="U809" s="43">
        <v>7.1725663716814161</v>
      </c>
      <c r="V809" s="43">
        <v>154.79574678536099</v>
      </c>
      <c r="W809" s="43">
        <v>140.80118694362019</v>
      </c>
      <c r="X809" s="45">
        <v>0</v>
      </c>
      <c r="Y809" s="45">
        <v>3242</v>
      </c>
      <c r="Z809" s="46">
        <v>0</v>
      </c>
      <c r="AA809" s="41" t="s">
        <v>9755</v>
      </c>
      <c r="AB809" s="41" t="s">
        <v>9757</v>
      </c>
      <c r="AC809" s="41" t="s">
        <v>9761</v>
      </c>
      <c r="AD809" s="41" t="s">
        <v>9756</v>
      </c>
      <c r="AE809" s="43">
        <v>493789</v>
      </c>
      <c r="AF809" s="43">
        <v>167.24240422721269</v>
      </c>
      <c r="AG809" s="43">
        <v>253205</v>
      </c>
      <c r="AH809" s="43">
        <v>240584</v>
      </c>
      <c r="AI809" s="47">
        <v>6.6E-4</v>
      </c>
      <c r="AJ809" s="47">
        <v>5.5999999999999995E-4</v>
      </c>
      <c r="AK809" s="47">
        <v>5.5000000000000003E-4</v>
      </c>
      <c r="AL809" s="47">
        <v>7.5000000000000002E-4</v>
      </c>
      <c r="AM809" s="47">
        <v>1.2899999999999999E-3</v>
      </c>
      <c r="AN809" s="43">
        <v>1514</v>
      </c>
      <c r="AO809" s="43">
        <v>1080</v>
      </c>
      <c r="AP809" s="43">
        <v>207</v>
      </c>
      <c r="AQ809" s="43">
        <v>50</v>
      </c>
      <c r="AR809" s="43">
        <v>173</v>
      </c>
      <c r="AS809" s="41">
        <v>4.1500000000000004</v>
      </c>
      <c r="AT809" s="43">
        <v>543043</v>
      </c>
      <c r="AU809" s="43">
        <v>108537</v>
      </c>
      <c r="AV809" s="47">
        <v>0.24979999999999999</v>
      </c>
      <c r="AW809" s="48" t="s">
        <v>9762</v>
      </c>
      <c r="AX809" s="39">
        <v>0</v>
      </c>
      <c r="AY809" s="39">
        <v>2</v>
      </c>
      <c r="AZ809" s="39" t="s">
        <v>85</v>
      </c>
      <c r="BA809" s="39"/>
      <c r="BB809" s="48" t="s">
        <v>9763</v>
      </c>
      <c r="BC809" s="39">
        <v>0</v>
      </c>
      <c r="BD809" s="41" t="s">
        <v>9755</v>
      </c>
      <c r="BE809" s="50">
        <v>23</v>
      </c>
      <c r="BF809" s="50">
        <v>25</v>
      </c>
      <c r="BG809" s="50">
        <v>13</v>
      </c>
      <c r="BH809" s="50">
        <v>61</v>
      </c>
      <c r="BI809" s="50" t="s">
        <v>9764</v>
      </c>
      <c r="BJ809" s="50" t="s">
        <v>9765</v>
      </c>
      <c r="BK809" s="50" t="s">
        <v>9766</v>
      </c>
      <c r="BL809" s="51" t="s">
        <v>9767</v>
      </c>
      <c r="BM809" s="52" t="s">
        <v>276</v>
      </c>
      <c r="BN809" s="57"/>
      <c r="BO809" s="57"/>
      <c r="BP809" s="57"/>
      <c r="BQ809" s="58"/>
    </row>
    <row r="810" spans="1:69" ht="15.75" x14ac:dyDescent="0.25">
      <c r="A810" s="38" t="s">
        <v>9002</v>
      </c>
      <c r="B810" s="39" t="s">
        <v>9753</v>
      </c>
      <c r="C810" s="39" t="s">
        <v>70</v>
      </c>
      <c r="D810" s="39" t="s">
        <v>71</v>
      </c>
      <c r="E810" s="39" t="s">
        <v>70</v>
      </c>
      <c r="F810" s="66" t="str">
        <f t="shared" si="44"/>
        <v>http://twiplomacy.com/info/north-america/Panama</v>
      </c>
      <c r="G810" s="41" t="s">
        <v>9768</v>
      </c>
      <c r="H810" s="48" t="s">
        <v>9769</v>
      </c>
      <c r="I810" s="41" t="s">
        <v>9770</v>
      </c>
      <c r="J810" s="43">
        <v>77800</v>
      </c>
      <c r="K810" s="43">
        <v>410</v>
      </c>
      <c r="L810" s="41" t="s">
        <v>9771</v>
      </c>
      <c r="M810" s="41" t="s">
        <v>9772</v>
      </c>
      <c r="N810" s="41"/>
      <c r="O810" s="43">
        <v>1107</v>
      </c>
      <c r="P810" s="43">
        <v>41272</v>
      </c>
      <c r="Q810" s="41" t="s">
        <v>3587</v>
      </c>
      <c r="R810" s="41" t="s">
        <v>124</v>
      </c>
      <c r="S810" s="43">
        <v>325</v>
      </c>
      <c r="T810" s="44" t="s">
        <v>97</v>
      </c>
      <c r="U810" s="43">
        <v>19.804878048780491</v>
      </c>
      <c r="V810" s="43">
        <v>42.505376344086017</v>
      </c>
      <c r="W810" s="43">
        <v>32.670506912442399</v>
      </c>
      <c r="X810" s="45">
        <v>1</v>
      </c>
      <c r="Y810" s="45">
        <v>3248</v>
      </c>
      <c r="Z810" s="46">
        <v>3.07881773399015E-4</v>
      </c>
      <c r="AA810" s="41" t="s">
        <v>9768</v>
      </c>
      <c r="AB810" s="41" t="s">
        <v>9770</v>
      </c>
      <c r="AC810" s="41" t="s">
        <v>9773</v>
      </c>
      <c r="AD810" s="41" t="s">
        <v>9769</v>
      </c>
      <c r="AE810" s="43">
        <v>258838</v>
      </c>
      <c r="AF810" s="43">
        <v>36.891911410688493</v>
      </c>
      <c r="AG810" s="43">
        <v>153249</v>
      </c>
      <c r="AH810" s="43">
        <v>105589</v>
      </c>
      <c r="AI810" s="47">
        <v>8.9999999999999998E-4</v>
      </c>
      <c r="AJ810" s="47">
        <v>9.5E-4</v>
      </c>
      <c r="AK810" s="47">
        <v>7.2999999999999996E-4</v>
      </c>
      <c r="AL810" s="47">
        <v>1.6999999999999999E-3</v>
      </c>
      <c r="AM810" s="47">
        <v>7.6999999999999996E-4</v>
      </c>
      <c r="AN810" s="43">
        <v>4154</v>
      </c>
      <c r="AO810" s="43">
        <v>1768</v>
      </c>
      <c r="AP810" s="43">
        <v>405</v>
      </c>
      <c r="AQ810" s="43">
        <v>1819</v>
      </c>
      <c r="AR810" s="43">
        <v>75</v>
      </c>
      <c r="AS810" s="41">
        <v>11.38</v>
      </c>
      <c r="AT810" s="43">
        <v>77773</v>
      </c>
      <c r="AU810" s="43">
        <v>20674</v>
      </c>
      <c r="AV810" s="47">
        <v>0.36209999999999998</v>
      </c>
      <c r="AW810" s="48" t="str">
        <f>HYPERLINK("https://twitter.com/PresidenciaPma/lists","https://twitter.com/PresidenciaPma/lists")</f>
        <v>https://twitter.com/PresidenciaPma/lists</v>
      </c>
      <c r="AX810" s="39">
        <v>2</v>
      </c>
      <c r="AY810" s="39">
        <v>0</v>
      </c>
      <c r="AZ810" s="39" t="s">
        <v>85</v>
      </c>
      <c r="BA810" s="39"/>
      <c r="BB810" s="72" t="s">
        <v>9774</v>
      </c>
      <c r="BC810" s="39">
        <v>24</v>
      </c>
      <c r="BD810" s="41" t="s">
        <v>9768</v>
      </c>
      <c r="BE810" s="50">
        <v>18</v>
      </c>
      <c r="BF810" s="50">
        <v>17</v>
      </c>
      <c r="BG810" s="50">
        <v>11</v>
      </c>
      <c r="BH810" s="50">
        <v>46</v>
      </c>
      <c r="BI810" s="50" t="s">
        <v>9775</v>
      </c>
      <c r="BJ810" s="50" t="s">
        <v>9776</v>
      </c>
      <c r="BK810" s="50" t="s">
        <v>9777</v>
      </c>
      <c r="BL810" s="56" t="s">
        <v>9778</v>
      </c>
      <c r="BM810" s="52">
        <v>4146</v>
      </c>
      <c r="BN810" s="57">
        <v>6</v>
      </c>
      <c r="BO810" s="57">
        <v>1835</v>
      </c>
      <c r="BP810" s="57">
        <v>1</v>
      </c>
      <c r="BQ810" s="58">
        <f>SUM(BM810)/BN810/BO810</f>
        <v>0.37656675749318802</v>
      </c>
    </row>
    <row r="811" spans="1:69" ht="15.75" x14ac:dyDescent="0.25">
      <c r="A811" s="38" t="s">
        <v>9002</v>
      </c>
      <c r="B811" s="39" t="s">
        <v>9753</v>
      </c>
      <c r="C811" s="39" t="s">
        <v>211</v>
      </c>
      <c r="D811" s="39" t="s">
        <v>71</v>
      </c>
      <c r="E811" s="39" t="s">
        <v>211</v>
      </c>
      <c r="F811" s="66" t="str">
        <f t="shared" si="44"/>
        <v>http://twiplomacy.com/info/north-america/Panama</v>
      </c>
      <c r="G811" s="41" t="s">
        <v>9779</v>
      </c>
      <c r="H811" s="48" t="s">
        <v>9780</v>
      </c>
      <c r="I811" s="41" t="s">
        <v>9779</v>
      </c>
      <c r="J811" s="43">
        <v>16876</v>
      </c>
      <c r="K811" s="43">
        <v>636</v>
      </c>
      <c r="L811" s="41" t="s">
        <v>9781</v>
      </c>
      <c r="M811" s="41" t="s">
        <v>9782</v>
      </c>
      <c r="N811" s="41" t="s">
        <v>9783</v>
      </c>
      <c r="O811" s="43">
        <v>3256</v>
      </c>
      <c r="P811" s="43">
        <v>23533</v>
      </c>
      <c r="Q811" s="41" t="s">
        <v>3587</v>
      </c>
      <c r="R811" s="41" t="s">
        <v>79</v>
      </c>
      <c r="S811" s="43">
        <v>98</v>
      </c>
      <c r="T811" s="44" t="s">
        <v>97</v>
      </c>
      <c r="U811" s="43">
        <v>36.761363636363633</v>
      </c>
      <c r="V811" s="43">
        <v>4.6175824175824172</v>
      </c>
      <c r="W811" s="43">
        <v>4.3318681318681316</v>
      </c>
      <c r="X811" s="45">
        <v>13</v>
      </c>
      <c r="Y811" s="45">
        <v>3235</v>
      </c>
      <c r="Z811" s="46">
        <v>4.0185471406491502E-3</v>
      </c>
      <c r="AA811" s="41" t="s">
        <v>9779</v>
      </c>
      <c r="AB811" s="41" t="s">
        <v>9779</v>
      </c>
      <c r="AC811" s="41" t="s">
        <v>9784</v>
      </c>
      <c r="AD811" s="41" t="s">
        <v>9780</v>
      </c>
      <c r="AE811" s="43">
        <v>21698</v>
      </c>
      <c r="AF811" s="43">
        <v>4.7073464472099555</v>
      </c>
      <c r="AG811" s="43">
        <v>11726</v>
      </c>
      <c r="AH811" s="43">
        <v>9972</v>
      </c>
      <c r="AI811" s="47">
        <v>5.4000000000000001E-4</v>
      </c>
      <c r="AJ811" s="47">
        <v>6.0999999999999997E-4</v>
      </c>
      <c r="AK811" s="47">
        <v>2.7E-4</v>
      </c>
      <c r="AL811" s="47">
        <v>9.3999999999999997E-4</v>
      </c>
      <c r="AM811" s="47">
        <v>1.3999999999999999E-4</v>
      </c>
      <c r="AN811" s="43">
        <v>2491</v>
      </c>
      <c r="AO811" s="43">
        <v>1684</v>
      </c>
      <c r="AP811" s="43">
        <v>159</v>
      </c>
      <c r="AQ811" s="43">
        <v>484</v>
      </c>
      <c r="AR811" s="43">
        <v>145</v>
      </c>
      <c r="AS811" s="41">
        <v>6.82</v>
      </c>
      <c r="AT811" s="43">
        <v>16862</v>
      </c>
      <c r="AU811" s="43">
        <v>4055</v>
      </c>
      <c r="AV811" s="47">
        <v>0.31659999999999999</v>
      </c>
      <c r="AW811" s="48" t="s">
        <v>9785</v>
      </c>
      <c r="AX811" s="39">
        <v>0</v>
      </c>
      <c r="AY811" s="39">
        <v>0</v>
      </c>
      <c r="AZ811" s="39" t="s">
        <v>85</v>
      </c>
      <c r="BA811" s="39"/>
      <c r="BB811" s="48" t="s">
        <v>9786</v>
      </c>
      <c r="BC811" s="39">
        <v>0</v>
      </c>
      <c r="BD811" s="41" t="s">
        <v>9779</v>
      </c>
      <c r="BE811" s="50">
        <v>0</v>
      </c>
      <c r="BF811" s="50">
        <v>1</v>
      </c>
      <c r="BG811" s="50">
        <v>4</v>
      </c>
      <c r="BH811" s="50">
        <v>5</v>
      </c>
      <c r="BI811" s="50"/>
      <c r="BJ811" s="50" t="s">
        <v>3227</v>
      </c>
      <c r="BK811" s="50" t="s">
        <v>9787</v>
      </c>
      <c r="BL811" s="56" t="s">
        <v>9788</v>
      </c>
      <c r="BM811" s="81">
        <v>378</v>
      </c>
      <c r="BN811" s="82">
        <v>19</v>
      </c>
      <c r="BO811" s="82">
        <v>76</v>
      </c>
      <c r="BP811" s="82">
        <v>0</v>
      </c>
      <c r="BQ811" s="58">
        <f>SUM(BM811)/BN811/BO811</f>
        <v>0.26177285318559557</v>
      </c>
    </row>
    <row r="812" spans="1:69" ht="15.75" x14ac:dyDescent="0.25">
      <c r="A812" s="38" t="s">
        <v>9002</v>
      </c>
      <c r="B812" s="39" t="s">
        <v>9753</v>
      </c>
      <c r="C812" s="39" t="s">
        <v>117</v>
      </c>
      <c r="D812" s="39" t="s">
        <v>118</v>
      </c>
      <c r="E812" s="39" t="s">
        <v>9789</v>
      </c>
      <c r="F812" s="66" t="str">
        <f t="shared" si="44"/>
        <v>http://twiplomacy.com/info/north-america/Panama</v>
      </c>
      <c r="G812" s="41" t="s">
        <v>9790</v>
      </c>
      <c r="H812" s="48" t="s">
        <v>9791</v>
      </c>
      <c r="I812" s="41" t="s">
        <v>9792</v>
      </c>
      <c r="J812" s="43">
        <v>78766</v>
      </c>
      <c r="K812" s="43">
        <v>824</v>
      </c>
      <c r="L812" s="41" t="s">
        <v>9793</v>
      </c>
      <c r="M812" s="41" t="s">
        <v>9794</v>
      </c>
      <c r="N812" s="41"/>
      <c r="O812" s="43">
        <v>1084</v>
      </c>
      <c r="P812" s="43">
        <v>10439</v>
      </c>
      <c r="Q812" s="41" t="s">
        <v>3587</v>
      </c>
      <c r="R812" s="41" t="s">
        <v>124</v>
      </c>
      <c r="S812" s="43">
        <v>243</v>
      </c>
      <c r="T812" s="44" t="s">
        <v>97</v>
      </c>
      <c r="U812" s="43">
        <v>8.6521739130434785</v>
      </c>
      <c r="V812" s="43">
        <v>28.142857142857139</v>
      </c>
      <c r="W812" s="43">
        <v>47.171428571428571</v>
      </c>
      <c r="X812" s="45">
        <v>2</v>
      </c>
      <c r="Y812" s="45">
        <v>199</v>
      </c>
      <c r="Z812" s="46">
        <v>1.00502512562814E-2</v>
      </c>
      <c r="AA812" s="41" t="s">
        <v>9790</v>
      </c>
      <c r="AB812" s="41" t="s">
        <v>9792</v>
      </c>
      <c r="AC812" s="41" t="s">
        <v>9795</v>
      </c>
      <c r="AD812" s="41" t="s">
        <v>9791</v>
      </c>
      <c r="AE812" s="43">
        <v>59282</v>
      </c>
      <c r="AF812" s="43">
        <v>41.973724884080369</v>
      </c>
      <c r="AG812" s="43">
        <v>27157</v>
      </c>
      <c r="AH812" s="43">
        <v>32125</v>
      </c>
      <c r="AI812" s="47">
        <v>1.2199999999999999E-3</v>
      </c>
      <c r="AJ812" s="47">
        <v>1.14E-3</v>
      </c>
      <c r="AK812" s="47">
        <v>1.0300000000000001E-3</v>
      </c>
      <c r="AL812" s="47">
        <v>1.4400000000000001E-3</v>
      </c>
      <c r="AM812" s="47">
        <v>2.0899999999999998E-3</v>
      </c>
      <c r="AN812" s="43">
        <v>647</v>
      </c>
      <c r="AO812" s="43">
        <v>128</v>
      </c>
      <c r="AP812" s="43">
        <v>9</v>
      </c>
      <c r="AQ812" s="43">
        <v>401</v>
      </c>
      <c r="AR812" s="43">
        <v>109</v>
      </c>
      <c r="AS812" s="41">
        <v>1.77</v>
      </c>
      <c r="AT812" s="43">
        <v>78765</v>
      </c>
      <c r="AU812" s="43">
        <v>10031</v>
      </c>
      <c r="AV812" s="47">
        <v>0.1459</v>
      </c>
      <c r="AW812" s="48" t="str">
        <f>HYPERLINK("https://twitter.com/IsabelStMalo/lists","https://twitter.com/IsabelStMalo/lists")</f>
        <v>https://twitter.com/IsabelStMalo/lists</v>
      </c>
      <c r="AX812" s="39">
        <v>0</v>
      </c>
      <c r="AY812" s="39">
        <v>1</v>
      </c>
      <c r="AZ812" s="39" t="s">
        <v>85</v>
      </c>
      <c r="BA812" s="39"/>
      <c r="BB812" s="48" t="s">
        <v>9796</v>
      </c>
      <c r="BC812" s="39">
        <v>0</v>
      </c>
      <c r="BD812" s="41" t="s">
        <v>9790</v>
      </c>
      <c r="BE812" s="50">
        <v>23</v>
      </c>
      <c r="BF812" s="50">
        <v>34</v>
      </c>
      <c r="BG812" s="50">
        <v>15</v>
      </c>
      <c r="BH812" s="50">
        <v>72</v>
      </c>
      <c r="BI812" s="50" t="s">
        <v>9797</v>
      </c>
      <c r="BJ812" s="50" t="s">
        <v>9798</v>
      </c>
      <c r="BK812" s="50" t="s">
        <v>9799</v>
      </c>
      <c r="BL812" s="56" t="s">
        <v>9800</v>
      </c>
      <c r="BM812" s="52" t="s">
        <v>276</v>
      </c>
      <c r="BN812" s="57"/>
      <c r="BO812" s="57"/>
      <c r="BP812" s="57"/>
      <c r="BQ812" s="58"/>
    </row>
    <row r="813" spans="1:69" ht="15.75" x14ac:dyDescent="0.25">
      <c r="A813" s="38" t="s">
        <v>9002</v>
      </c>
      <c r="B813" s="39" t="s">
        <v>9753</v>
      </c>
      <c r="C813" s="39" t="s">
        <v>132</v>
      </c>
      <c r="D813" s="39" t="s">
        <v>71</v>
      </c>
      <c r="E813" s="39" t="s">
        <v>132</v>
      </c>
      <c r="F813" s="66" t="str">
        <f t="shared" si="44"/>
        <v>http://twiplomacy.com/info/north-america/Panama</v>
      </c>
      <c r="G813" s="41" t="s">
        <v>9801</v>
      </c>
      <c r="H813" s="48" t="s">
        <v>9802</v>
      </c>
      <c r="I813" s="41" t="s">
        <v>9803</v>
      </c>
      <c r="J813" s="43">
        <v>53230</v>
      </c>
      <c r="K813" s="43">
        <v>935</v>
      </c>
      <c r="L813" s="41" t="s">
        <v>9804</v>
      </c>
      <c r="M813" s="41" t="s">
        <v>9805</v>
      </c>
      <c r="N813" s="41" t="s">
        <v>9806</v>
      </c>
      <c r="O813" s="43">
        <v>1169</v>
      </c>
      <c r="P813" s="43">
        <v>17228</v>
      </c>
      <c r="Q813" s="41" t="s">
        <v>3587</v>
      </c>
      <c r="R813" s="41" t="s">
        <v>124</v>
      </c>
      <c r="S813" s="43">
        <v>270</v>
      </c>
      <c r="T813" s="44" t="s">
        <v>97</v>
      </c>
      <c r="U813" s="43">
        <v>22.13013698630137</v>
      </c>
      <c r="V813" s="43">
        <v>8.6692094313453545</v>
      </c>
      <c r="W813" s="43">
        <v>8.9022191400832185</v>
      </c>
      <c r="X813" s="45">
        <v>11</v>
      </c>
      <c r="Y813" s="45">
        <v>3231</v>
      </c>
      <c r="Z813" s="46">
        <v>3.4045187248529902E-3</v>
      </c>
      <c r="AA813" s="41" t="s">
        <v>9801</v>
      </c>
      <c r="AB813" s="41" t="s">
        <v>9803</v>
      </c>
      <c r="AC813" s="41" t="s">
        <v>9807</v>
      </c>
      <c r="AD813" s="41" t="s">
        <v>9802</v>
      </c>
      <c r="AE813" s="43">
        <v>161388</v>
      </c>
      <c r="AF813" s="43">
        <v>20.865694551036071</v>
      </c>
      <c r="AG813" s="43">
        <v>81564</v>
      </c>
      <c r="AH813" s="43">
        <v>79824</v>
      </c>
      <c r="AI813" s="47">
        <v>9.3000000000000005E-4</v>
      </c>
      <c r="AJ813" s="47">
        <v>5.4000000000000001E-4</v>
      </c>
      <c r="AK813" s="47">
        <v>7.6000000000000004E-4</v>
      </c>
      <c r="AL813" s="47">
        <v>1.225E-2</v>
      </c>
      <c r="AM813" s="47">
        <v>5.1999999999999998E-3</v>
      </c>
      <c r="AN813" s="43">
        <v>3909</v>
      </c>
      <c r="AO813" s="43">
        <v>2182</v>
      </c>
      <c r="AP813" s="43">
        <v>65</v>
      </c>
      <c r="AQ813" s="43">
        <v>1492</v>
      </c>
      <c r="AR813" s="43">
        <v>162</v>
      </c>
      <c r="AS813" s="41">
        <v>10.71</v>
      </c>
      <c r="AT813" s="43">
        <v>53213</v>
      </c>
      <c r="AU813" s="43">
        <v>27942</v>
      </c>
      <c r="AV813" s="47">
        <v>1.1056999999999999</v>
      </c>
      <c r="AW813" s="48" t="str">
        <f>HYPERLINK("https://twitter.com/CancilleriaPma/lists","https://twitter.com/CancilleriaPma/lists")</f>
        <v>https://twitter.com/CancilleriaPma/lists</v>
      </c>
      <c r="AX813" s="39">
        <v>3</v>
      </c>
      <c r="AY813" s="39">
        <v>0</v>
      </c>
      <c r="AZ813" s="39" t="s">
        <v>85</v>
      </c>
      <c r="BA813" s="39"/>
      <c r="BB813" s="48" t="s">
        <v>9808</v>
      </c>
      <c r="BC813" s="39">
        <v>2</v>
      </c>
      <c r="BD813" s="41" t="s">
        <v>9801</v>
      </c>
      <c r="BE813" s="50">
        <v>82</v>
      </c>
      <c r="BF813" s="50">
        <v>26</v>
      </c>
      <c r="BG813" s="50">
        <v>47</v>
      </c>
      <c r="BH813" s="50">
        <v>155</v>
      </c>
      <c r="BI813" s="50" t="s">
        <v>9809</v>
      </c>
      <c r="BJ813" s="50" t="s">
        <v>9810</v>
      </c>
      <c r="BK813" s="50" t="s">
        <v>9811</v>
      </c>
      <c r="BL813" s="56" t="s">
        <v>9812</v>
      </c>
      <c r="BM813" s="52">
        <v>236</v>
      </c>
      <c r="BN813" s="57">
        <v>1</v>
      </c>
      <c r="BO813" s="57">
        <v>426</v>
      </c>
      <c r="BP813" s="57">
        <v>96</v>
      </c>
      <c r="BQ813" s="58">
        <f>SUM(BM813)/BN813/BO813</f>
        <v>0.5539906103286385</v>
      </c>
    </row>
    <row r="814" spans="1:69" ht="15.75" x14ac:dyDescent="0.25">
      <c r="A814" s="38" t="s">
        <v>9002</v>
      </c>
      <c r="B814" s="39" t="s">
        <v>9753</v>
      </c>
      <c r="C814" s="39" t="s">
        <v>132</v>
      </c>
      <c r="D814" s="39" t="s">
        <v>71</v>
      </c>
      <c r="E814" s="39" t="s">
        <v>132</v>
      </c>
      <c r="F814" s="66" t="str">
        <f t="shared" si="44"/>
        <v>http://twiplomacy.com/info/north-america/Panama</v>
      </c>
      <c r="G814" s="41" t="s">
        <v>9813</v>
      </c>
      <c r="H814" s="48" t="s">
        <v>9814</v>
      </c>
      <c r="I814" s="41" t="s">
        <v>9803</v>
      </c>
      <c r="J814" s="43">
        <v>2183</v>
      </c>
      <c r="K814" s="43">
        <v>20</v>
      </c>
      <c r="L814" s="41" t="s">
        <v>9815</v>
      </c>
      <c r="M814" s="41" t="s">
        <v>9816</v>
      </c>
      <c r="N814" s="41" t="s">
        <v>9817</v>
      </c>
      <c r="O814" s="43">
        <v>4</v>
      </c>
      <c r="P814" s="43">
        <v>375</v>
      </c>
      <c r="Q814" s="41" t="s">
        <v>3587</v>
      </c>
      <c r="R814" s="41" t="s">
        <v>79</v>
      </c>
      <c r="S814" s="43">
        <v>67</v>
      </c>
      <c r="T814" s="44" t="s">
        <v>9818</v>
      </c>
      <c r="U814" s="43">
        <v>0.99468085106382975</v>
      </c>
      <c r="V814" s="43">
        <v>0.81021897810218979</v>
      </c>
      <c r="W814" s="43">
        <v>0.1277372262773723</v>
      </c>
      <c r="X814" s="45">
        <v>6</v>
      </c>
      <c r="Y814" s="45">
        <v>374</v>
      </c>
      <c r="Z814" s="46">
        <v>1.60427807486631E-2</v>
      </c>
      <c r="AA814" s="41" t="s">
        <v>9813</v>
      </c>
      <c r="AB814" s="41" t="s">
        <v>9803</v>
      </c>
      <c r="AC814" s="41" t="s">
        <v>9819</v>
      </c>
      <c r="AD814" s="41" t="s">
        <v>9814</v>
      </c>
      <c r="AE814" s="43">
        <v>0</v>
      </c>
      <c r="AF814" s="43" t="e">
        <v>#VALUE!</v>
      </c>
      <c r="AG814" s="43">
        <v>0</v>
      </c>
      <c r="AH814" s="43">
        <v>0</v>
      </c>
      <c r="AI814" s="41" t="s">
        <v>82</v>
      </c>
      <c r="AJ814" s="41" t="s">
        <v>82</v>
      </c>
      <c r="AK814" s="41" t="s">
        <v>82</v>
      </c>
      <c r="AL814" s="41" t="s">
        <v>82</v>
      </c>
      <c r="AM814" s="41" t="s">
        <v>82</v>
      </c>
      <c r="AN814" s="43" t="s">
        <v>83</v>
      </c>
      <c r="AO814" s="43">
        <v>0</v>
      </c>
      <c r="AP814" s="43">
        <v>0</v>
      </c>
      <c r="AQ814" s="43">
        <v>0</v>
      </c>
      <c r="AR814" s="43">
        <v>0</v>
      </c>
      <c r="AS814" s="41">
        <v>0</v>
      </c>
      <c r="AT814" s="43">
        <v>2184</v>
      </c>
      <c r="AU814" s="43">
        <v>69</v>
      </c>
      <c r="AV814" s="47">
        <v>3.2599999999999997E-2</v>
      </c>
      <c r="AW814" s="48" t="s">
        <v>9820</v>
      </c>
      <c r="AX814" s="39">
        <v>0</v>
      </c>
      <c r="AY814" s="39">
        <v>0</v>
      </c>
      <c r="AZ814" s="39" t="s">
        <v>85</v>
      </c>
      <c r="BA814" s="39"/>
      <c r="BB814" s="48" t="s">
        <v>9821</v>
      </c>
      <c r="BC814" s="39">
        <v>0</v>
      </c>
      <c r="BD814" s="41" t="s">
        <v>9813</v>
      </c>
      <c r="BE814" s="50">
        <v>4</v>
      </c>
      <c r="BF814" s="50">
        <v>27</v>
      </c>
      <c r="BG814" s="50">
        <v>4</v>
      </c>
      <c r="BH814" s="50">
        <v>35</v>
      </c>
      <c r="BI814" s="50" t="s">
        <v>9822</v>
      </c>
      <c r="BJ814" s="50" t="s">
        <v>9823</v>
      </c>
      <c r="BK814" s="50" t="s">
        <v>9824</v>
      </c>
      <c r="BL814" s="51" t="s">
        <v>9825</v>
      </c>
      <c r="BM814" s="52" t="s">
        <v>90</v>
      </c>
      <c r="BN814" s="57"/>
      <c r="BO814" s="57"/>
      <c r="BP814" s="57"/>
      <c r="BQ814" s="58"/>
    </row>
    <row r="815" spans="1:69" ht="15.75" x14ac:dyDescent="0.25">
      <c r="A815" s="38" t="s">
        <v>9002</v>
      </c>
      <c r="B815" s="39" t="s">
        <v>9826</v>
      </c>
      <c r="C815" s="39" t="s">
        <v>9827</v>
      </c>
      <c r="D815" s="39" t="s">
        <v>118</v>
      </c>
      <c r="E815" s="87" t="s">
        <v>9828</v>
      </c>
      <c r="F815" s="66" t="str">
        <f>HYPERLINK("http://twiplomacy.com/info/south-america/Puerto_Rico","http://twiplomacy.com/info/south-america/Puerto_Rico")</f>
        <v>http://twiplomacy.com/info/south-america/Puerto_Rico</v>
      </c>
      <c r="G815" s="41" t="s">
        <v>9829</v>
      </c>
      <c r="H815" s="48" t="s">
        <v>9830</v>
      </c>
      <c r="I815" s="41" t="s">
        <v>9831</v>
      </c>
      <c r="J815" s="43">
        <v>139467</v>
      </c>
      <c r="K815" s="43">
        <v>2958</v>
      </c>
      <c r="L815" s="41" t="s">
        <v>9832</v>
      </c>
      <c r="M815" s="41" t="s">
        <v>9833</v>
      </c>
      <c r="N815" s="41" t="s">
        <v>9826</v>
      </c>
      <c r="O815" s="43">
        <v>12501</v>
      </c>
      <c r="P815" s="43">
        <v>41016</v>
      </c>
      <c r="Q815" s="41" t="s">
        <v>164</v>
      </c>
      <c r="R815" s="41" t="s">
        <v>124</v>
      </c>
      <c r="S815" s="43">
        <v>556</v>
      </c>
      <c r="T815" s="44" t="s">
        <v>97</v>
      </c>
      <c r="U815" s="43">
        <v>30.06481481481481</v>
      </c>
      <c r="V815" s="43">
        <v>47.440743113388862</v>
      </c>
      <c r="W815" s="43">
        <v>134.07174887892381</v>
      </c>
      <c r="X815" s="45">
        <v>4</v>
      </c>
      <c r="Y815" s="45">
        <v>3247</v>
      </c>
      <c r="Z815" s="46">
        <v>1.2319063751154899E-3</v>
      </c>
      <c r="AA815" s="41" t="s">
        <v>9829</v>
      </c>
      <c r="AB815" s="41" t="s">
        <v>9831</v>
      </c>
      <c r="AC815" s="41" t="s">
        <v>9834</v>
      </c>
      <c r="AD815" s="41" t="s">
        <v>9830</v>
      </c>
      <c r="AE815" s="43">
        <v>1315273</v>
      </c>
      <c r="AF815" s="43">
        <v>62.246856386499005</v>
      </c>
      <c r="AG815" s="43">
        <v>376220</v>
      </c>
      <c r="AH815" s="43">
        <v>939053</v>
      </c>
      <c r="AI815" s="47">
        <v>1.7600000000000001E-3</v>
      </c>
      <c r="AJ815" s="47">
        <v>1.6100000000000001E-3</v>
      </c>
      <c r="AK815" s="47">
        <v>1.4499999999999999E-3</v>
      </c>
      <c r="AL815" s="47">
        <v>3.2200000000000002E-3</v>
      </c>
      <c r="AM815" s="47">
        <v>3.1700000000000001E-3</v>
      </c>
      <c r="AN815" s="43">
        <v>6044</v>
      </c>
      <c r="AO815" s="43">
        <v>3995</v>
      </c>
      <c r="AP815" s="43">
        <v>82</v>
      </c>
      <c r="AQ815" s="43">
        <v>1039</v>
      </c>
      <c r="AR815" s="43">
        <v>913</v>
      </c>
      <c r="AS815" s="41">
        <v>16.559999999999999</v>
      </c>
      <c r="AT815" s="43">
        <v>139472</v>
      </c>
      <c r="AU815" s="43">
        <v>48865</v>
      </c>
      <c r="AV815" s="47">
        <v>0.5393</v>
      </c>
      <c r="AW815" s="48" t="s">
        <v>9835</v>
      </c>
      <c r="AX815" s="39">
        <v>0</v>
      </c>
      <c r="AY815" s="39">
        <v>0</v>
      </c>
      <c r="AZ815" s="39" t="s">
        <v>85</v>
      </c>
      <c r="BA815" s="39"/>
      <c r="BB815" s="48" t="s">
        <v>9836</v>
      </c>
      <c r="BC815" s="39">
        <v>0</v>
      </c>
      <c r="BD815" s="41" t="s">
        <v>9829</v>
      </c>
      <c r="BE815" s="50">
        <v>1</v>
      </c>
      <c r="BF815" s="50">
        <v>3</v>
      </c>
      <c r="BG815" s="50">
        <v>3</v>
      </c>
      <c r="BH815" s="50">
        <v>7</v>
      </c>
      <c r="BI815" s="50" t="s">
        <v>4793</v>
      </c>
      <c r="BJ815" s="50" t="s">
        <v>9837</v>
      </c>
      <c r="BK815" s="50" t="s">
        <v>9838</v>
      </c>
      <c r="BL815" s="56" t="s">
        <v>9839</v>
      </c>
      <c r="BM815" s="52">
        <v>49773</v>
      </c>
      <c r="BN815" s="57">
        <v>0</v>
      </c>
      <c r="BO815" s="57">
        <v>6346</v>
      </c>
      <c r="BP815" s="57">
        <v>0</v>
      </c>
      <c r="BQ815" s="58" t="e">
        <f>SUM(BM815)/BN815/BO815</f>
        <v>#DIV/0!</v>
      </c>
    </row>
    <row r="816" spans="1:69" ht="15.75" x14ac:dyDescent="0.25">
      <c r="A816" s="38" t="s">
        <v>9002</v>
      </c>
      <c r="B816" s="39" t="s">
        <v>9826</v>
      </c>
      <c r="C816" s="39" t="s">
        <v>9840</v>
      </c>
      <c r="D816" s="39" t="s">
        <v>71</v>
      </c>
      <c r="E816" s="39" t="s">
        <v>211</v>
      </c>
      <c r="F816" s="66" t="str">
        <f>HYPERLINK("http://twiplomacy.com/info/south-america/Puerto_Rico","http://twiplomacy.com/info/south-america/Puerto_Rico")</f>
        <v>http://twiplomacy.com/info/south-america/Puerto_Rico</v>
      </c>
      <c r="G816" s="41" t="s">
        <v>9841</v>
      </c>
      <c r="H816" s="48" t="s">
        <v>9842</v>
      </c>
      <c r="I816" s="41" t="s">
        <v>9843</v>
      </c>
      <c r="J816" s="43">
        <v>88069</v>
      </c>
      <c r="K816" s="43">
        <v>507</v>
      </c>
      <c r="L816" s="41" t="s">
        <v>9844</v>
      </c>
      <c r="M816" s="41" t="s">
        <v>9845</v>
      </c>
      <c r="N816" s="41" t="s">
        <v>9846</v>
      </c>
      <c r="O816" s="43">
        <v>1111</v>
      </c>
      <c r="P816" s="43">
        <v>72166</v>
      </c>
      <c r="Q816" s="41" t="s">
        <v>164</v>
      </c>
      <c r="R816" s="41" t="s">
        <v>79</v>
      </c>
      <c r="S816" s="43">
        <v>438</v>
      </c>
      <c r="T816" s="39" t="s">
        <v>97</v>
      </c>
      <c r="U816" s="43">
        <v>37.694117647058818</v>
      </c>
      <c r="V816" s="43">
        <v>13.55623100303951</v>
      </c>
      <c r="W816" s="43">
        <v>24.87082066869301</v>
      </c>
      <c r="X816" s="45">
        <v>2</v>
      </c>
      <c r="Y816" s="45">
        <v>3204</v>
      </c>
      <c r="Z816" s="46">
        <v>6.2421972534332096E-4</v>
      </c>
      <c r="AA816" s="41" t="s">
        <v>9841</v>
      </c>
      <c r="AB816" s="41" t="s">
        <v>9843</v>
      </c>
      <c r="AC816" s="41" t="s">
        <v>9847</v>
      </c>
      <c r="AD816" s="41" t="s">
        <v>9842</v>
      </c>
      <c r="AE816" s="43">
        <v>295195</v>
      </c>
      <c r="AF816" s="43">
        <v>14.512985375693393</v>
      </c>
      <c r="AG816" s="43">
        <v>115117</v>
      </c>
      <c r="AH816" s="43">
        <v>180078</v>
      </c>
      <c r="AI816" s="47">
        <v>4.8000000000000001E-4</v>
      </c>
      <c r="AJ816" s="47">
        <v>5.9000000000000003E-4</v>
      </c>
      <c r="AK816" s="47">
        <v>3.4000000000000002E-4</v>
      </c>
      <c r="AL816" s="47">
        <v>1.0499999999999999E-3</v>
      </c>
      <c r="AM816" s="47">
        <v>4.0999999999999999E-4</v>
      </c>
      <c r="AN816" s="43">
        <v>7932</v>
      </c>
      <c r="AO816" s="43">
        <v>2398</v>
      </c>
      <c r="AP816" s="43">
        <v>431</v>
      </c>
      <c r="AQ816" s="43">
        <v>2041</v>
      </c>
      <c r="AR816" s="43">
        <v>3050</v>
      </c>
      <c r="AS816" s="41">
        <v>21.73</v>
      </c>
      <c r="AT816" s="43">
        <v>88050</v>
      </c>
      <c r="AU816" s="43">
        <v>23147</v>
      </c>
      <c r="AV816" s="47">
        <v>0.35659999999999997</v>
      </c>
      <c r="AW816" s="48" t="str">
        <f>HYPERLINK("https://twitter.com/fortalezapr/lists","https://twitter.com/fortalezapr/lists")</f>
        <v>https://twitter.com/fortalezapr/lists</v>
      </c>
      <c r="AX816" s="39">
        <v>2</v>
      </c>
      <c r="AY816" s="39">
        <v>0</v>
      </c>
      <c r="AZ816" s="39" t="s">
        <v>85</v>
      </c>
      <c r="BA816" s="39"/>
      <c r="BB816" s="48" t="s">
        <v>9848</v>
      </c>
      <c r="BC816" s="39">
        <v>0</v>
      </c>
      <c r="BD816" s="41" t="s">
        <v>9841</v>
      </c>
      <c r="BE816" s="50">
        <v>2</v>
      </c>
      <c r="BF816" s="50">
        <v>5</v>
      </c>
      <c r="BG816" s="50">
        <v>4</v>
      </c>
      <c r="BH816" s="50">
        <v>11</v>
      </c>
      <c r="BI816" s="50" t="s">
        <v>9849</v>
      </c>
      <c r="BJ816" s="50" t="s">
        <v>9850</v>
      </c>
      <c r="BK816" s="50" t="s">
        <v>9851</v>
      </c>
      <c r="BL816" s="56" t="s">
        <v>9852</v>
      </c>
      <c r="BM816" s="52">
        <v>46375</v>
      </c>
      <c r="BN816" s="57">
        <v>13</v>
      </c>
      <c r="BO816" s="57">
        <v>10717</v>
      </c>
      <c r="BP816" s="57">
        <v>2</v>
      </c>
      <c r="BQ816" s="58">
        <f>SUM(BM816)/BN816/BO816</f>
        <v>0.33286439230266796</v>
      </c>
    </row>
    <row r="817" spans="1:69" ht="15.75" x14ac:dyDescent="0.25">
      <c r="A817" s="38" t="s">
        <v>9002</v>
      </c>
      <c r="B817" s="39" t="s">
        <v>9826</v>
      </c>
      <c r="C817" s="39" t="s">
        <v>117</v>
      </c>
      <c r="D817" s="39" t="s">
        <v>118</v>
      </c>
      <c r="E817" s="39" t="s">
        <v>9853</v>
      </c>
      <c r="F817" s="66" t="str">
        <f>HYPERLINK("http://twiplomacy.com/info/south-america/Puerto_Rico","http://twiplomacy.com/info/south-america/Puerto_Rico")</f>
        <v>http://twiplomacy.com/info/south-america/Puerto_Rico</v>
      </c>
      <c r="G817" s="41" t="s">
        <v>9854</v>
      </c>
      <c r="H817" s="48" t="s">
        <v>9855</v>
      </c>
      <c r="I817" s="41" t="s">
        <v>9856</v>
      </c>
      <c r="J817" s="43">
        <v>11863</v>
      </c>
      <c r="K817" s="43">
        <v>861</v>
      </c>
      <c r="L817" s="41" t="s">
        <v>9857</v>
      </c>
      <c r="M817" s="41" t="s">
        <v>9858</v>
      </c>
      <c r="N817" s="41" t="s">
        <v>9859</v>
      </c>
      <c r="O817" s="43">
        <v>2484</v>
      </c>
      <c r="P817" s="43">
        <v>12332</v>
      </c>
      <c r="Q817" s="41" t="s">
        <v>164</v>
      </c>
      <c r="R817" s="41" t="s">
        <v>124</v>
      </c>
      <c r="S817" s="43">
        <v>75</v>
      </c>
      <c r="T817" s="44" t="s">
        <v>97</v>
      </c>
      <c r="U817" s="43">
        <v>16.241206030150749</v>
      </c>
      <c r="V817" s="43">
        <v>14.63963963963964</v>
      </c>
      <c r="W817" s="43">
        <v>34.321750321750322</v>
      </c>
      <c r="X817" s="45">
        <v>43</v>
      </c>
      <c r="Y817" s="45">
        <v>3232</v>
      </c>
      <c r="Z817" s="46">
        <v>1.3304455445544599E-2</v>
      </c>
      <c r="AA817" s="41" t="s">
        <v>9854</v>
      </c>
      <c r="AB817" s="41" t="s">
        <v>9856</v>
      </c>
      <c r="AC817" s="41" t="s">
        <v>9860</v>
      </c>
      <c r="AD817" s="41" t="s">
        <v>9855</v>
      </c>
      <c r="AE817" s="43">
        <v>77147</v>
      </c>
      <c r="AF817" s="43">
        <v>15.936678614097969</v>
      </c>
      <c r="AG817" s="43">
        <v>26678</v>
      </c>
      <c r="AH817" s="43">
        <v>50469</v>
      </c>
      <c r="AI817" s="47">
        <v>5.1599999999999997E-3</v>
      </c>
      <c r="AJ817" s="47">
        <v>5.5399999999999998E-3</v>
      </c>
      <c r="AK817" s="47">
        <v>4.15E-3</v>
      </c>
      <c r="AL817" s="47">
        <v>8.4100000000000008E-3</v>
      </c>
      <c r="AM817" s="47">
        <v>4.7099999999999998E-3</v>
      </c>
      <c r="AN817" s="43">
        <v>1674</v>
      </c>
      <c r="AO817" s="43">
        <v>933</v>
      </c>
      <c r="AP817" s="43">
        <v>109</v>
      </c>
      <c r="AQ817" s="43">
        <v>471</v>
      </c>
      <c r="AR817" s="43">
        <v>154</v>
      </c>
      <c r="AS817" s="41">
        <v>4.59</v>
      </c>
      <c r="AT817" s="43">
        <v>11850</v>
      </c>
      <c r="AU817" s="43">
        <v>6367</v>
      </c>
      <c r="AV817" s="47">
        <v>1.1612</v>
      </c>
      <c r="AW817" s="48" t="s">
        <v>9861</v>
      </c>
      <c r="AX817" s="39">
        <v>0</v>
      </c>
      <c r="AY817" s="39">
        <v>0</v>
      </c>
      <c r="AZ817" s="39" t="s">
        <v>85</v>
      </c>
      <c r="BA817" s="39"/>
      <c r="BB817" s="48" t="s">
        <v>9862</v>
      </c>
      <c r="BC817" s="39">
        <v>0</v>
      </c>
      <c r="BD817" s="41" t="s">
        <v>9854</v>
      </c>
      <c r="BE817" s="50">
        <v>10</v>
      </c>
      <c r="BF817" s="50">
        <v>6</v>
      </c>
      <c r="BG817" s="50">
        <v>5</v>
      </c>
      <c r="BH817" s="50">
        <v>21</v>
      </c>
      <c r="BI817" s="50" t="s">
        <v>9863</v>
      </c>
      <c r="BJ817" s="50" t="s">
        <v>9864</v>
      </c>
      <c r="BK817" s="50" t="s">
        <v>9865</v>
      </c>
      <c r="BL817" s="56" t="s">
        <v>9866</v>
      </c>
      <c r="BM817" s="52">
        <v>932</v>
      </c>
      <c r="BN817" s="57">
        <v>4</v>
      </c>
      <c r="BO817" s="57">
        <v>74</v>
      </c>
      <c r="BP817" s="57">
        <v>0</v>
      </c>
      <c r="BQ817" s="58">
        <f>SUM(BM817)/BN817/BO817</f>
        <v>3.1486486486486487</v>
      </c>
    </row>
    <row r="818" spans="1:69" ht="15.75" x14ac:dyDescent="0.25">
      <c r="A818" s="38" t="s">
        <v>9002</v>
      </c>
      <c r="B818" s="39" t="s">
        <v>9826</v>
      </c>
      <c r="C818" s="39" t="s">
        <v>9867</v>
      </c>
      <c r="D818" s="39" t="s">
        <v>71</v>
      </c>
      <c r="E818" s="39" t="s">
        <v>132</v>
      </c>
      <c r="F818" s="66" t="str">
        <f>HYPERLINK("http://twiplomacy.com/info/south-america/Puerto_Rico","http://twiplomacy.com/info/south-america/Puerto_Rico")</f>
        <v>http://twiplomacy.com/info/south-america/Puerto_Rico</v>
      </c>
      <c r="G818" s="41" t="s">
        <v>9868</v>
      </c>
      <c r="H818" s="48" t="s">
        <v>9869</v>
      </c>
      <c r="I818" s="41" t="s">
        <v>9870</v>
      </c>
      <c r="J818" s="43">
        <v>15972</v>
      </c>
      <c r="K818" s="43">
        <v>468</v>
      </c>
      <c r="L818" s="41" t="s">
        <v>9871</v>
      </c>
      <c r="M818" s="41" t="s">
        <v>9872</v>
      </c>
      <c r="N818" s="41" t="s">
        <v>9859</v>
      </c>
      <c r="O818" s="43">
        <v>1037</v>
      </c>
      <c r="P818" s="43">
        <v>7402</v>
      </c>
      <c r="Q818" s="41" t="s">
        <v>164</v>
      </c>
      <c r="R818" s="41" t="s">
        <v>124</v>
      </c>
      <c r="S818" s="43">
        <v>90</v>
      </c>
      <c r="T818" s="39" t="s">
        <v>97</v>
      </c>
      <c r="U818" s="43">
        <v>8.4330708661417315</v>
      </c>
      <c r="V818" s="43">
        <v>10.732142857142859</v>
      </c>
      <c r="W818" s="43">
        <v>15.38541666666667</v>
      </c>
      <c r="X818" s="45">
        <v>58</v>
      </c>
      <c r="Y818" s="45">
        <v>3213</v>
      </c>
      <c r="Z818" s="46">
        <v>1.8051665110488599E-2</v>
      </c>
      <c r="AA818" s="41" t="s">
        <v>9868</v>
      </c>
      <c r="AB818" s="41" t="s">
        <v>9870</v>
      </c>
      <c r="AC818" s="41" t="s">
        <v>9873</v>
      </c>
      <c r="AD818" s="41" t="s">
        <v>9869</v>
      </c>
      <c r="AE818" s="43">
        <v>16316</v>
      </c>
      <c r="AF818" s="43">
        <v>11.203020134228188</v>
      </c>
      <c r="AG818" s="43">
        <v>6677</v>
      </c>
      <c r="AH818" s="43">
        <v>9639</v>
      </c>
      <c r="AI818" s="47">
        <v>1.8799999999999999E-3</v>
      </c>
      <c r="AJ818" s="47">
        <v>2.0500000000000002E-3</v>
      </c>
      <c r="AK818" s="47">
        <v>1.34E-3</v>
      </c>
      <c r="AL818" s="47">
        <v>3.63E-3</v>
      </c>
      <c r="AM818" s="47">
        <v>8.4999999999999995E-4</v>
      </c>
      <c r="AN818" s="43">
        <v>596</v>
      </c>
      <c r="AO818" s="43">
        <v>358</v>
      </c>
      <c r="AP818" s="43">
        <v>35</v>
      </c>
      <c r="AQ818" s="43">
        <v>186</v>
      </c>
      <c r="AR818" s="43">
        <v>16</v>
      </c>
      <c r="AS818" s="41">
        <v>1.63</v>
      </c>
      <c r="AT818" s="43">
        <v>15961</v>
      </c>
      <c r="AU818" s="43">
        <v>3577</v>
      </c>
      <c r="AV818" s="47">
        <v>0.2888</v>
      </c>
      <c r="AW818" s="48" t="str">
        <f>HYPERLINK("https://twitter.com/DeptEstadoPR/lists","https://twitter.com/DeptEstadoPR/lists")</f>
        <v>https://twitter.com/DeptEstadoPR/lists</v>
      </c>
      <c r="AX818" s="39">
        <v>0</v>
      </c>
      <c r="AY818" s="39">
        <v>0</v>
      </c>
      <c r="AZ818" s="39" t="s">
        <v>85</v>
      </c>
      <c r="BA818" s="39"/>
      <c r="BB818" s="48" t="s">
        <v>9874</v>
      </c>
      <c r="BC818" s="39">
        <v>0</v>
      </c>
      <c r="BD818" s="41" t="s">
        <v>9868</v>
      </c>
      <c r="BE818" s="50">
        <v>8</v>
      </c>
      <c r="BF818" s="50">
        <v>8</v>
      </c>
      <c r="BG818" s="50">
        <v>5</v>
      </c>
      <c r="BH818" s="50">
        <v>21</v>
      </c>
      <c r="BI818" s="50" t="s">
        <v>9875</v>
      </c>
      <c r="BJ818" s="50" t="s">
        <v>9876</v>
      </c>
      <c r="BK818" s="50" t="s">
        <v>9877</v>
      </c>
      <c r="BL818" s="56" t="s">
        <v>9878</v>
      </c>
      <c r="BM818" s="52" t="s">
        <v>276</v>
      </c>
      <c r="BN818" s="57"/>
      <c r="BO818" s="57"/>
      <c r="BP818" s="57"/>
      <c r="BQ818" s="58"/>
    </row>
    <row r="819" spans="1:69" ht="15.75" x14ac:dyDescent="0.25">
      <c r="A819" s="38" t="s">
        <v>9002</v>
      </c>
      <c r="B819" s="39" t="s">
        <v>9879</v>
      </c>
      <c r="C819" s="39" t="s">
        <v>104</v>
      </c>
      <c r="D819" s="39" t="s">
        <v>118</v>
      </c>
      <c r="E819" s="39" t="s">
        <v>9880</v>
      </c>
      <c r="F819" s="66" t="str">
        <f>HYPERLINK("http://twiplomacy.com/info/north-america/Saint-Kitts-and-Nevis","http://twiplomacy.com/info/north-america/Saint-Kitts-and-Nevis")</f>
        <v>http://twiplomacy.com/info/north-america/Saint-Kitts-and-Nevis</v>
      </c>
      <c r="G819" s="41" t="s">
        <v>9881</v>
      </c>
      <c r="H819" s="48" t="s">
        <v>9882</v>
      </c>
      <c r="I819" s="41" t="s">
        <v>9883</v>
      </c>
      <c r="J819" s="43">
        <v>1731</v>
      </c>
      <c r="K819" s="43">
        <v>125</v>
      </c>
      <c r="L819" s="41" t="s">
        <v>9884</v>
      </c>
      <c r="M819" s="41" t="s">
        <v>9885</v>
      </c>
      <c r="N819" s="41" t="s">
        <v>9879</v>
      </c>
      <c r="O819" s="43">
        <v>10980</v>
      </c>
      <c r="P819" s="43">
        <v>10296</v>
      </c>
      <c r="Q819" s="41" t="s">
        <v>164</v>
      </c>
      <c r="R819" s="41" t="s">
        <v>79</v>
      </c>
      <c r="S819" s="43">
        <v>245</v>
      </c>
      <c r="T819" s="44" t="s">
        <v>97</v>
      </c>
      <c r="U819" s="43">
        <v>7.660287081339713</v>
      </c>
      <c r="V819" s="43">
        <v>3.5868020304568531</v>
      </c>
      <c r="W819" s="43">
        <v>8.654822335025381</v>
      </c>
      <c r="X819" s="45">
        <v>165</v>
      </c>
      <c r="Y819" s="45">
        <v>3202</v>
      </c>
      <c r="Z819" s="46">
        <v>5.1530293566520904E-2</v>
      </c>
      <c r="AA819" s="41" t="s">
        <v>9881</v>
      </c>
      <c r="AB819" s="41" t="s">
        <v>9883</v>
      </c>
      <c r="AC819" s="41" t="s">
        <v>9886</v>
      </c>
      <c r="AD819" s="41" t="s">
        <v>9882</v>
      </c>
      <c r="AE819" s="43">
        <v>11687</v>
      </c>
      <c r="AF819" s="43">
        <v>4.5813008130081299</v>
      </c>
      <c r="AG819" s="43">
        <v>3381</v>
      </c>
      <c r="AH819" s="43">
        <v>8306</v>
      </c>
      <c r="AI819" s="47">
        <v>1.128E-2</v>
      </c>
      <c r="AJ819" s="47">
        <v>1.2840000000000001E-2</v>
      </c>
      <c r="AK819" s="47">
        <v>6.0699999999999999E-3</v>
      </c>
      <c r="AL819" s="47">
        <v>1.6549999999999999E-2</v>
      </c>
      <c r="AM819" s="47">
        <v>1.5089999999999999E-2</v>
      </c>
      <c r="AN819" s="43">
        <v>738</v>
      </c>
      <c r="AO819" s="43">
        <v>382</v>
      </c>
      <c r="AP819" s="43">
        <v>40</v>
      </c>
      <c r="AQ819" s="43">
        <v>167</v>
      </c>
      <c r="AR819" s="43">
        <v>131</v>
      </c>
      <c r="AS819" s="41">
        <v>2.02</v>
      </c>
      <c r="AT819" s="43">
        <v>1732</v>
      </c>
      <c r="AU819" s="43">
        <v>816</v>
      </c>
      <c r="AV819" s="47">
        <v>0.89080000000000004</v>
      </c>
      <c r="AW819" s="48" t="s">
        <v>9887</v>
      </c>
      <c r="AX819" s="39">
        <v>0</v>
      </c>
      <c r="AY819" s="39">
        <v>0</v>
      </c>
      <c r="AZ819" s="39" t="s">
        <v>85</v>
      </c>
      <c r="BA819" s="39"/>
      <c r="BB819" s="48" t="s">
        <v>9888</v>
      </c>
      <c r="BC819" s="39">
        <v>0</v>
      </c>
      <c r="BD819" s="41" t="s">
        <v>9881</v>
      </c>
      <c r="BE819" s="50">
        <v>7</v>
      </c>
      <c r="BF819" s="50">
        <v>4</v>
      </c>
      <c r="BG819" s="50">
        <v>4</v>
      </c>
      <c r="BH819" s="50">
        <v>15</v>
      </c>
      <c r="BI819" s="50" t="s">
        <v>9889</v>
      </c>
      <c r="BJ819" s="50" t="s">
        <v>9890</v>
      </c>
      <c r="BK819" s="50" t="s">
        <v>9891</v>
      </c>
      <c r="BL819" s="56" t="s">
        <v>9892</v>
      </c>
      <c r="BM819" s="52" t="s">
        <v>276</v>
      </c>
      <c r="BN819" s="57"/>
      <c r="BO819" s="57"/>
      <c r="BP819" s="57"/>
      <c r="BQ819" s="58"/>
    </row>
    <row r="820" spans="1:69" ht="15.75" x14ac:dyDescent="0.25">
      <c r="A820" s="38" t="s">
        <v>9002</v>
      </c>
      <c r="B820" s="39" t="s">
        <v>9879</v>
      </c>
      <c r="C820" s="68" t="s">
        <v>104</v>
      </c>
      <c r="D820" s="68" t="s">
        <v>118</v>
      </c>
      <c r="E820" s="68" t="s">
        <v>9893</v>
      </c>
      <c r="F820" s="66" t="str">
        <f>HYPERLINK("http://twiplomacy.com/info/north-america/Saint-Kitts-and-Nevis","http://twiplomacy.com/info/north-america/Saint-Kitts-and-Nevis")</f>
        <v>http://twiplomacy.com/info/north-america/Saint-Kitts-and-Nevis</v>
      </c>
      <c r="G820" s="41" t="s">
        <v>9894</v>
      </c>
      <c r="H820" s="48" t="s">
        <v>9895</v>
      </c>
      <c r="I820" s="41" t="s">
        <v>9896</v>
      </c>
      <c r="J820" s="43">
        <v>1450</v>
      </c>
      <c r="K820" s="43">
        <v>129</v>
      </c>
      <c r="L820" s="41" t="s">
        <v>9897</v>
      </c>
      <c r="M820" s="41" t="s">
        <v>9898</v>
      </c>
      <c r="N820" s="41" t="s">
        <v>9879</v>
      </c>
      <c r="O820" s="43">
        <v>863</v>
      </c>
      <c r="P820" s="43">
        <v>2378</v>
      </c>
      <c r="Q820" s="41" t="s">
        <v>164</v>
      </c>
      <c r="R820" s="41" t="s">
        <v>79</v>
      </c>
      <c r="S820" s="43">
        <v>58</v>
      </c>
      <c r="T820" s="44" t="s">
        <v>97</v>
      </c>
      <c r="U820" s="43">
        <v>3.834710743801653</v>
      </c>
      <c r="V820" s="43">
        <v>1.555774925962488</v>
      </c>
      <c r="W820" s="43">
        <v>3.3237907206317869</v>
      </c>
      <c r="X820" s="45">
        <v>15</v>
      </c>
      <c r="Y820" s="45">
        <v>2320</v>
      </c>
      <c r="Z820" s="46">
        <v>6.4655172413793103E-3</v>
      </c>
      <c r="AA820" s="41" t="s">
        <v>9894</v>
      </c>
      <c r="AB820" s="41" t="s">
        <v>9896</v>
      </c>
      <c r="AC820" s="41" t="s">
        <v>9899</v>
      </c>
      <c r="AD820" s="41" t="s">
        <v>9895</v>
      </c>
      <c r="AE820" s="43">
        <v>6506</v>
      </c>
      <c r="AF820" s="43">
        <v>1.4114942528735632</v>
      </c>
      <c r="AG820" s="43">
        <v>1842</v>
      </c>
      <c r="AH820" s="43">
        <v>4664</v>
      </c>
      <c r="AI820" s="47">
        <v>3.8999999999999998E-3</v>
      </c>
      <c r="AJ820" s="47">
        <v>7.3499999999999998E-3</v>
      </c>
      <c r="AK820" s="47">
        <v>3.16E-3</v>
      </c>
      <c r="AL820" s="47">
        <v>9.7599999999999996E-3</v>
      </c>
      <c r="AM820" s="47">
        <v>6.3E-3</v>
      </c>
      <c r="AN820" s="43">
        <v>1305</v>
      </c>
      <c r="AO820" s="43">
        <v>339</v>
      </c>
      <c r="AP820" s="43">
        <v>8</v>
      </c>
      <c r="AQ820" s="43">
        <v>714</v>
      </c>
      <c r="AR820" s="43">
        <v>230</v>
      </c>
      <c r="AS820" s="41">
        <v>3.58</v>
      </c>
      <c r="AT820" s="43">
        <v>1450</v>
      </c>
      <c r="AU820" s="43">
        <v>999</v>
      </c>
      <c r="AV820" s="47">
        <v>2.2151000000000001</v>
      </c>
      <c r="AW820" s="48" t="s">
        <v>9900</v>
      </c>
      <c r="AX820" s="39">
        <v>0</v>
      </c>
      <c r="AY820" s="39">
        <v>0</v>
      </c>
      <c r="AZ820" s="39" t="s">
        <v>85</v>
      </c>
      <c r="BA820" s="39"/>
      <c r="BB820" s="48" t="s">
        <v>9901</v>
      </c>
      <c r="BC820" s="39">
        <v>0</v>
      </c>
      <c r="BD820" s="41" t="s">
        <v>9894</v>
      </c>
      <c r="BE820" s="50">
        <v>1</v>
      </c>
      <c r="BF820" s="50">
        <v>3</v>
      </c>
      <c r="BG820" s="50">
        <v>5</v>
      </c>
      <c r="BH820" s="50">
        <v>9</v>
      </c>
      <c r="BI820" s="50" t="s">
        <v>8774</v>
      </c>
      <c r="BJ820" s="50" t="s">
        <v>9902</v>
      </c>
      <c r="BK820" s="50" t="s">
        <v>9903</v>
      </c>
      <c r="BL820" s="56" t="s">
        <v>9904</v>
      </c>
      <c r="BM820" s="52" t="s">
        <v>90</v>
      </c>
      <c r="BN820" s="57"/>
      <c r="BO820" s="57"/>
      <c r="BP820" s="57"/>
      <c r="BQ820" s="58"/>
    </row>
    <row r="821" spans="1:69" ht="15.75" x14ac:dyDescent="0.25">
      <c r="A821" s="38" t="s">
        <v>9002</v>
      </c>
      <c r="B821" s="39" t="s">
        <v>9879</v>
      </c>
      <c r="C821" s="39" t="s">
        <v>211</v>
      </c>
      <c r="D821" s="39" t="s">
        <v>71</v>
      </c>
      <c r="E821" s="39" t="s">
        <v>211</v>
      </c>
      <c r="F821" s="66" t="str">
        <f>HYPERLINK("http://twiplomacy.com/info/north-america/Saint-Kitts-and-Nevis","http://twiplomacy.com/info/north-america/Saint-Kitts-and-Nevis")</f>
        <v>http://twiplomacy.com/info/north-america/Saint-Kitts-and-Nevis</v>
      </c>
      <c r="G821" s="41" t="s">
        <v>9905</v>
      </c>
      <c r="H821" s="48" t="s">
        <v>9906</v>
      </c>
      <c r="I821" s="41" t="s">
        <v>9907</v>
      </c>
      <c r="J821" s="43">
        <v>2923</v>
      </c>
      <c r="K821" s="43">
        <v>2008</v>
      </c>
      <c r="L821" s="41" t="s">
        <v>9908</v>
      </c>
      <c r="M821" s="41" t="s">
        <v>9909</v>
      </c>
      <c r="N821" s="41" t="s">
        <v>9910</v>
      </c>
      <c r="O821" s="43">
        <v>309</v>
      </c>
      <c r="P821" s="43">
        <v>3584</v>
      </c>
      <c r="Q821" s="41" t="s">
        <v>164</v>
      </c>
      <c r="R821" s="41" t="s">
        <v>79</v>
      </c>
      <c r="S821" s="43">
        <v>0</v>
      </c>
      <c r="T821" s="44" t="s">
        <v>97</v>
      </c>
      <c r="U821" s="43">
        <v>2.313528990694345</v>
      </c>
      <c r="V821" s="43">
        <v>0.685141108466508</v>
      </c>
      <c r="W821" s="43">
        <v>0.62393743624617481</v>
      </c>
      <c r="X821" s="45">
        <v>36</v>
      </c>
      <c r="Y821" s="45">
        <v>3232</v>
      </c>
      <c r="Z821" s="46">
        <v>1.11386138613861E-2</v>
      </c>
      <c r="AA821" s="41" t="s">
        <v>9905</v>
      </c>
      <c r="AB821" s="41" t="s">
        <v>9907</v>
      </c>
      <c r="AC821" s="41" t="s">
        <v>9911</v>
      </c>
      <c r="AD821" s="41" t="s">
        <v>9906</v>
      </c>
      <c r="AE821" s="43">
        <v>1239</v>
      </c>
      <c r="AF821" s="43">
        <v>0.43330349149507608</v>
      </c>
      <c r="AG821" s="43">
        <v>484</v>
      </c>
      <c r="AH821" s="43">
        <v>755</v>
      </c>
      <c r="AI821" s="47">
        <v>3.8999999999999999E-4</v>
      </c>
      <c r="AJ821" s="47">
        <v>1.2199999999999999E-3</v>
      </c>
      <c r="AK821" s="47">
        <v>4.0999999999999999E-4</v>
      </c>
      <c r="AL821" s="47">
        <v>2.7599999999999999E-3</v>
      </c>
      <c r="AM821" s="47">
        <v>4.8000000000000001E-4</v>
      </c>
      <c r="AN821" s="43">
        <v>1117</v>
      </c>
      <c r="AO821" s="43">
        <v>92</v>
      </c>
      <c r="AP821" s="43">
        <v>4</v>
      </c>
      <c r="AQ821" s="43">
        <v>325</v>
      </c>
      <c r="AR821" s="43">
        <v>1</v>
      </c>
      <c r="AS821" s="41">
        <v>3.06</v>
      </c>
      <c r="AT821" s="43">
        <v>2925</v>
      </c>
      <c r="AU821" s="43">
        <v>931</v>
      </c>
      <c r="AV821" s="47">
        <v>0.46689999999999998</v>
      </c>
      <c r="AW821" s="48" t="str">
        <f>HYPERLINK("https://twitter.com/skngov/lists","https://twitter.com/skngov/lists")</f>
        <v>https://twitter.com/skngov/lists</v>
      </c>
      <c r="AX821" s="39">
        <v>0</v>
      </c>
      <c r="AY821" s="39">
        <v>1</v>
      </c>
      <c r="AZ821" s="39" t="s">
        <v>85</v>
      </c>
      <c r="BA821" s="39"/>
      <c r="BB821" s="48" t="s">
        <v>9912</v>
      </c>
      <c r="BC821" s="39">
        <v>0</v>
      </c>
      <c r="BD821" s="41" t="s">
        <v>9905</v>
      </c>
      <c r="BE821" s="50">
        <v>13</v>
      </c>
      <c r="BF821" s="50">
        <v>5</v>
      </c>
      <c r="BG821" s="50">
        <v>2</v>
      </c>
      <c r="BH821" s="50">
        <v>20</v>
      </c>
      <c r="BI821" s="50" t="s">
        <v>9913</v>
      </c>
      <c r="BJ821" s="50" t="s">
        <v>9914</v>
      </c>
      <c r="BK821" s="50" t="s">
        <v>9915</v>
      </c>
      <c r="BL821" s="56" t="s">
        <v>9916</v>
      </c>
      <c r="BM821" s="52">
        <v>41</v>
      </c>
      <c r="BN821" s="57">
        <v>5</v>
      </c>
      <c r="BO821" s="57">
        <v>9</v>
      </c>
      <c r="BP821" s="57">
        <v>0</v>
      </c>
      <c r="BQ821" s="58">
        <f>SUM(BM821)/BN821/BO821</f>
        <v>0.91111111111111098</v>
      </c>
    </row>
    <row r="822" spans="1:69" ht="15.75" x14ac:dyDescent="0.25">
      <c r="A822" s="70" t="s">
        <v>9002</v>
      </c>
      <c r="B822" s="68" t="s">
        <v>9917</v>
      </c>
      <c r="C822" s="68" t="s">
        <v>104</v>
      </c>
      <c r="D822" s="68" t="s">
        <v>118</v>
      </c>
      <c r="E822" s="68" t="s">
        <v>9918</v>
      </c>
      <c r="F822" s="71" t="s">
        <v>9919</v>
      </c>
      <c r="G822" s="41" t="s">
        <v>9920</v>
      </c>
      <c r="H822" s="48" t="s">
        <v>9921</v>
      </c>
      <c r="I822" s="41" t="s">
        <v>9922</v>
      </c>
      <c r="J822" s="43">
        <v>171</v>
      </c>
      <c r="K822" s="43">
        <v>17</v>
      </c>
      <c r="L822" s="41" t="s">
        <v>9923</v>
      </c>
      <c r="M822" s="41" t="s">
        <v>9924</v>
      </c>
      <c r="N822" s="41" t="s">
        <v>9925</v>
      </c>
      <c r="O822" s="43">
        <v>0</v>
      </c>
      <c r="P822" s="43">
        <v>15</v>
      </c>
      <c r="Q822" s="41" t="s">
        <v>164</v>
      </c>
      <c r="R822" s="41" t="s">
        <v>79</v>
      </c>
      <c r="S822" s="43">
        <v>13</v>
      </c>
      <c r="T822" s="39" t="s">
        <v>9926</v>
      </c>
      <c r="U822" s="43">
        <v>0.625</v>
      </c>
      <c r="V822" s="43">
        <v>1.0666666666666671</v>
      </c>
      <c r="W822" s="43">
        <v>1.4</v>
      </c>
      <c r="X822" s="45">
        <v>0</v>
      </c>
      <c r="Y822" s="45">
        <v>15</v>
      </c>
      <c r="Z822" s="46">
        <v>0</v>
      </c>
      <c r="AA822" s="41" t="s">
        <v>9920</v>
      </c>
      <c r="AB822" s="41" t="s">
        <v>9922</v>
      </c>
      <c r="AC822" s="41" t="s">
        <v>9927</v>
      </c>
      <c r="AD822" s="41" t="s">
        <v>9921</v>
      </c>
      <c r="AE822" s="43">
        <v>0</v>
      </c>
      <c r="AF822" s="43" t="e">
        <v>#VALUE!</v>
      </c>
      <c r="AG822" s="43">
        <v>0</v>
      </c>
      <c r="AH822" s="43">
        <v>0</v>
      </c>
      <c r="AI822" s="41" t="s">
        <v>82</v>
      </c>
      <c r="AJ822" s="41" t="s">
        <v>82</v>
      </c>
      <c r="AK822" s="41" t="s">
        <v>82</v>
      </c>
      <c r="AL822" s="41" t="s">
        <v>82</v>
      </c>
      <c r="AM822" s="41" t="s">
        <v>82</v>
      </c>
      <c r="AN822" s="43" t="s">
        <v>83</v>
      </c>
      <c r="AO822" s="43">
        <v>0</v>
      </c>
      <c r="AP822" s="43">
        <v>0</v>
      </c>
      <c r="AQ822" s="43">
        <v>0</v>
      </c>
      <c r="AR822" s="43">
        <v>0</v>
      </c>
      <c r="AS822" s="41">
        <v>0</v>
      </c>
      <c r="AT822" s="43">
        <v>171</v>
      </c>
      <c r="AU822" s="43">
        <v>56</v>
      </c>
      <c r="AV822" s="47">
        <v>0.48699999999999999</v>
      </c>
      <c r="AW822" s="48" t="s">
        <v>9928</v>
      </c>
      <c r="AX822" s="39">
        <v>0</v>
      </c>
      <c r="AY822" s="39">
        <v>0</v>
      </c>
      <c r="AZ822" s="39" t="s">
        <v>85</v>
      </c>
      <c r="BA822" s="39"/>
      <c r="BB822" s="48" t="s">
        <v>9929</v>
      </c>
      <c r="BC822" s="39">
        <v>0</v>
      </c>
      <c r="BD822" s="41" t="s">
        <v>9920</v>
      </c>
      <c r="BE822" s="50">
        <v>0</v>
      </c>
      <c r="BF822" s="50">
        <v>1</v>
      </c>
      <c r="BG822" s="50">
        <v>0</v>
      </c>
      <c r="BH822" s="50">
        <v>1</v>
      </c>
      <c r="BI822" s="50"/>
      <c r="BJ822" s="50" t="s">
        <v>9881</v>
      </c>
      <c r="BK822" s="50"/>
      <c r="BL822" s="56" t="s">
        <v>9930</v>
      </c>
      <c r="BM822" s="52" t="s">
        <v>90</v>
      </c>
      <c r="BN822" s="57"/>
      <c r="BO822" s="57"/>
      <c r="BP822" s="57"/>
      <c r="BQ822" s="58"/>
    </row>
    <row r="823" spans="1:69" ht="15.75" x14ac:dyDescent="0.25">
      <c r="A823" s="38" t="s">
        <v>9002</v>
      </c>
      <c r="B823" s="39" t="s">
        <v>9917</v>
      </c>
      <c r="C823" s="39" t="s">
        <v>211</v>
      </c>
      <c r="D823" s="39" t="s">
        <v>71</v>
      </c>
      <c r="E823" s="39" t="s">
        <v>211</v>
      </c>
      <c r="F823" s="66" t="str">
        <f>HYPERLINK("http://twiplomacy.com/info/north-america/Saint-Lucia","http://twiplomacy.com/info/north-america/Saint-Lucia")</f>
        <v>http://twiplomacy.com/info/north-america/Saint-Lucia</v>
      </c>
      <c r="G823" s="41" t="s">
        <v>9931</v>
      </c>
      <c r="H823" s="48" t="s">
        <v>9932</v>
      </c>
      <c r="I823" s="41" t="s">
        <v>9933</v>
      </c>
      <c r="J823" s="43">
        <v>2731</v>
      </c>
      <c r="K823" s="43">
        <v>34</v>
      </c>
      <c r="L823" s="41" t="s">
        <v>9934</v>
      </c>
      <c r="M823" s="41" t="s">
        <v>9935</v>
      </c>
      <c r="N823" s="41" t="s">
        <v>9917</v>
      </c>
      <c r="O823" s="43">
        <v>12</v>
      </c>
      <c r="P823" s="43">
        <v>2384</v>
      </c>
      <c r="Q823" s="41" t="s">
        <v>164</v>
      </c>
      <c r="R823" s="41" t="s">
        <v>79</v>
      </c>
      <c r="S823" s="43">
        <v>104</v>
      </c>
      <c r="T823" s="44" t="s">
        <v>97</v>
      </c>
      <c r="U823" s="43">
        <v>1.512117346938775</v>
      </c>
      <c r="V823" s="43">
        <v>0.44420600858369103</v>
      </c>
      <c r="W823" s="43">
        <v>0.49098712446351928</v>
      </c>
      <c r="X823" s="45">
        <v>0</v>
      </c>
      <c r="Y823" s="45">
        <v>2371</v>
      </c>
      <c r="Z823" s="46">
        <v>0</v>
      </c>
      <c r="AA823" s="41" t="s">
        <v>9931</v>
      </c>
      <c r="AB823" s="41" t="s">
        <v>9933</v>
      </c>
      <c r="AC823" s="41" t="s">
        <v>9936</v>
      </c>
      <c r="AD823" s="41" t="s">
        <v>9932</v>
      </c>
      <c r="AE823" s="43">
        <v>1249</v>
      </c>
      <c r="AF823" s="43">
        <v>1.4154727793696276</v>
      </c>
      <c r="AG823" s="43">
        <v>494</v>
      </c>
      <c r="AH823" s="43">
        <v>755</v>
      </c>
      <c r="AI823" s="47">
        <v>1.2899999999999999E-3</v>
      </c>
      <c r="AJ823" s="47">
        <v>1.58E-3</v>
      </c>
      <c r="AK823" s="47">
        <v>1.31E-3</v>
      </c>
      <c r="AL823" s="41" t="s">
        <v>82</v>
      </c>
      <c r="AM823" s="41" t="s">
        <v>82</v>
      </c>
      <c r="AN823" s="43">
        <v>349</v>
      </c>
      <c r="AO823" s="43">
        <v>8</v>
      </c>
      <c r="AP823" s="43">
        <v>0</v>
      </c>
      <c r="AQ823" s="43">
        <v>313</v>
      </c>
      <c r="AR823" s="43">
        <v>0</v>
      </c>
      <c r="AS823" s="41">
        <v>0.96</v>
      </c>
      <c r="AT823" s="43">
        <v>2732</v>
      </c>
      <c r="AU823" s="43">
        <v>886</v>
      </c>
      <c r="AV823" s="47">
        <v>0.48</v>
      </c>
      <c r="AW823" s="48" t="s">
        <v>9937</v>
      </c>
      <c r="AX823" s="39">
        <v>0</v>
      </c>
      <c r="AY823" s="39">
        <v>0</v>
      </c>
      <c r="AZ823" s="39" t="s">
        <v>85</v>
      </c>
      <c r="BA823" s="39"/>
      <c r="BB823" s="48" t="s">
        <v>9938</v>
      </c>
      <c r="BC823" s="39">
        <v>0</v>
      </c>
      <c r="BD823" s="41" t="s">
        <v>9931</v>
      </c>
      <c r="BE823" s="50">
        <v>2</v>
      </c>
      <c r="BF823" s="50">
        <v>13</v>
      </c>
      <c r="BG823" s="50">
        <v>0</v>
      </c>
      <c r="BH823" s="50">
        <v>15</v>
      </c>
      <c r="BI823" s="50" t="s">
        <v>9939</v>
      </c>
      <c r="BJ823" s="50" t="s">
        <v>9940</v>
      </c>
      <c r="BK823" s="50"/>
      <c r="BL823" s="56" t="s">
        <v>9941</v>
      </c>
      <c r="BM823" s="52">
        <v>1</v>
      </c>
      <c r="BN823" s="57">
        <v>0</v>
      </c>
      <c r="BO823" s="57">
        <v>45</v>
      </c>
      <c r="BP823" s="57">
        <v>6</v>
      </c>
      <c r="BQ823" s="58" t="e">
        <f>SUM(BM823)/BN823/BO823</f>
        <v>#DIV/0!</v>
      </c>
    </row>
    <row r="824" spans="1:69" ht="15.75" x14ac:dyDescent="0.25">
      <c r="A824" s="70" t="s">
        <v>9002</v>
      </c>
      <c r="B824" s="68" t="s">
        <v>9942</v>
      </c>
      <c r="C824" s="68" t="s">
        <v>104</v>
      </c>
      <c r="D824" s="68" t="s">
        <v>118</v>
      </c>
      <c r="E824" s="68" t="s">
        <v>9943</v>
      </c>
      <c r="F824" s="62" t="s">
        <v>9944</v>
      </c>
      <c r="G824" s="41" t="s">
        <v>9945</v>
      </c>
      <c r="H824" s="48" t="s">
        <v>9946</v>
      </c>
      <c r="I824" s="41" t="s">
        <v>9947</v>
      </c>
      <c r="J824" s="43">
        <v>414</v>
      </c>
      <c r="K824" s="43">
        <v>5</v>
      </c>
      <c r="L824" s="41" t="s">
        <v>9948</v>
      </c>
      <c r="M824" s="41" t="s">
        <v>9949</v>
      </c>
      <c r="N824" s="41"/>
      <c r="O824" s="43">
        <v>2</v>
      </c>
      <c r="P824" s="43">
        <v>66</v>
      </c>
      <c r="Q824" s="41" t="s">
        <v>164</v>
      </c>
      <c r="R824" s="41" t="s">
        <v>79</v>
      </c>
      <c r="S824" s="43">
        <v>22</v>
      </c>
      <c r="T824" s="44" t="s">
        <v>9950</v>
      </c>
      <c r="U824" s="43">
        <v>0.23655913978494619</v>
      </c>
      <c r="V824" s="43">
        <v>2.0499999999999998</v>
      </c>
      <c r="W824" s="43">
        <v>3</v>
      </c>
      <c r="X824" s="45">
        <v>0</v>
      </c>
      <c r="Y824" s="45">
        <v>66</v>
      </c>
      <c r="Z824" s="46">
        <v>0</v>
      </c>
      <c r="AA824" s="41" t="s">
        <v>9945</v>
      </c>
      <c r="AB824" s="41" t="s">
        <v>9947</v>
      </c>
      <c r="AC824" s="41" t="s">
        <v>9951</v>
      </c>
      <c r="AD824" s="41" t="s">
        <v>9946</v>
      </c>
      <c r="AE824" s="43">
        <v>0</v>
      </c>
      <c r="AF824" s="43" t="e">
        <v>#VALUE!</v>
      </c>
      <c r="AG824" s="43">
        <v>0</v>
      </c>
      <c r="AH824" s="43">
        <v>0</v>
      </c>
      <c r="AI824" s="41" t="s">
        <v>82</v>
      </c>
      <c r="AJ824" s="41" t="s">
        <v>82</v>
      </c>
      <c r="AK824" s="41" t="s">
        <v>82</v>
      </c>
      <c r="AL824" s="41" t="s">
        <v>82</v>
      </c>
      <c r="AM824" s="41" t="s">
        <v>82</v>
      </c>
      <c r="AN824" s="43" t="s">
        <v>83</v>
      </c>
      <c r="AO824" s="43">
        <v>0</v>
      </c>
      <c r="AP824" s="43">
        <v>0</v>
      </c>
      <c r="AQ824" s="43">
        <v>0</v>
      </c>
      <c r="AR824" s="43">
        <v>0</v>
      </c>
      <c r="AS824" s="41">
        <v>0</v>
      </c>
      <c r="AT824" s="43">
        <v>414</v>
      </c>
      <c r="AU824" s="43">
        <v>145</v>
      </c>
      <c r="AV824" s="47">
        <v>0.53900000000000003</v>
      </c>
      <c r="AW824" s="79" t="s">
        <v>9952</v>
      </c>
      <c r="AX824" s="39">
        <v>0</v>
      </c>
      <c r="AY824" s="39">
        <v>0</v>
      </c>
      <c r="AZ824" s="39" t="s">
        <v>85</v>
      </c>
      <c r="BA824" s="68"/>
      <c r="BB824" s="79" t="s">
        <v>9953</v>
      </c>
      <c r="BC824" s="39">
        <v>0</v>
      </c>
      <c r="BD824" s="41" t="s">
        <v>9945</v>
      </c>
      <c r="BE824" s="50">
        <v>1</v>
      </c>
      <c r="BF824" s="50">
        <v>3</v>
      </c>
      <c r="BG824" s="50">
        <v>0</v>
      </c>
      <c r="BH824" s="50">
        <v>4</v>
      </c>
      <c r="BI824" s="50" t="s">
        <v>9136</v>
      </c>
      <c r="BJ824" s="50" t="s">
        <v>9954</v>
      </c>
      <c r="BK824" s="50"/>
      <c r="BL824" s="51" t="s">
        <v>9955</v>
      </c>
      <c r="BM824" s="52" t="s">
        <v>90</v>
      </c>
      <c r="BN824" s="57"/>
      <c r="BO824" s="57"/>
      <c r="BP824" s="57"/>
      <c r="BQ824" s="58"/>
    </row>
    <row r="825" spans="1:69" ht="15.75" x14ac:dyDescent="0.25">
      <c r="A825" s="70" t="s">
        <v>9002</v>
      </c>
      <c r="B825" s="68" t="s">
        <v>9956</v>
      </c>
      <c r="C825" s="68" t="s">
        <v>104</v>
      </c>
      <c r="D825" s="68" t="s">
        <v>118</v>
      </c>
      <c r="E825" s="68" t="s">
        <v>9957</v>
      </c>
      <c r="F825" s="62" t="s">
        <v>9958</v>
      </c>
      <c r="G825" s="41" t="s">
        <v>9959</v>
      </c>
      <c r="H825" s="48" t="s">
        <v>9960</v>
      </c>
      <c r="I825" s="41" t="s">
        <v>9961</v>
      </c>
      <c r="J825" s="43">
        <v>2783</v>
      </c>
      <c r="K825" s="43">
        <v>1873</v>
      </c>
      <c r="L825" s="41" t="s">
        <v>9962</v>
      </c>
      <c r="M825" s="41" t="s">
        <v>9963</v>
      </c>
      <c r="N825" s="41" t="s">
        <v>9964</v>
      </c>
      <c r="O825" s="43">
        <v>1</v>
      </c>
      <c r="P825" s="43">
        <v>121</v>
      </c>
      <c r="Q825" s="41" t="s">
        <v>164</v>
      </c>
      <c r="R825" s="41" t="s">
        <v>79</v>
      </c>
      <c r="S825" s="43">
        <v>64</v>
      </c>
      <c r="T825" s="68" t="s">
        <v>609</v>
      </c>
      <c r="U825" s="43">
        <v>0.34431137724550898</v>
      </c>
      <c r="V825" s="43">
        <v>2.3898305084745761</v>
      </c>
      <c r="W825" s="43">
        <v>0.61016949152542377</v>
      </c>
      <c r="X825" s="45">
        <v>0</v>
      </c>
      <c r="Y825" s="45">
        <v>115</v>
      </c>
      <c r="Z825" s="46">
        <v>0</v>
      </c>
      <c r="AA825" s="41" t="s">
        <v>9959</v>
      </c>
      <c r="AB825" s="41" t="s">
        <v>9961</v>
      </c>
      <c r="AC825" s="41" t="s">
        <v>9965</v>
      </c>
      <c r="AD825" s="41" t="s">
        <v>9960</v>
      </c>
      <c r="AE825" s="43">
        <v>0</v>
      </c>
      <c r="AF825" s="43" t="e">
        <v>#VALUE!</v>
      </c>
      <c r="AG825" s="43">
        <v>0</v>
      </c>
      <c r="AH825" s="43">
        <v>0</v>
      </c>
      <c r="AI825" s="41" t="s">
        <v>82</v>
      </c>
      <c r="AJ825" s="41" t="s">
        <v>82</v>
      </c>
      <c r="AK825" s="41" t="s">
        <v>82</v>
      </c>
      <c r="AL825" s="41" t="s">
        <v>82</v>
      </c>
      <c r="AM825" s="41" t="s">
        <v>82</v>
      </c>
      <c r="AN825" s="43" t="s">
        <v>83</v>
      </c>
      <c r="AO825" s="43">
        <v>0</v>
      </c>
      <c r="AP825" s="43">
        <v>0</v>
      </c>
      <c r="AQ825" s="43">
        <v>0</v>
      </c>
      <c r="AR825" s="43">
        <v>0</v>
      </c>
      <c r="AS825" s="41">
        <v>0</v>
      </c>
      <c r="AT825" s="43">
        <v>2784</v>
      </c>
      <c r="AU825" s="43">
        <v>37</v>
      </c>
      <c r="AV825" s="47">
        <v>1.35E-2</v>
      </c>
      <c r="AW825" s="79" t="s">
        <v>9966</v>
      </c>
      <c r="AX825" s="39">
        <v>0</v>
      </c>
      <c r="AY825" s="68">
        <v>1</v>
      </c>
      <c r="AZ825" s="39" t="s">
        <v>85</v>
      </c>
      <c r="BA825" s="68"/>
      <c r="BB825" s="79" t="s">
        <v>9967</v>
      </c>
      <c r="BC825" s="39">
        <v>0</v>
      </c>
      <c r="BD825" s="41" t="s">
        <v>9959</v>
      </c>
      <c r="BE825" s="50">
        <v>11</v>
      </c>
      <c r="BF825" s="50">
        <v>0</v>
      </c>
      <c r="BG825" s="50">
        <v>0</v>
      </c>
      <c r="BH825" s="50">
        <v>11</v>
      </c>
      <c r="BI825" s="50" t="s">
        <v>9968</v>
      </c>
      <c r="BJ825" s="50"/>
      <c r="BK825" s="50"/>
      <c r="BL825" s="51" t="s">
        <v>9969</v>
      </c>
      <c r="BM825" s="52" t="s">
        <v>90</v>
      </c>
      <c r="BN825" s="57"/>
      <c r="BO825" s="57"/>
      <c r="BP825" s="57"/>
      <c r="BQ825" s="58"/>
    </row>
    <row r="826" spans="1:69" ht="15.75" x14ac:dyDescent="0.25">
      <c r="A826" s="38" t="s">
        <v>9002</v>
      </c>
      <c r="B826" s="39" t="s">
        <v>9956</v>
      </c>
      <c r="C826" s="39" t="s">
        <v>211</v>
      </c>
      <c r="D826" s="39" t="s">
        <v>71</v>
      </c>
      <c r="E826" s="39" t="s">
        <v>211</v>
      </c>
      <c r="F826" s="66" t="str">
        <f>HYPERLINK("http://twiplomacy.com/info/north-america/Trinidad-and-Tobago","http://twiplomacy.com/info/north-america/Trinidad-and-Tobago")</f>
        <v>http://twiplomacy.com/info/north-america/Trinidad-and-Tobago</v>
      </c>
      <c r="G826" s="41" t="s">
        <v>9970</v>
      </c>
      <c r="H826" s="48" t="s">
        <v>9971</v>
      </c>
      <c r="I826" s="41" t="s">
        <v>9972</v>
      </c>
      <c r="J826" s="43">
        <v>2844</v>
      </c>
      <c r="K826" s="43">
        <v>56</v>
      </c>
      <c r="L826" s="41" t="s">
        <v>9973</v>
      </c>
      <c r="M826" s="41" t="s">
        <v>9974</v>
      </c>
      <c r="N826" s="41" t="s">
        <v>9956</v>
      </c>
      <c r="O826" s="43">
        <v>18</v>
      </c>
      <c r="P826" s="43">
        <v>3479</v>
      </c>
      <c r="Q826" s="41" t="s">
        <v>164</v>
      </c>
      <c r="R826" s="41" t="s">
        <v>79</v>
      </c>
      <c r="S826" s="43">
        <v>51</v>
      </c>
      <c r="T826" s="44" t="s">
        <v>97</v>
      </c>
      <c r="U826" s="43">
        <v>4.1452442159383036</v>
      </c>
      <c r="V826" s="43">
        <v>2.3479541734860878</v>
      </c>
      <c r="W826" s="43">
        <v>2.0625204582651389</v>
      </c>
      <c r="X826" s="45">
        <v>74</v>
      </c>
      <c r="Y826" s="45">
        <v>3225</v>
      </c>
      <c r="Z826" s="46">
        <v>2.29457364341085E-2</v>
      </c>
      <c r="AA826" s="41" t="s">
        <v>9970</v>
      </c>
      <c r="AB826" s="41" t="s">
        <v>9972</v>
      </c>
      <c r="AC826" s="41" t="s">
        <v>9975</v>
      </c>
      <c r="AD826" s="41" t="s">
        <v>9971</v>
      </c>
      <c r="AE826" s="43">
        <v>10665</v>
      </c>
      <c r="AF826" s="43">
        <v>3.83864406779661</v>
      </c>
      <c r="AG826" s="43">
        <v>5662</v>
      </c>
      <c r="AH826" s="43">
        <v>5003</v>
      </c>
      <c r="AI826" s="47">
        <v>3.5699999999999998E-3</v>
      </c>
      <c r="AJ826" s="47">
        <v>6.9300000000000004E-3</v>
      </c>
      <c r="AK826" s="47">
        <v>4.9500000000000004E-3</v>
      </c>
      <c r="AL826" s="47">
        <v>6.1199999999999996E-3</v>
      </c>
      <c r="AM826" s="47">
        <v>2.5100000000000001E-3</v>
      </c>
      <c r="AN826" s="43">
        <v>1475</v>
      </c>
      <c r="AO826" s="43">
        <v>223</v>
      </c>
      <c r="AP826" s="43">
        <v>12</v>
      </c>
      <c r="AQ826" s="43">
        <v>144</v>
      </c>
      <c r="AR826" s="43">
        <v>1042</v>
      </c>
      <c r="AS826" s="41">
        <v>4.04</v>
      </c>
      <c r="AT826" s="43">
        <v>2833</v>
      </c>
      <c r="AU826" s="43">
        <v>1627</v>
      </c>
      <c r="AV826" s="47">
        <v>1.3491</v>
      </c>
      <c r="AW826" s="48" t="s">
        <v>9976</v>
      </c>
      <c r="AX826" s="39">
        <v>0</v>
      </c>
      <c r="AY826" s="39">
        <v>0</v>
      </c>
      <c r="AZ826" s="39" t="s">
        <v>85</v>
      </c>
      <c r="BA826" s="39"/>
      <c r="BB826" s="48" t="s">
        <v>9977</v>
      </c>
      <c r="BC826" s="39">
        <v>0</v>
      </c>
      <c r="BD826" s="41" t="s">
        <v>9970</v>
      </c>
      <c r="BE826" s="50">
        <v>0</v>
      </c>
      <c r="BF826" s="50">
        <v>6</v>
      </c>
      <c r="BG826" s="50">
        <v>1</v>
      </c>
      <c r="BH826" s="50">
        <v>7</v>
      </c>
      <c r="BI826" s="50"/>
      <c r="BJ826" s="50" t="s">
        <v>9978</v>
      </c>
      <c r="BK826" s="50" t="s">
        <v>9979</v>
      </c>
      <c r="BL826" s="51" t="s">
        <v>9980</v>
      </c>
      <c r="BM826" s="52" t="s">
        <v>90</v>
      </c>
      <c r="BN826" s="57"/>
      <c r="BO826" s="57"/>
      <c r="BP826" s="57"/>
      <c r="BQ826" s="58"/>
    </row>
    <row r="827" spans="1:69" ht="15.75" x14ac:dyDescent="0.25">
      <c r="A827" s="38" t="s">
        <v>9002</v>
      </c>
      <c r="B827" s="39" t="s">
        <v>9956</v>
      </c>
      <c r="C827" s="39" t="s">
        <v>132</v>
      </c>
      <c r="D827" s="39" t="s">
        <v>71</v>
      </c>
      <c r="E827" s="39" t="s">
        <v>132</v>
      </c>
      <c r="F827" s="66" t="str">
        <f>HYPERLINK("http://twiplomacy.com/info/north-america/Trinidad-and-Tobago","http://twiplomacy.com/info/north-america/Trinidad-and-Tobago")</f>
        <v>http://twiplomacy.com/info/north-america/Trinidad-and-Tobago</v>
      </c>
      <c r="G827" s="41" t="s">
        <v>9979</v>
      </c>
      <c r="H827" s="48" t="s">
        <v>9981</v>
      </c>
      <c r="I827" s="41" t="s">
        <v>9979</v>
      </c>
      <c r="J827" s="43">
        <v>1472</v>
      </c>
      <c r="K827" s="43">
        <v>66</v>
      </c>
      <c r="L827" s="41" t="s">
        <v>9982</v>
      </c>
      <c r="M827" s="41" t="s">
        <v>9983</v>
      </c>
      <c r="N827" s="41" t="s">
        <v>9956</v>
      </c>
      <c r="O827" s="43">
        <v>0</v>
      </c>
      <c r="P827" s="43">
        <v>964</v>
      </c>
      <c r="Q827" s="41" t="s">
        <v>164</v>
      </c>
      <c r="R827" s="41" t="s">
        <v>79</v>
      </c>
      <c r="S827" s="43">
        <v>77</v>
      </c>
      <c r="T827" s="44" t="s">
        <v>97</v>
      </c>
      <c r="U827" s="43">
        <v>0.33426086956521739</v>
      </c>
      <c r="V827" s="43">
        <v>0.1050228310502283</v>
      </c>
      <c r="W827" s="43">
        <v>0.12328767123287671</v>
      </c>
      <c r="X827" s="45">
        <v>0</v>
      </c>
      <c r="Y827" s="45">
        <v>961</v>
      </c>
      <c r="Z827" s="46">
        <v>0</v>
      </c>
      <c r="AA827" s="41" t="s">
        <v>9979</v>
      </c>
      <c r="AB827" s="41" t="s">
        <v>9979</v>
      </c>
      <c r="AC827" s="41" t="s">
        <v>9984</v>
      </c>
      <c r="AD827" s="41" t="s">
        <v>9981</v>
      </c>
      <c r="AE827" s="43">
        <v>103</v>
      </c>
      <c r="AF827" s="43">
        <v>9.9547511312217188E-2</v>
      </c>
      <c r="AG827" s="43">
        <v>22</v>
      </c>
      <c r="AH827" s="43">
        <v>81</v>
      </c>
      <c r="AI827" s="47">
        <v>0</v>
      </c>
      <c r="AJ827" s="47">
        <v>7.3999999999999999E-4</v>
      </c>
      <c r="AK827" s="47">
        <v>0</v>
      </c>
      <c r="AL827" s="41" t="s">
        <v>82</v>
      </c>
      <c r="AM827" s="47">
        <v>0</v>
      </c>
      <c r="AN827" s="43">
        <v>221</v>
      </c>
      <c r="AO827" s="43">
        <v>2</v>
      </c>
      <c r="AP827" s="43">
        <v>0</v>
      </c>
      <c r="AQ827" s="43">
        <v>216</v>
      </c>
      <c r="AR827" s="43">
        <v>2</v>
      </c>
      <c r="AS827" s="41">
        <v>0.61</v>
      </c>
      <c r="AT827" s="43">
        <v>1470</v>
      </c>
      <c r="AU827" s="43">
        <v>274</v>
      </c>
      <c r="AV827" s="47">
        <v>0.2291</v>
      </c>
      <c r="AW827" s="48" t="s">
        <v>9985</v>
      </c>
      <c r="AX827" s="39">
        <v>0</v>
      </c>
      <c r="AY827" s="39">
        <v>0</v>
      </c>
      <c r="AZ827" s="39" t="s">
        <v>85</v>
      </c>
      <c r="BA827" s="39"/>
      <c r="BB827" s="48" t="s">
        <v>9986</v>
      </c>
      <c r="BC827" s="39">
        <v>0</v>
      </c>
      <c r="BD827" s="41" t="s">
        <v>9979</v>
      </c>
      <c r="BE827" s="50">
        <v>10</v>
      </c>
      <c r="BF827" s="50">
        <v>32</v>
      </c>
      <c r="BG827" s="50">
        <v>4</v>
      </c>
      <c r="BH827" s="50">
        <v>46</v>
      </c>
      <c r="BI827" s="50" t="s">
        <v>9987</v>
      </c>
      <c r="BJ827" s="50" t="s">
        <v>9988</v>
      </c>
      <c r="BK827" s="50" t="s">
        <v>9989</v>
      </c>
      <c r="BL827" s="51" t="s">
        <v>9990</v>
      </c>
      <c r="BM827" s="52" t="s">
        <v>90</v>
      </c>
      <c r="BN827" s="57"/>
      <c r="BO827" s="57"/>
      <c r="BP827" s="57"/>
      <c r="BQ827" s="58"/>
    </row>
    <row r="828" spans="1:69" ht="15.75" x14ac:dyDescent="0.25">
      <c r="A828" s="38" t="s">
        <v>9002</v>
      </c>
      <c r="B828" s="39" t="s">
        <v>9991</v>
      </c>
      <c r="C828" s="39" t="s">
        <v>146</v>
      </c>
      <c r="D828" s="39" t="s">
        <v>118</v>
      </c>
      <c r="E828" s="39" t="s">
        <v>9992</v>
      </c>
      <c r="F828" s="66" t="str">
        <f t="shared" ref="F828:F851" si="45">HYPERLINK("http://twiplomacy.com/info/north-america/United-States","http://twiplomacy.com/info/north-america/United-States")</f>
        <v>http://twiplomacy.com/info/north-america/United-States</v>
      </c>
      <c r="G828" s="41" t="s">
        <v>4793</v>
      </c>
      <c r="H828" s="48" t="s">
        <v>9993</v>
      </c>
      <c r="I828" s="41" t="s">
        <v>9994</v>
      </c>
      <c r="J828" s="43">
        <v>52000159</v>
      </c>
      <c r="K828" s="43">
        <v>46</v>
      </c>
      <c r="L828" s="41" t="s">
        <v>9995</v>
      </c>
      <c r="M828" s="41" t="s">
        <v>9996</v>
      </c>
      <c r="N828" s="41" t="s">
        <v>9997</v>
      </c>
      <c r="O828" s="43">
        <v>25</v>
      </c>
      <c r="P828" s="43">
        <v>37564</v>
      </c>
      <c r="Q828" s="41" t="s">
        <v>164</v>
      </c>
      <c r="R828" s="41" t="s">
        <v>124</v>
      </c>
      <c r="S828" s="43">
        <v>88165</v>
      </c>
      <c r="T828" s="44" t="s">
        <v>97</v>
      </c>
      <c r="U828" s="43">
        <v>6.8050847457627119</v>
      </c>
      <c r="V828" s="43">
        <v>19924.31926029309</v>
      </c>
      <c r="W828" s="43">
        <v>86427.907187718069</v>
      </c>
      <c r="X828" s="45">
        <v>8</v>
      </c>
      <c r="Y828" s="45">
        <v>3212</v>
      </c>
      <c r="Z828" s="46">
        <v>2.4906600249065998E-3</v>
      </c>
      <c r="AA828" s="41" t="s">
        <v>4793</v>
      </c>
      <c r="AB828" s="41" t="s">
        <v>9994</v>
      </c>
      <c r="AC828" s="41" t="s">
        <v>9998</v>
      </c>
      <c r="AD828" s="41" t="s">
        <v>9993</v>
      </c>
      <c r="AE828" s="43">
        <v>264470487</v>
      </c>
      <c r="AF828" s="43">
        <v>20318.972222222223</v>
      </c>
      <c r="AG828" s="43">
        <v>50472327</v>
      </c>
      <c r="AH828" s="43">
        <v>213998160</v>
      </c>
      <c r="AI828" s="47">
        <v>2.5300000000000001E-3</v>
      </c>
      <c r="AJ828" s="47">
        <v>2.0500000000000002E-3</v>
      </c>
      <c r="AK828" s="47">
        <v>1.91E-3</v>
      </c>
      <c r="AL828" s="47">
        <v>2.0600000000000002E-3</v>
      </c>
      <c r="AM828" s="47">
        <v>2.8500000000000001E-3</v>
      </c>
      <c r="AN828" s="43">
        <v>2484</v>
      </c>
      <c r="AO828" s="43">
        <v>120</v>
      </c>
      <c r="AP828" s="43">
        <v>383</v>
      </c>
      <c r="AQ828" s="43">
        <v>238</v>
      </c>
      <c r="AR828" s="43">
        <v>1734</v>
      </c>
      <c r="AS828" s="41">
        <v>6.81</v>
      </c>
      <c r="AT828" s="43">
        <v>51961008</v>
      </c>
      <c r="AU828" s="43">
        <v>22116715</v>
      </c>
      <c r="AV828" s="47">
        <v>0.74109999999999998</v>
      </c>
      <c r="AW828" s="72" t="s">
        <v>9999</v>
      </c>
      <c r="AX828" s="39">
        <v>0</v>
      </c>
      <c r="AY828" s="39">
        <v>0</v>
      </c>
      <c r="AZ828" s="39" t="s">
        <v>85</v>
      </c>
      <c r="BA828" s="39"/>
      <c r="BB828" s="48" t="s">
        <v>10000</v>
      </c>
      <c r="BC828" s="39">
        <v>6</v>
      </c>
      <c r="BD828" s="41" t="s">
        <v>4793</v>
      </c>
      <c r="BE828" s="50">
        <v>0</v>
      </c>
      <c r="BF828" s="50">
        <v>185</v>
      </c>
      <c r="BG828" s="50">
        <v>1</v>
      </c>
      <c r="BH828" s="50">
        <v>186</v>
      </c>
      <c r="BI828" s="50"/>
      <c r="BJ828" s="50" t="s">
        <v>10001</v>
      </c>
      <c r="BK828" s="50" t="s">
        <v>645</v>
      </c>
      <c r="BL828" s="56" t="s">
        <v>10002</v>
      </c>
      <c r="BM828" s="52">
        <v>1529960</v>
      </c>
      <c r="BN828" s="57">
        <v>2</v>
      </c>
      <c r="BO828" s="57">
        <v>453655</v>
      </c>
      <c r="BP828" s="57">
        <v>1</v>
      </c>
      <c r="BQ828" s="58">
        <f>SUM(BM828)/BN828/BO828</f>
        <v>1.6862593821295919</v>
      </c>
    </row>
    <row r="829" spans="1:69" ht="15.75" x14ac:dyDescent="0.25">
      <c r="A829" s="38" t="s">
        <v>9002</v>
      </c>
      <c r="B829" s="39" t="s">
        <v>9991</v>
      </c>
      <c r="C829" s="39" t="s">
        <v>146</v>
      </c>
      <c r="D829" s="39" t="s">
        <v>118</v>
      </c>
      <c r="E829" s="39" t="s">
        <v>9992</v>
      </c>
      <c r="F829" s="66" t="str">
        <f t="shared" si="45"/>
        <v>http://twiplomacy.com/info/north-america/United-States</v>
      </c>
      <c r="G829" s="41" t="s">
        <v>10003</v>
      </c>
      <c r="H829" s="48" t="s">
        <v>10004</v>
      </c>
      <c r="I829" s="41" t="s">
        <v>10005</v>
      </c>
      <c r="J829" s="43">
        <v>23150073</v>
      </c>
      <c r="K829" s="43">
        <v>40</v>
      </c>
      <c r="L829" s="41" t="s">
        <v>10006</v>
      </c>
      <c r="M829" s="41" t="s">
        <v>10007</v>
      </c>
      <c r="N829" s="41" t="s">
        <v>10008</v>
      </c>
      <c r="O829" s="43">
        <v>104</v>
      </c>
      <c r="P829" s="43">
        <v>2723</v>
      </c>
      <c r="Q829" s="41" t="s">
        <v>164</v>
      </c>
      <c r="R829" s="41" t="s">
        <v>124</v>
      </c>
      <c r="S829" s="43">
        <v>18976</v>
      </c>
      <c r="T829" s="44" t="s">
        <v>97</v>
      </c>
      <c r="U829" s="43">
        <v>5.5350318471337578</v>
      </c>
      <c r="V829" s="43">
        <v>5341.527315914489</v>
      </c>
      <c r="W829" s="43">
        <v>24641.258907363419</v>
      </c>
      <c r="X829" s="45">
        <v>0</v>
      </c>
      <c r="Y829" s="45">
        <v>2607</v>
      </c>
      <c r="Z829" s="46">
        <v>0</v>
      </c>
      <c r="AA829" s="41" t="s">
        <v>10003</v>
      </c>
      <c r="AB829" s="41" t="s">
        <v>10005</v>
      </c>
      <c r="AC829" s="41" t="s">
        <v>10009</v>
      </c>
      <c r="AD829" s="41" t="s">
        <v>10004</v>
      </c>
      <c r="AE829" s="43">
        <v>1977823</v>
      </c>
      <c r="AF829" s="43">
        <v>4103.75</v>
      </c>
      <c r="AG829" s="43">
        <v>377545</v>
      </c>
      <c r="AH829" s="43">
        <v>1600278</v>
      </c>
      <c r="AI829" s="47">
        <v>1.0300000000000001E-3</v>
      </c>
      <c r="AJ829" s="47">
        <v>1.72E-3</v>
      </c>
      <c r="AK829" s="47">
        <v>9.2000000000000003E-4</v>
      </c>
      <c r="AL829" s="47">
        <v>1.1199999999999999E-3</v>
      </c>
      <c r="AM829" s="47">
        <v>2.1800000000000001E-3</v>
      </c>
      <c r="AN829" s="43">
        <v>92</v>
      </c>
      <c r="AO829" s="43">
        <v>6</v>
      </c>
      <c r="AP829" s="43">
        <v>7</v>
      </c>
      <c r="AQ829" s="43">
        <v>71</v>
      </c>
      <c r="AR829" s="43">
        <v>8</v>
      </c>
      <c r="AS829" s="41">
        <v>0.25</v>
      </c>
      <c r="AT829" s="43">
        <v>23143019</v>
      </c>
      <c r="AU829" s="43">
        <v>5554199</v>
      </c>
      <c r="AV829" s="47">
        <v>0.31580000000000003</v>
      </c>
      <c r="AW829" s="48" t="s">
        <v>10010</v>
      </c>
      <c r="AX829" s="39">
        <v>0</v>
      </c>
      <c r="AY829" s="39">
        <v>0</v>
      </c>
      <c r="AZ829" s="39" t="s">
        <v>85</v>
      </c>
      <c r="BA829" s="39"/>
      <c r="BB829" s="48" t="s">
        <v>10011</v>
      </c>
      <c r="BC829" s="39">
        <v>1</v>
      </c>
      <c r="BD829" s="41" t="s">
        <v>10003</v>
      </c>
      <c r="BE829" s="50">
        <v>1</v>
      </c>
      <c r="BF829" s="50">
        <v>250</v>
      </c>
      <c r="BG829" s="50">
        <v>3</v>
      </c>
      <c r="BH829" s="50">
        <v>254</v>
      </c>
      <c r="BI829" s="50" t="s">
        <v>4793</v>
      </c>
      <c r="BJ829" s="50" t="s">
        <v>10012</v>
      </c>
      <c r="BK829" s="50" t="s">
        <v>10013</v>
      </c>
      <c r="BL829" s="51" t="s">
        <v>10014</v>
      </c>
      <c r="BM829" s="52" t="s">
        <v>90</v>
      </c>
      <c r="BN829" s="57"/>
      <c r="BO829" s="57"/>
      <c r="BP829" s="57"/>
      <c r="BQ829" s="58"/>
    </row>
    <row r="830" spans="1:69" ht="15.75" x14ac:dyDescent="0.25">
      <c r="A830" s="38" t="s">
        <v>9002</v>
      </c>
      <c r="B830" s="39" t="s">
        <v>9991</v>
      </c>
      <c r="C830" s="39" t="s">
        <v>70</v>
      </c>
      <c r="D830" s="39" t="s">
        <v>71</v>
      </c>
      <c r="E830" s="39" t="s">
        <v>70</v>
      </c>
      <c r="F830" s="66" t="str">
        <f t="shared" si="45"/>
        <v>http://twiplomacy.com/info/north-america/United-States</v>
      </c>
      <c r="G830" s="41" t="s">
        <v>645</v>
      </c>
      <c r="H830" s="48" t="s">
        <v>10015</v>
      </c>
      <c r="I830" s="41" t="s">
        <v>10016</v>
      </c>
      <c r="J830" s="43">
        <v>17135344</v>
      </c>
      <c r="K830" s="43">
        <v>12</v>
      </c>
      <c r="L830" s="41" t="s">
        <v>10017</v>
      </c>
      <c r="M830" s="41" t="s">
        <v>10018</v>
      </c>
      <c r="N830" s="41" t="s">
        <v>10008</v>
      </c>
      <c r="O830" s="43">
        <v>9</v>
      </c>
      <c r="P830" s="43">
        <v>4170</v>
      </c>
      <c r="Q830" s="41" t="s">
        <v>164</v>
      </c>
      <c r="R830" s="41" t="s">
        <v>124</v>
      </c>
      <c r="S830" s="43">
        <v>7315</v>
      </c>
      <c r="T830" s="44" t="s">
        <v>97</v>
      </c>
      <c r="U830" s="43">
        <v>10.37299035369775</v>
      </c>
      <c r="V830" s="43">
        <v>928.20805711371747</v>
      </c>
      <c r="W830" s="43">
        <v>3744.7603263640999</v>
      </c>
      <c r="X830" s="45">
        <v>0</v>
      </c>
      <c r="Y830" s="45">
        <v>3226</v>
      </c>
      <c r="Z830" s="46">
        <v>0</v>
      </c>
      <c r="AA830" s="41" t="s">
        <v>645</v>
      </c>
      <c r="AB830" s="41" t="s">
        <v>10016</v>
      </c>
      <c r="AC830" s="41" t="s">
        <v>10019</v>
      </c>
      <c r="AD830" s="41" t="s">
        <v>10015</v>
      </c>
      <c r="AE830" s="43">
        <v>11287090</v>
      </c>
      <c r="AF830" s="43">
        <v>1015.617050067659</v>
      </c>
      <c r="AG830" s="43">
        <v>2251623</v>
      </c>
      <c r="AH830" s="43">
        <v>9035467</v>
      </c>
      <c r="AI830" s="47">
        <v>3.2000000000000003E-4</v>
      </c>
      <c r="AJ830" s="47">
        <v>3.8999999999999999E-4</v>
      </c>
      <c r="AK830" s="47">
        <v>2.4000000000000001E-4</v>
      </c>
      <c r="AL830" s="47">
        <v>7.7999999999999999E-4</v>
      </c>
      <c r="AM830" s="47">
        <v>5.4000000000000001E-4</v>
      </c>
      <c r="AN830" s="43">
        <v>2217</v>
      </c>
      <c r="AO830" s="43">
        <v>232</v>
      </c>
      <c r="AP830" s="43">
        <v>224</v>
      </c>
      <c r="AQ830" s="43">
        <v>1663</v>
      </c>
      <c r="AR830" s="43">
        <v>92</v>
      </c>
      <c r="AS830" s="41">
        <v>6.07</v>
      </c>
      <c r="AT830" s="43">
        <v>17130444</v>
      </c>
      <c r="AU830" s="43">
        <v>2728286</v>
      </c>
      <c r="AV830" s="47">
        <v>0.18940000000000001</v>
      </c>
      <c r="AW830" s="66" t="str">
        <f>HYPERLINK("https://twitter.com/WhiteHouse/lists","https://twitter.com/WhiteHouse/lists")</f>
        <v>https://twitter.com/WhiteHouse/lists</v>
      </c>
      <c r="AX830" s="39">
        <v>2</v>
      </c>
      <c r="AY830" s="39">
        <v>0</v>
      </c>
      <c r="AZ830" s="39" t="s">
        <v>85</v>
      </c>
      <c r="BA830" s="39"/>
      <c r="BB830" s="48" t="s">
        <v>10020</v>
      </c>
      <c r="BC830" s="39">
        <v>1</v>
      </c>
      <c r="BD830" s="41" t="s">
        <v>645</v>
      </c>
      <c r="BE830" s="50">
        <v>0</v>
      </c>
      <c r="BF830" s="50">
        <v>290</v>
      </c>
      <c r="BG830" s="50">
        <v>3</v>
      </c>
      <c r="BH830" s="50">
        <v>293</v>
      </c>
      <c r="BI830" s="50"/>
      <c r="BJ830" s="50" t="s">
        <v>10021</v>
      </c>
      <c r="BK830" s="50" t="s">
        <v>10022</v>
      </c>
      <c r="BL830" s="56" t="s">
        <v>10023</v>
      </c>
      <c r="BM830" s="52">
        <v>1796321</v>
      </c>
      <c r="BN830" s="57">
        <v>7</v>
      </c>
      <c r="BO830" s="57">
        <v>15272</v>
      </c>
      <c r="BP830" s="57">
        <v>0</v>
      </c>
      <c r="BQ830" s="58"/>
    </row>
    <row r="831" spans="1:69" ht="15.75" x14ac:dyDescent="0.25">
      <c r="A831" s="38" t="s">
        <v>9002</v>
      </c>
      <c r="B831" s="39" t="s">
        <v>9991</v>
      </c>
      <c r="C831" s="39" t="s">
        <v>211</v>
      </c>
      <c r="D831" s="39" t="s">
        <v>71</v>
      </c>
      <c r="E831" s="39" t="s">
        <v>211</v>
      </c>
      <c r="F831" s="66" t="str">
        <f t="shared" si="45"/>
        <v>http://twiplomacy.com/info/north-america/United-States</v>
      </c>
      <c r="G831" s="41" t="s">
        <v>10024</v>
      </c>
      <c r="H831" s="48" t="s">
        <v>10025</v>
      </c>
      <c r="I831" s="41" t="s">
        <v>10026</v>
      </c>
      <c r="J831" s="43">
        <v>348415</v>
      </c>
      <c r="K831" s="43">
        <v>1068</v>
      </c>
      <c r="L831" s="41" t="s">
        <v>10027</v>
      </c>
      <c r="M831" s="41" t="s">
        <v>10028</v>
      </c>
      <c r="N831" s="41" t="s">
        <v>9997</v>
      </c>
      <c r="O831" s="43">
        <v>1845</v>
      </c>
      <c r="P831" s="43">
        <v>14855</v>
      </c>
      <c r="Q831" s="41" t="s">
        <v>164</v>
      </c>
      <c r="R831" s="41" t="s">
        <v>124</v>
      </c>
      <c r="S831" s="43">
        <v>5675</v>
      </c>
      <c r="T831" s="44" t="s">
        <v>97</v>
      </c>
      <c r="U831" s="43">
        <v>8.6945945945945944</v>
      </c>
      <c r="V831" s="43">
        <v>9.7068042813455655</v>
      </c>
      <c r="W831" s="43">
        <v>11.086773700305811</v>
      </c>
      <c r="X831" s="45">
        <v>163</v>
      </c>
      <c r="Y831" s="45">
        <v>3217</v>
      </c>
      <c r="Z831" s="46">
        <v>5.0668324525955905E-2</v>
      </c>
      <c r="AA831" s="41" t="s">
        <v>10024</v>
      </c>
      <c r="AB831" s="41" t="s">
        <v>10026</v>
      </c>
      <c r="AC831" s="41" t="s">
        <v>10029</v>
      </c>
      <c r="AD831" s="41" t="s">
        <v>10025</v>
      </c>
      <c r="AE831" s="43">
        <v>54319</v>
      </c>
      <c r="AF831" s="43">
        <v>10.343623070674248</v>
      </c>
      <c r="AG831" s="43">
        <v>25466</v>
      </c>
      <c r="AH831" s="43">
        <v>28853</v>
      </c>
      <c r="AI831" s="47">
        <v>6.0000000000000002E-5</v>
      </c>
      <c r="AJ831" s="47">
        <v>1.2E-4</v>
      </c>
      <c r="AK831" s="47">
        <v>6.0000000000000002E-5</v>
      </c>
      <c r="AL831" s="47">
        <v>1.2999999999999999E-4</v>
      </c>
      <c r="AM831" s="47">
        <v>1.1E-4</v>
      </c>
      <c r="AN831" s="43">
        <v>2462</v>
      </c>
      <c r="AO831" s="43">
        <v>49</v>
      </c>
      <c r="AP831" s="43">
        <v>16</v>
      </c>
      <c r="AQ831" s="43">
        <v>2328</v>
      </c>
      <c r="AR831" s="43">
        <v>3</v>
      </c>
      <c r="AS831" s="41">
        <v>6.75</v>
      </c>
      <c r="AT831" s="43">
        <v>348473</v>
      </c>
      <c r="AU831" s="43">
        <v>6413</v>
      </c>
      <c r="AV831" s="47">
        <v>1.8700000000000001E-2</v>
      </c>
      <c r="AW831" s="72" t="s">
        <v>10030</v>
      </c>
      <c r="AX831" s="39">
        <v>21</v>
      </c>
      <c r="AY831" s="39">
        <v>0</v>
      </c>
      <c r="AZ831" s="72" t="s">
        <v>10031</v>
      </c>
      <c r="BA831" s="39">
        <v>89</v>
      </c>
      <c r="BB831" s="48" t="s">
        <v>10032</v>
      </c>
      <c r="BC831" s="39">
        <v>1</v>
      </c>
      <c r="BD831" s="41" t="s">
        <v>10024</v>
      </c>
      <c r="BE831" s="50">
        <v>9</v>
      </c>
      <c r="BF831" s="50">
        <v>19</v>
      </c>
      <c r="BG831" s="50">
        <v>8</v>
      </c>
      <c r="BH831" s="50">
        <v>36</v>
      </c>
      <c r="BI831" s="50" t="s">
        <v>10033</v>
      </c>
      <c r="BJ831" s="50" t="s">
        <v>10034</v>
      </c>
      <c r="BK831" s="50" t="s">
        <v>10035</v>
      </c>
      <c r="BL831" s="51" t="s">
        <v>10036</v>
      </c>
      <c r="BM831" s="52" t="s">
        <v>276</v>
      </c>
      <c r="BN831" s="57"/>
      <c r="BO831" s="57"/>
      <c r="BP831" s="57"/>
      <c r="BQ831" s="58"/>
    </row>
    <row r="832" spans="1:69" ht="15.75" x14ac:dyDescent="0.25">
      <c r="A832" s="38" t="s">
        <v>9002</v>
      </c>
      <c r="B832" s="39" t="s">
        <v>9991</v>
      </c>
      <c r="C832" s="39" t="s">
        <v>211</v>
      </c>
      <c r="D832" s="39" t="s">
        <v>71</v>
      </c>
      <c r="E832" s="39" t="s">
        <v>211</v>
      </c>
      <c r="F832" s="66" t="str">
        <f t="shared" si="45"/>
        <v>http://twiplomacy.com/info/north-america/United-States</v>
      </c>
      <c r="G832" s="41" t="s">
        <v>10037</v>
      </c>
      <c r="H832" s="48" t="s">
        <v>10038</v>
      </c>
      <c r="I832" s="41" t="s">
        <v>10039</v>
      </c>
      <c r="J832" s="43">
        <v>193149</v>
      </c>
      <c r="K832" s="43">
        <v>793</v>
      </c>
      <c r="L832" s="41" t="s">
        <v>10040</v>
      </c>
      <c r="M832" s="41" t="s">
        <v>10041</v>
      </c>
      <c r="N832" s="41" t="s">
        <v>9997</v>
      </c>
      <c r="O832" s="43">
        <v>1762</v>
      </c>
      <c r="P832" s="43">
        <v>11881</v>
      </c>
      <c r="Q832" s="41" t="s">
        <v>164</v>
      </c>
      <c r="R832" s="41" t="s">
        <v>124</v>
      </c>
      <c r="S832" s="43">
        <v>1499</v>
      </c>
      <c r="T832" s="44" t="s">
        <v>97</v>
      </c>
      <c r="U832" s="43">
        <v>8.3108808290155434</v>
      </c>
      <c r="V832" s="43">
        <v>1.3777315296566079</v>
      </c>
      <c r="W832" s="43">
        <v>1.6368366285119671</v>
      </c>
      <c r="X832" s="45">
        <v>231</v>
      </c>
      <c r="Y832" s="45">
        <v>3208</v>
      </c>
      <c r="Z832" s="46">
        <v>7.2007481296758102E-2</v>
      </c>
      <c r="AA832" s="41" t="s">
        <v>10037</v>
      </c>
      <c r="AB832" s="41" t="s">
        <v>10039</v>
      </c>
      <c r="AC832" s="41" t="s">
        <v>10042</v>
      </c>
      <c r="AD832" s="41" t="s">
        <v>10038</v>
      </c>
      <c r="AE832" s="43">
        <v>5173</v>
      </c>
      <c r="AF832" s="43">
        <v>1.4724116553006819</v>
      </c>
      <c r="AG832" s="43">
        <v>2375</v>
      </c>
      <c r="AH832" s="43">
        <v>2798</v>
      </c>
      <c r="AI832" s="47">
        <v>2.0000000000000002E-5</v>
      </c>
      <c r="AJ832" s="47">
        <v>5.0000000000000002E-5</v>
      </c>
      <c r="AK832" s="47">
        <v>2.0000000000000002E-5</v>
      </c>
      <c r="AL832" s="47">
        <v>6.0000000000000002E-5</v>
      </c>
      <c r="AM832" s="47">
        <v>2.0000000000000002E-5</v>
      </c>
      <c r="AN832" s="43">
        <v>1613</v>
      </c>
      <c r="AO832" s="43">
        <v>34</v>
      </c>
      <c r="AP832" s="43">
        <v>5</v>
      </c>
      <c r="AQ832" s="43">
        <v>1501</v>
      </c>
      <c r="AR832" s="43">
        <v>3</v>
      </c>
      <c r="AS832" s="41">
        <v>4.42</v>
      </c>
      <c r="AT832" s="43">
        <v>193164</v>
      </c>
      <c r="AU832" s="43">
        <v>-728</v>
      </c>
      <c r="AV832" s="47">
        <v>-3.8E-3</v>
      </c>
      <c r="AW832" s="72" t="s">
        <v>10043</v>
      </c>
      <c r="AX832" s="39">
        <v>4</v>
      </c>
      <c r="AY832" s="39">
        <v>0</v>
      </c>
      <c r="AZ832" s="39" t="s">
        <v>85</v>
      </c>
      <c r="BA832" s="39"/>
      <c r="BB832" s="48" t="s">
        <v>10044</v>
      </c>
      <c r="BC832" s="39">
        <v>1</v>
      </c>
      <c r="BD832" s="41" t="s">
        <v>10037</v>
      </c>
      <c r="BE832" s="50">
        <v>8</v>
      </c>
      <c r="BF832" s="50">
        <v>10</v>
      </c>
      <c r="BG832" s="50">
        <v>4</v>
      </c>
      <c r="BH832" s="50">
        <v>22</v>
      </c>
      <c r="BI832" s="50" t="s">
        <v>10045</v>
      </c>
      <c r="BJ832" s="50" t="s">
        <v>10046</v>
      </c>
      <c r="BK832" s="50" t="s">
        <v>10047</v>
      </c>
      <c r="BL832" s="51" t="s">
        <v>10048</v>
      </c>
      <c r="BM832" s="52" t="s">
        <v>276</v>
      </c>
      <c r="BN832" s="57"/>
      <c r="BO832" s="57"/>
      <c r="BP832" s="57"/>
      <c r="BQ832" s="58"/>
    </row>
    <row r="833" spans="1:69" ht="15.75" x14ac:dyDescent="0.25">
      <c r="A833" s="38" t="s">
        <v>9002</v>
      </c>
      <c r="B833" s="39" t="s">
        <v>9991</v>
      </c>
      <c r="C833" s="39" t="s">
        <v>211</v>
      </c>
      <c r="D833" s="39" t="s">
        <v>71</v>
      </c>
      <c r="E833" s="39" t="s">
        <v>211</v>
      </c>
      <c r="F833" s="66" t="str">
        <f t="shared" si="45"/>
        <v>http://twiplomacy.com/info/north-america/United-States</v>
      </c>
      <c r="G833" s="41" t="s">
        <v>10049</v>
      </c>
      <c r="H833" s="48" t="s">
        <v>10050</v>
      </c>
      <c r="I833" s="41" t="s">
        <v>10051</v>
      </c>
      <c r="J833" s="43">
        <v>13798</v>
      </c>
      <c r="K833" s="43">
        <v>719</v>
      </c>
      <c r="L833" s="41" t="s">
        <v>10052</v>
      </c>
      <c r="M833" s="41" t="s">
        <v>10053</v>
      </c>
      <c r="N833" s="41" t="s">
        <v>9997</v>
      </c>
      <c r="O833" s="43">
        <v>166</v>
      </c>
      <c r="P833" s="43">
        <v>18791</v>
      </c>
      <c r="Q833" s="41" t="s">
        <v>78</v>
      </c>
      <c r="R833" s="41" t="s">
        <v>124</v>
      </c>
      <c r="S833" s="43">
        <v>352</v>
      </c>
      <c r="T833" s="44" t="s">
        <v>97</v>
      </c>
      <c r="U833" s="43">
        <v>2.8767985611510789</v>
      </c>
      <c r="V833" s="43">
        <v>0.60075136612021862</v>
      </c>
      <c r="W833" s="43">
        <v>0.3978825136612022</v>
      </c>
      <c r="X833" s="45">
        <v>16</v>
      </c>
      <c r="Y833" s="45">
        <v>3199</v>
      </c>
      <c r="Z833" s="46">
        <v>5.0015629884338896E-3</v>
      </c>
      <c r="AA833" s="41" t="s">
        <v>10049</v>
      </c>
      <c r="AB833" s="41" t="s">
        <v>10051</v>
      </c>
      <c r="AC833" s="41" t="s">
        <v>10054</v>
      </c>
      <c r="AD833" s="41" t="s">
        <v>10050</v>
      </c>
      <c r="AE833" s="43">
        <v>480</v>
      </c>
      <c r="AF833" s="43">
        <v>0.3160112359550562</v>
      </c>
      <c r="AG833" s="43">
        <v>225</v>
      </c>
      <c r="AH833" s="43">
        <v>255</v>
      </c>
      <c r="AI833" s="47">
        <v>0</v>
      </c>
      <c r="AJ833" s="47">
        <v>0</v>
      </c>
      <c r="AK833" s="47">
        <v>0</v>
      </c>
      <c r="AL833" s="41" t="s">
        <v>82</v>
      </c>
      <c r="AM833" s="47">
        <v>6.9999999999999994E-5</v>
      </c>
      <c r="AN833" s="43">
        <v>712</v>
      </c>
      <c r="AO833" s="43">
        <v>2</v>
      </c>
      <c r="AP833" s="43">
        <v>0</v>
      </c>
      <c r="AQ833" s="43">
        <v>669</v>
      </c>
      <c r="AR833" s="43">
        <v>3</v>
      </c>
      <c r="AS833" s="41">
        <v>1.95</v>
      </c>
      <c r="AT833" s="43">
        <v>13801</v>
      </c>
      <c r="AU833" s="43">
        <v>303</v>
      </c>
      <c r="AV833" s="47">
        <v>2.24E-2</v>
      </c>
      <c r="AW833" s="72" t="s">
        <v>10055</v>
      </c>
      <c r="AX833" s="39">
        <v>7</v>
      </c>
      <c r="AY833" s="39">
        <v>0</v>
      </c>
      <c r="AZ833" s="48" t="s">
        <v>10056</v>
      </c>
      <c r="BA833" s="39">
        <v>12</v>
      </c>
      <c r="BB833" s="48" t="s">
        <v>10057</v>
      </c>
      <c r="BC833" s="39">
        <v>0</v>
      </c>
      <c r="BD833" s="41" t="s">
        <v>10049</v>
      </c>
      <c r="BE833" s="50">
        <v>11</v>
      </c>
      <c r="BF833" s="50">
        <v>1</v>
      </c>
      <c r="BG833" s="50">
        <v>3</v>
      </c>
      <c r="BH833" s="50">
        <v>15</v>
      </c>
      <c r="BI833" s="50" t="s">
        <v>10058</v>
      </c>
      <c r="BJ833" s="50" t="s">
        <v>1216</v>
      </c>
      <c r="BK833" s="50" t="s">
        <v>10059</v>
      </c>
      <c r="BL833" s="56" t="s">
        <v>10060</v>
      </c>
      <c r="BM833" s="52" t="s">
        <v>90</v>
      </c>
      <c r="BN833" s="57"/>
      <c r="BO833" s="57"/>
      <c r="BP833" s="57"/>
      <c r="BQ833" s="58"/>
    </row>
    <row r="834" spans="1:69" ht="15.75" x14ac:dyDescent="0.25">
      <c r="A834" s="38" t="s">
        <v>9002</v>
      </c>
      <c r="B834" s="39" t="s">
        <v>9991</v>
      </c>
      <c r="C834" s="39" t="s">
        <v>211</v>
      </c>
      <c r="D834" s="39" t="s">
        <v>71</v>
      </c>
      <c r="E834" s="39" t="s">
        <v>211</v>
      </c>
      <c r="F834" s="66" t="str">
        <f t="shared" si="45"/>
        <v>http://twiplomacy.com/info/north-america/United-States</v>
      </c>
      <c r="G834" s="41" t="s">
        <v>10061</v>
      </c>
      <c r="H834" s="48" t="s">
        <v>10062</v>
      </c>
      <c r="I834" s="41" t="s">
        <v>10063</v>
      </c>
      <c r="J834" s="43">
        <v>20871</v>
      </c>
      <c r="K834" s="43">
        <v>453</v>
      </c>
      <c r="L834" s="41" t="s">
        <v>10064</v>
      </c>
      <c r="M834" s="41" t="s">
        <v>10065</v>
      </c>
      <c r="N834" s="41" t="s">
        <v>9997</v>
      </c>
      <c r="O834" s="43">
        <v>467</v>
      </c>
      <c r="P834" s="43">
        <v>23128</v>
      </c>
      <c r="Q834" s="41" t="s">
        <v>3587</v>
      </c>
      <c r="R834" s="41" t="s">
        <v>124</v>
      </c>
      <c r="S834" s="43">
        <v>393</v>
      </c>
      <c r="T834" s="44" t="s">
        <v>97</v>
      </c>
      <c r="U834" s="43">
        <v>0.39600000000000002</v>
      </c>
      <c r="V834" s="43">
        <v>2.4</v>
      </c>
      <c r="W834" s="43">
        <v>1.9</v>
      </c>
      <c r="X834" s="45">
        <v>1</v>
      </c>
      <c r="Y834" s="45">
        <v>198</v>
      </c>
      <c r="Z834" s="46">
        <v>5.0505050505050501E-3</v>
      </c>
      <c r="AA834" s="41" t="s">
        <v>10061</v>
      </c>
      <c r="AB834" s="41" t="s">
        <v>10063</v>
      </c>
      <c r="AC834" s="41" t="s">
        <v>10066</v>
      </c>
      <c r="AD834" s="41" t="s">
        <v>10062</v>
      </c>
      <c r="AE834" s="43">
        <v>43</v>
      </c>
      <c r="AF834" s="43">
        <v>1.6</v>
      </c>
      <c r="AG834" s="43">
        <v>24</v>
      </c>
      <c r="AH834" s="43">
        <v>19</v>
      </c>
      <c r="AI834" s="47">
        <v>1E-4</v>
      </c>
      <c r="AJ834" s="41" t="s">
        <v>82</v>
      </c>
      <c r="AK834" s="47">
        <v>1E-4</v>
      </c>
      <c r="AL834" s="41" t="s">
        <v>82</v>
      </c>
      <c r="AM834" s="41" t="s">
        <v>82</v>
      </c>
      <c r="AN834" s="43">
        <v>15</v>
      </c>
      <c r="AO834" s="43">
        <v>0</v>
      </c>
      <c r="AP834" s="43">
        <v>0</v>
      </c>
      <c r="AQ834" s="43">
        <v>15</v>
      </c>
      <c r="AR834" s="43">
        <v>0</v>
      </c>
      <c r="AS834" s="41">
        <v>0.04</v>
      </c>
      <c r="AT834" s="43">
        <v>20874</v>
      </c>
      <c r="AU834" s="43">
        <v>161</v>
      </c>
      <c r="AV834" s="47">
        <v>7.7999999999999996E-3</v>
      </c>
      <c r="AW834" s="48" t="s">
        <v>10067</v>
      </c>
      <c r="AX834" s="39">
        <v>2</v>
      </c>
      <c r="AY834" s="39">
        <v>0</v>
      </c>
      <c r="AZ834" s="48" t="s">
        <v>10068</v>
      </c>
      <c r="BA834" s="39">
        <v>21</v>
      </c>
      <c r="BB834" s="48" t="s">
        <v>10069</v>
      </c>
      <c r="BC834" s="39">
        <v>0</v>
      </c>
      <c r="BD834" s="41" t="s">
        <v>10061</v>
      </c>
      <c r="BE834" s="50">
        <v>9</v>
      </c>
      <c r="BF834" s="50">
        <v>0</v>
      </c>
      <c r="BG834" s="50">
        <v>8</v>
      </c>
      <c r="BH834" s="50">
        <v>17</v>
      </c>
      <c r="BI834" s="50" t="s">
        <v>10070</v>
      </c>
      <c r="BJ834" s="50"/>
      <c r="BK834" s="50" t="s">
        <v>10071</v>
      </c>
      <c r="BL834" s="56" t="s">
        <v>10072</v>
      </c>
      <c r="BM834" s="52" t="s">
        <v>90</v>
      </c>
      <c r="BN834" s="57"/>
      <c r="BO834" s="57"/>
      <c r="BP834" s="57"/>
      <c r="BQ834" s="58"/>
    </row>
    <row r="835" spans="1:69" ht="15.75" x14ac:dyDescent="0.25">
      <c r="A835" s="38" t="s">
        <v>9002</v>
      </c>
      <c r="B835" s="39" t="s">
        <v>9991</v>
      </c>
      <c r="C835" s="39" t="s">
        <v>211</v>
      </c>
      <c r="D835" s="39" t="s">
        <v>71</v>
      </c>
      <c r="E835" s="39" t="s">
        <v>211</v>
      </c>
      <c r="F835" s="66" t="str">
        <f t="shared" si="45"/>
        <v>http://twiplomacy.com/info/north-america/United-States</v>
      </c>
      <c r="G835" s="41" t="s">
        <v>10073</v>
      </c>
      <c r="H835" s="48" t="s">
        <v>10074</v>
      </c>
      <c r="I835" s="41" t="s">
        <v>10075</v>
      </c>
      <c r="J835" s="43">
        <v>106056</v>
      </c>
      <c r="K835" s="43">
        <v>43</v>
      </c>
      <c r="L835" s="41" t="s">
        <v>10076</v>
      </c>
      <c r="M835" s="41" t="s">
        <v>10077</v>
      </c>
      <c r="N835" s="41" t="s">
        <v>10008</v>
      </c>
      <c r="O835" s="43">
        <v>0</v>
      </c>
      <c r="P835" s="43">
        <v>1348</v>
      </c>
      <c r="Q835" s="41" t="s">
        <v>164</v>
      </c>
      <c r="R835" s="41" t="s">
        <v>124</v>
      </c>
      <c r="S835" s="43">
        <v>598</v>
      </c>
      <c r="T835" s="44" t="s">
        <v>97</v>
      </c>
      <c r="U835" s="43">
        <v>3.2652068126520679</v>
      </c>
      <c r="V835" s="43">
        <v>97.05263157894737</v>
      </c>
      <c r="W835" s="43">
        <v>253.89473684210529</v>
      </c>
      <c r="X835" s="45">
        <v>1</v>
      </c>
      <c r="Y835" s="45">
        <v>1342</v>
      </c>
      <c r="Z835" s="46">
        <v>7.45156482861401E-4</v>
      </c>
      <c r="AA835" s="41" t="s">
        <v>10073</v>
      </c>
      <c r="AB835" s="41" t="s">
        <v>10075</v>
      </c>
      <c r="AC835" s="41" t="s">
        <v>10078</v>
      </c>
      <c r="AD835" s="41" t="s">
        <v>10074</v>
      </c>
      <c r="AE835" s="43">
        <v>2532</v>
      </c>
      <c r="AF835" s="43">
        <v>42.555555555555557</v>
      </c>
      <c r="AG835" s="43">
        <v>766</v>
      </c>
      <c r="AH835" s="43">
        <v>1766</v>
      </c>
      <c r="AI835" s="47">
        <v>1.6299999999999999E-3</v>
      </c>
      <c r="AJ835" s="41" t="s">
        <v>82</v>
      </c>
      <c r="AK835" s="47">
        <v>1.5900000000000001E-3</v>
      </c>
      <c r="AL835" s="47">
        <v>3.7699999999999999E-3</v>
      </c>
      <c r="AM835" s="47">
        <v>2.1299999999999999E-3</v>
      </c>
      <c r="AN835" s="43">
        <v>18</v>
      </c>
      <c r="AO835" s="43">
        <v>0</v>
      </c>
      <c r="AP835" s="43">
        <v>1</v>
      </c>
      <c r="AQ835" s="43">
        <v>10</v>
      </c>
      <c r="AR835" s="43">
        <v>1</v>
      </c>
      <c r="AS835" s="41">
        <v>0.05</v>
      </c>
      <c r="AT835" s="43">
        <v>106016</v>
      </c>
      <c r="AU835" s="43">
        <v>42213</v>
      </c>
      <c r="AV835" s="47">
        <v>0.66159999999999997</v>
      </c>
      <c r="AW835" s="48" t="s">
        <v>10079</v>
      </c>
      <c r="AX835" s="39">
        <v>0</v>
      </c>
      <c r="AY835" s="39">
        <v>0</v>
      </c>
      <c r="AZ835" s="39" t="s">
        <v>85</v>
      </c>
      <c r="BA835" s="39"/>
      <c r="BB835" s="48" t="s">
        <v>10080</v>
      </c>
      <c r="BC835" s="39">
        <v>0</v>
      </c>
      <c r="BD835" s="41" t="s">
        <v>10073</v>
      </c>
      <c r="BE835" s="50">
        <v>0</v>
      </c>
      <c r="BF835" s="50">
        <v>11</v>
      </c>
      <c r="BG835" s="50">
        <v>3</v>
      </c>
      <c r="BH835" s="50">
        <v>14</v>
      </c>
      <c r="BI835" s="50"/>
      <c r="BJ835" s="50" t="s">
        <v>10081</v>
      </c>
      <c r="BK835" s="50" t="s">
        <v>10082</v>
      </c>
      <c r="BL835" s="56" t="s">
        <v>10083</v>
      </c>
      <c r="BM835" s="52" t="s">
        <v>90</v>
      </c>
      <c r="BN835" s="57"/>
      <c r="BO835" s="57"/>
      <c r="BP835" s="57"/>
      <c r="BQ835" s="58"/>
    </row>
    <row r="836" spans="1:69" ht="15.75" x14ac:dyDescent="0.25">
      <c r="A836" s="38" t="s">
        <v>9002</v>
      </c>
      <c r="B836" s="39" t="s">
        <v>9991</v>
      </c>
      <c r="C836" s="39" t="s">
        <v>117</v>
      </c>
      <c r="D836" s="39" t="s">
        <v>71</v>
      </c>
      <c r="E836" s="39" t="s">
        <v>10084</v>
      </c>
      <c r="F836" s="66" t="str">
        <f t="shared" si="45"/>
        <v>http://twiplomacy.com/info/north-america/United-States</v>
      </c>
      <c r="G836" s="41" t="s">
        <v>10085</v>
      </c>
      <c r="H836" s="48" t="s">
        <v>10086</v>
      </c>
      <c r="I836" s="41" t="s">
        <v>10087</v>
      </c>
      <c r="J836" s="43">
        <v>127800</v>
      </c>
      <c r="K836" s="43">
        <v>17</v>
      </c>
      <c r="L836" s="41" t="s">
        <v>10088</v>
      </c>
      <c r="M836" s="41" t="s">
        <v>10089</v>
      </c>
      <c r="N836" s="41"/>
      <c r="O836" s="43">
        <v>0</v>
      </c>
      <c r="P836" s="43">
        <v>22</v>
      </c>
      <c r="Q836" s="41" t="s">
        <v>164</v>
      </c>
      <c r="R836" s="41" t="s">
        <v>124</v>
      </c>
      <c r="S836" s="43">
        <v>570</v>
      </c>
      <c r="T836" s="44" t="s">
        <v>97</v>
      </c>
      <c r="U836" s="43">
        <v>2.25</v>
      </c>
      <c r="V836" s="43">
        <v>3519.4444444444439</v>
      </c>
      <c r="W836" s="43">
        <v>12439.33333333333</v>
      </c>
      <c r="X836" s="45">
        <v>0</v>
      </c>
      <c r="Y836" s="45">
        <v>9</v>
      </c>
      <c r="Z836" s="46">
        <v>0</v>
      </c>
      <c r="AA836" s="41" t="s">
        <v>10085</v>
      </c>
      <c r="AB836" s="41" t="s">
        <v>10087</v>
      </c>
      <c r="AC836" s="41" t="s">
        <v>10090</v>
      </c>
      <c r="AD836" s="41" t="s">
        <v>10086</v>
      </c>
      <c r="AE836" s="43">
        <v>463768</v>
      </c>
      <c r="AF836" s="43">
        <v>4642.181818181818</v>
      </c>
      <c r="AG836" s="43">
        <v>102128</v>
      </c>
      <c r="AH836" s="43">
        <v>361640</v>
      </c>
      <c r="AI836" s="47">
        <v>0.24443999999999999</v>
      </c>
      <c r="AJ836" s="47">
        <v>0.11856999999999999</v>
      </c>
      <c r="AK836" s="47">
        <v>0.28259000000000001</v>
      </c>
      <c r="AL836" s="41" t="s">
        <v>82</v>
      </c>
      <c r="AM836" s="47">
        <v>0.35866999999999999</v>
      </c>
      <c r="AN836" s="43">
        <v>22</v>
      </c>
      <c r="AO836" s="43">
        <v>9</v>
      </c>
      <c r="AP836" s="43">
        <v>0</v>
      </c>
      <c r="AQ836" s="43">
        <v>2</v>
      </c>
      <c r="AR836" s="43">
        <v>11</v>
      </c>
      <c r="AS836" s="41">
        <v>0.06</v>
      </c>
      <c r="AT836" s="43">
        <v>126242</v>
      </c>
      <c r="AU836" s="43">
        <v>0</v>
      </c>
      <c r="AV836" s="55">
        <v>0</v>
      </c>
      <c r="AW836" s="48" t="s">
        <v>10091</v>
      </c>
      <c r="AX836" s="39">
        <v>0</v>
      </c>
      <c r="AY836" s="39">
        <v>0</v>
      </c>
      <c r="AZ836" s="39" t="s">
        <v>85</v>
      </c>
      <c r="BA836" s="39"/>
      <c r="BB836" s="48" t="s">
        <v>10092</v>
      </c>
      <c r="BC836" s="39">
        <v>0</v>
      </c>
      <c r="BD836" s="41" t="s">
        <v>10085</v>
      </c>
      <c r="BE836" s="50">
        <v>4</v>
      </c>
      <c r="BF836" s="50">
        <v>12</v>
      </c>
      <c r="BG836" s="50">
        <v>0</v>
      </c>
      <c r="BH836" s="50">
        <v>16</v>
      </c>
      <c r="BI836" s="50" t="s">
        <v>10093</v>
      </c>
      <c r="BJ836" s="50" t="s">
        <v>10094</v>
      </c>
      <c r="BK836" s="50"/>
      <c r="BL836" s="51" t="s">
        <v>10095</v>
      </c>
      <c r="BM836" s="52" t="s">
        <v>90</v>
      </c>
      <c r="BN836" s="57"/>
      <c r="BO836" s="57"/>
      <c r="BP836" s="57"/>
      <c r="BQ836" s="58"/>
    </row>
    <row r="837" spans="1:69" ht="15.75" x14ac:dyDescent="0.25">
      <c r="A837" s="38" t="s">
        <v>9002</v>
      </c>
      <c r="B837" s="39" t="s">
        <v>9991</v>
      </c>
      <c r="C837" s="39" t="s">
        <v>9867</v>
      </c>
      <c r="D837" s="39" t="s">
        <v>71</v>
      </c>
      <c r="E837" s="39" t="s">
        <v>132</v>
      </c>
      <c r="F837" s="66" t="str">
        <f t="shared" si="45"/>
        <v>http://twiplomacy.com/info/north-america/United-States</v>
      </c>
      <c r="G837" s="41" t="s">
        <v>3087</v>
      </c>
      <c r="H837" s="48" t="s">
        <v>10096</v>
      </c>
      <c r="I837" s="41" t="s">
        <v>10097</v>
      </c>
      <c r="J837" s="43">
        <v>5065250</v>
      </c>
      <c r="K837" s="43">
        <v>443</v>
      </c>
      <c r="L837" s="41" t="s">
        <v>10098</v>
      </c>
      <c r="M837" s="41" t="s">
        <v>10099</v>
      </c>
      <c r="N837" s="41" t="s">
        <v>9997</v>
      </c>
      <c r="O837" s="43">
        <v>23</v>
      </c>
      <c r="P837" s="43">
        <v>55257</v>
      </c>
      <c r="Q837" s="41" t="s">
        <v>164</v>
      </c>
      <c r="R837" s="41" t="s">
        <v>124</v>
      </c>
      <c r="S837" s="43">
        <v>20748</v>
      </c>
      <c r="T837" s="44" t="s">
        <v>97</v>
      </c>
      <c r="U837" s="43">
        <v>26.75206611570248</v>
      </c>
      <c r="V837" s="43">
        <v>160.08653220559529</v>
      </c>
      <c r="W837" s="43">
        <v>368.44372153545868</v>
      </c>
      <c r="X837" s="45">
        <v>1</v>
      </c>
      <c r="Y837" s="45">
        <v>3237</v>
      </c>
      <c r="Z837" s="46">
        <v>3.08928019771393E-4</v>
      </c>
      <c r="AA837" s="41" t="s">
        <v>3087</v>
      </c>
      <c r="AB837" s="41" t="s">
        <v>10097</v>
      </c>
      <c r="AC837" s="41" t="s">
        <v>10100</v>
      </c>
      <c r="AD837" s="41" t="s">
        <v>10096</v>
      </c>
      <c r="AE837" s="43">
        <v>2172391</v>
      </c>
      <c r="AF837" s="43">
        <v>176.09405815423514</v>
      </c>
      <c r="AG837" s="43">
        <v>696452</v>
      </c>
      <c r="AH837" s="43">
        <v>1475939</v>
      </c>
      <c r="AI837" s="47">
        <v>1.1E-4</v>
      </c>
      <c r="AJ837" s="47">
        <v>1E-4</v>
      </c>
      <c r="AK837" s="47">
        <v>8.0000000000000007E-5</v>
      </c>
      <c r="AL837" s="47">
        <v>1.8000000000000001E-4</v>
      </c>
      <c r="AM837" s="47">
        <v>1E-4</v>
      </c>
      <c r="AN837" s="43">
        <v>3955</v>
      </c>
      <c r="AO837" s="43">
        <v>169</v>
      </c>
      <c r="AP837" s="43">
        <v>1352</v>
      </c>
      <c r="AQ837" s="43">
        <v>2319</v>
      </c>
      <c r="AR837" s="43">
        <v>96</v>
      </c>
      <c r="AS837" s="41">
        <v>10.84</v>
      </c>
      <c r="AT837" s="43">
        <v>5065242</v>
      </c>
      <c r="AU837" s="43">
        <v>714913</v>
      </c>
      <c r="AV837" s="47">
        <v>0.1643</v>
      </c>
      <c r="AW837" s="72" t="str">
        <f>HYPERLINK("https://twitter.com/StateDept/lists","https://twitter.com/StateDept/lists")</f>
        <v>https://twitter.com/StateDept/lists</v>
      </c>
      <c r="AX837" s="39">
        <v>6</v>
      </c>
      <c r="AY837" s="39">
        <v>0</v>
      </c>
      <c r="AZ837" s="72" t="s">
        <v>10101</v>
      </c>
      <c r="BA837" s="39">
        <v>173</v>
      </c>
      <c r="BB837" s="48" t="s">
        <v>10102</v>
      </c>
      <c r="BC837" s="39">
        <v>9</v>
      </c>
      <c r="BD837" s="41" t="s">
        <v>3087</v>
      </c>
      <c r="BE837" s="50">
        <v>8</v>
      </c>
      <c r="BF837" s="50">
        <v>210</v>
      </c>
      <c r="BG837" s="50">
        <v>54</v>
      </c>
      <c r="BH837" s="50">
        <v>272</v>
      </c>
      <c r="BI837" s="119" t="s">
        <v>10103</v>
      </c>
      <c r="BJ837" s="50" t="s">
        <v>10104</v>
      </c>
      <c r="BK837" s="119" t="s">
        <v>10105</v>
      </c>
      <c r="BL837" s="51" t="s">
        <v>10106</v>
      </c>
      <c r="BM837" s="52" t="s">
        <v>90</v>
      </c>
      <c r="BN837" s="57"/>
      <c r="BO837" s="57"/>
      <c r="BP837" s="57"/>
      <c r="BQ837" s="58"/>
    </row>
    <row r="838" spans="1:69" ht="15.75" x14ac:dyDescent="0.25">
      <c r="A838" s="38" t="s">
        <v>9002</v>
      </c>
      <c r="B838" s="39" t="s">
        <v>9991</v>
      </c>
      <c r="C838" s="39" t="s">
        <v>9867</v>
      </c>
      <c r="D838" s="39" t="s">
        <v>71</v>
      </c>
      <c r="E838" s="39" t="s">
        <v>132</v>
      </c>
      <c r="F838" s="66" t="str">
        <f t="shared" si="45"/>
        <v>http://twiplomacy.com/info/north-america/United-States</v>
      </c>
      <c r="G838" s="41" t="s">
        <v>10107</v>
      </c>
      <c r="H838" s="48" t="s">
        <v>10108</v>
      </c>
      <c r="I838" s="41" t="s">
        <v>10109</v>
      </c>
      <c r="J838" s="43">
        <v>347240</v>
      </c>
      <c r="K838" s="43">
        <v>264</v>
      </c>
      <c r="L838" s="41" t="s">
        <v>10110</v>
      </c>
      <c r="M838" s="41" t="s">
        <v>10111</v>
      </c>
      <c r="N838" s="41" t="s">
        <v>10008</v>
      </c>
      <c r="O838" s="43">
        <v>14</v>
      </c>
      <c r="P838" s="43">
        <v>6240</v>
      </c>
      <c r="Q838" s="41" t="s">
        <v>164</v>
      </c>
      <c r="R838" s="41" t="s">
        <v>124</v>
      </c>
      <c r="S838" s="43">
        <v>657</v>
      </c>
      <c r="T838" s="44" t="s">
        <v>97</v>
      </c>
      <c r="U838" s="43">
        <v>2.030075187969925</v>
      </c>
      <c r="V838" s="43">
        <v>9.8083981337480566</v>
      </c>
      <c r="W838" s="43">
        <v>59.533437013996888</v>
      </c>
      <c r="X838" s="45">
        <v>13</v>
      </c>
      <c r="Y838" s="45">
        <v>3240</v>
      </c>
      <c r="Z838" s="46">
        <v>4.0123456790123503E-3</v>
      </c>
      <c r="AA838" s="41" t="s">
        <v>10107</v>
      </c>
      <c r="AB838" s="41" t="s">
        <v>10109</v>
      </c>
      <c r="AC838" s="41" t="s">
        <v>10112</v>
      </c>
      <c r="AD838" s="41" t="s">
        <v>10108</v>
      </c>
      <c r="AE838" s="43">
        <v>187015</v>
      </c>
      <c r="AF838" s="43">
        <v>36.071913161465403</v>
      </c>
      <c r="AG838" s="43">
        <v>26585</v>
      </c>
      <c r="AH838" s="43">
        <v>160430</v>
      </c>
      <c r="AI838" s="47">
        <v>9.1E-4</v>
      </c>
      <c r="AJ838" s="47">
        <v>1.2099999999999999E-3</v>
      </c>
      <c r="AK838" s="47">
        <v>8.7000000000000001E-4</v>
      </c>
      <c r="AL838" s="47">
        <v>1.6199999999999999E-3</v>
      </c>
      <c r="AM838" s="47">
        <v>3.2699999999999999E-3</v>
      </c>
      <c r="AN838" s="43">
        <v>737</v>
      </c>
      <c r="AO838" s="43">
        <v>179</v>
      </c>
      <c r="AP838" s="43">
        <v>22</v>
      </c>
      <c r="AQ838" s="43">
        <v>353</v>
      </c>
      <c r="AR838" s="43">
        <v>11</v>
      </c>
      <c r="AS838" s="41">
        <v>2.02</v>
      </c>
      <c r="AT838" s="43">
        <v>346739</v>
      </c>
      <c r="AU838" s="43">
        <v>122731</v>
      </c>
      <c r="AV838" s="47">
        <v>0.54790000000000005</v>
      </c>
      <c r="AW838" s="48" t="s">
        <v>10113</v>
      </c>
      <c r="AX838" s="39">
        <v>0</v>
      </c>
      <c r="AY838" s="39">
        <v>0</v>
      </c>
      <c r="AZ838" s="39" t="s">
        <v>85</v>
      </c>
      <c r="BA838" s="39"/>
      <c r="BB838" s="48" t="s">
        <v>10114</v>
      </c>
      <c r="BC838" s="39">
        <v>0</v>
      </c>
      <c r="BD838" s="41" t="s">
        <v>10107</v>
      </c>
      <c r="BE838" s="50">
        <v>10</v>
      </c>
      <c r="BF838" s="50">
        <v>8</v>
      </c>
      <c r="BG838" s="50">
        <v>2</v>
      </c>
      <c r="BH838" s="50">
        <v>20</v>
      </c>
      <c r="BI838" s="50" t="s">
        <v>10115</v>
      </c>
      <c r="BJ838" s="50" t="s">
        <v>10116</v>
      </c>
      <c r="BK838" s="50" t="s">
        <v>10117</v>
      </c>
      <c r="BL838" s="51" t="s">
        <v>10118</v>
      </c>
      <c r="BM838" s="52" t="s">
        <v>90</v>
      </c>
      <c r="BN838" s="57"/>
      <c r="BO838" s="57"/>
      <c r="BP838" s="57"/>
      <c r="BQ838" s="58"/>
    </row>
    <row r="839" spans="1:69" ht="15.75" x14ac:dyDescent="0.25">
      <c r="A839" s="38" t="s">
        <v>9002</v>
      </c>
      <c r="B839" s="39" t="s">
        <v>9991</v>
      </c>
      <c r="C839" s="39" t="s">
        <v>9867</v>
      </c>
      <c r="D839" s="39" t="s">
        <v>71</v>
      </c>
      <c r="E839" s="39" t="s">
        <v>132</v>
      </c>
      <c r="F839" s="66" t="str">
        <f t="shared" si="45"/>
        <v>http://twiplomacy.com/info/north-america/United-States</v>
      </c>
      <c r="G839" s="41" t="s">
        <v>10119</v>
      </c>
      <c r="H839" s="48" t="s">
        <v>10120</v>
      </c>
      <c r="I839" s="41" t="s">
        <v>10121</v>
      </c>
      <c r="J839" s="43">
        <v>723044</v>
      </c>
      <c r="K839" s="43">
        <v>487</v>
      </c>
      <c r="L839" s="41" t="s">
        <v>10122</v>
      </c>
      <c r="M839" s="41" t="s">
        <v>10123</v>
      </c>
      <c r="N839" s="41"/>
      <c r="O839" s="43">
        <v>35</v>
      </c>
      <c r="P839" s="43">
        <v>27160</v>
      </c>
      <c r="Q839" s="41" t="s">
        <v>164</v>
      </c>
      <c r="R839" s="41" t="s">
        <v>124</v>
      </c>
      <c r="S839" s="43">
        <v>2091</v>
      </c>
      <c r="T839" s="44" t="s">
        <v>97</v>
      </c>
      <c r="U839" s="43">
        <v>12.603112840466929</v>
      </c>
      <c r="V839" s="43">
        <v>10.41893564356436</v>
      </c>
      <c r="W839" s="43">
        <v>19.214108910891088</v>
      </c>
      <c r="X839" s="45">
        <v>330</v>
      </c>
      <c r="Y839" s="45">
        <v>3239</v>
      </c>
      <c r="Z839" s="46">
        <v>0.101883297313986</v>
      </c>
      <c r="AA839" s="41" t="s">
        <v>10119</v>
      </c>
      <c r="AB839" s="41" t="s">
        <v>10121</v>
      </c>
      <c r="AC839" s="41" t="s">
        <v>10124</v>
      </c>
      <c r="AD839" s="41" t="s">
        <v>10120</v>
      </c>
      <c r="AE839" s="43">
        <v>120827</v>
      </c>
      <c r="AF839" s="43">
        <v>13.606051873198847</v>
      </c>
      <c r="AG839" s="43">
        <v>47213</v>
      </c>
      <c r="AH839" s="43">
        <v>73614</v>
      </c>
      <c r="AI839" s="47">
        <v>5.0000000000000002E-5</v>
      </c>
      <c r="AJ839" s="47">
        <v>6.0000000000000002E-5</v>
      </c>
      <c r="AK839" s="47">
        <v>5.0000000000000002E-5</v>
      </c>
      <c r="AL839" s="47">
        <v>1.1E-4</v>
      </c>
      <c r="AM839" s="47">
        <v>5.0000000000000002E-5</v>
      </c>
      <c r="AN839" s="43">
        <v>3470</v>
      </c>
      <c r="AO839" s="43">
        <v>520</v>
      </c>
      <c r="AP839" s="43">
        <v>125</v>
      </c>
      <c r="AQ839" s="43">
        <v>37</v>
      </c>
      <c r="AR839" s="43">
        <v>2784</v>
      </c>
      <c r="AS839" s="41">
        <v>9.51</v>
      </c>
      <c r="AT839" s="43">
        <v>722807</v>
      </c>
      <c r="AU839" s="43">
        <v>140366</v>
      </c>
      <c r="AV839" s="47">
        <v>0.24099999999999999</v>
      </c>
      <c r="AW839" s="66" t="str">
        <f>HYPERLINK("https://twitter.com/USAbilAraby/lists","https://twitter.com/USAbilAraby/lists")</f>
        <v>https://twitter.com/USAbilAraby/lists</v>
      </c>
      <c r="AX839" s="39">
        <v>0</v>
      </c>
      <c r="AY839" s="39">
        <v>3</v>
      </c>
      <c r="AZ839" s="39" t="s">
        <v>85</v>
      </c>
      <c r="BA839" s="39"/>
      <c r="BB839" s="48" t="s">
        <v>10125</v>
      </c>
      <c r="BC839" s="39">
        <v>2</v>
      </c>
      <c r="BD839" s="41" t="s">
        <v>10119</v>
      </c>
      <c r="BE839" s="50">
        <v>17</v>
      </c>
      <c r="BF839" s="50">
        <v>12</v>
      </c>
      <c r="BG839" s="50">
        <v>14</v>
      </c>
      <c r="BH839" s="50">
        <v>43</v>
      </c>
      <c r="BI839" s="50" t="s">
        <v>10126</v>
      </c>
      <c r="BJ839" s="50" t="s">
        <v>10127</v>
      </c>
      <c r="BK839" s="50" t="s">
        <v>10128</v>
      </c>
      <c r="BL839" s="51" t="s">
        <v>10129</v>
      </c>
      <c r="BM839" s="52" t="s">
        <v>90</v>
      </c>
      <c r="BN839" s="57"/>
      <c r="BO839" s="57"/>
      <c r="BP839" s="57"/>
      <c r="BQ839" s="58"/>
    </row>
    <row r="840" spans="1:69" ht="15.75" x14ac:dyDescent="0.25">
      <c r="A840" s="38" t="s">
        <v>9002</v>
      </c>
      <c r="B840" s="39" t="s">
        <v>9991</v>
      </c>
      <c r="C840" s="39" t="s">
        <v>9867</v>
      </c>
      <c r="D840" s="39" t="s">
        <v>71</v>
      </c>
      <c r="E840" s="39" t="s">
        <v>132</v>
      </c>
      <c r="F840" s="66" t="str">
        <f t="shared" si="45"/>
        <v>http://twiplomacy.com/info/north-america/United-States</v>
      </c>
      <c r="G840" s="41" t="s">
        <v>10130</v>
      </c>
      <c r="H840" s="48" t="s">
        <v>10131</v>
      </c>
      <c r="I840" s="41" t="s">
        <v>10132</v>
      </c>
      <c r="J840" s="43">
        <v>11629</v>
      </c>
      <c r="K840" s="43">
        <v>154</v>
      </c>
      <c r="L840" s="41" t="s">
        <v>10133</v>
      </c>
      <c r="M840" s="41" t="s">
        <v>10134</v>
      </c>
      <c r="N840" s="41"/>
      <c r="O840" s="43">
        <v>170</v>
      </c>
      <c r="P840" s="43">
        <v>27145</v>
      </c>
      <c r="Q840" s="41" t="s">
        <v>164</v>
      </c>
      <c r="R840" s="41" t="s">
        <v>124</v>
      </c>
      <c r="S840" s="43">
        <v>219</v>
      </c>
      <c r="T840" s="44" t="s">
        <v>97</v>
      </c>
      <c r="U840" s="43">
        <v>11.90476190476191</v>
      </c>
      <c r="V840" s="43">
        <v>1.290252257863594</v>
      </c>
      <c r="W840" s="43">
        <v>2.9202740579258801</v>
      </c>
      <c r="X840" s="45">
        <v>22</v>
      </c>
      <c r="Y840" s="45">
        <v>3250</v>
      </c>
      <c r="Z840" s="46">
        <v>6.7692307692307696E-3</v>
      </c>
      <c r="AA840" s="41" t="s">
        <v>10130</v>
      </c>
      <c r="AB840" s="41" t="s">
        <v>10132</v>
      </c>
      <c r="AC840" s="41" t="s">
        <v>10135</v>
      </c>
      <c r="AD840" s="41" t="s">
        <v>10131</v>
      </c>
      <c r="AE840" s="43">
        <v>18531</v>
      </c>
      <c r="AF840" s="43">
        <v>1.3877694470477975</v>
      </c>
      <c r="AG840" s="43">
        <v>5923</v>
      </c>
      <c r="AH840" s="43">
        <v>12608</v>
      </c>
      <c r="AI840" s="47">
        <v>3.8000000000000002E-4</v>
      </c>
      <c r="AJ840" s="47">
        <v>3.8999999999999999E-4</v>
      </c>
      <c r="AK840" s="47">
        <v>2.9E-4</v>
      </c>
      <c r="AL840" s="47">
        <v>4.8000000000000001E-4</v>
      </c>
      <c r="AM840" s="47">
        <v>3.8999999999999999E-4</v>
      </c>
      <c r="AN840" s="43">
        <v>4268</v>
      </c>
      <c r="AO840" s="43">
        <v>682</v>
      </c>
      <c r="AP840" s="43">
        <v>840</v>
      </c>
      <c r="AQ840" s="43">
        <v>2481</v>
      </c>
      <c r="AR840" s="43">
        <v>243</v>
      </c>
      <c r="AS840" s="41">
        <v>11.69</v>
      </c>
      <c r="AT840" s="43">
        <v>11626</v>
      </c>
      <c r="AU840" s="43">
        <v>2590</v>
      </c>
      <c r="AV840" s="47">
        <v>0.28660000000000002</v>
      </c>
      <c r="AW840" s="48" t="s">
        <v>10136</v>
      </c>
      <c r="AX840" s="39">
        <v>0</v>
      </c>
      <c r="AY840" s="39">
        <v>0</v>
      </c>
      <c r="AZ840" s="39" t="s">
        <v>85</v>
      </c>
      <c r="BA840" s="39"/>
      <c r="BB840" s="48" t="s">
        <v>10137</v>
      </c>
      <c r="BC840" s="39">
        <v>0</v>
      </c>
      <c r="BD840" s="41" t="s">
        <v>10130</v>
      </c>
      <c r="BE840" s="50">
        <v>5</v>
      </c>
      <c r="BF840" s="50">
        <v>9</v>
      </c>
      <c r="BG840" s="50">
        <v>6</v>
      </c>
      <c r="BH840" s="50">
        <v>20</v>
      </c>
      <c r="BI840" s="50" t="s">
        <v>10138</v>
      </c>
      <c r="BJ840" s="50" t="s">
        <v>10139</v>
      </c>
      <c r="BK840" s="50" t="s">
        <v>10140</v>
      </c>
      <c r="BL840" s="56" t="s">
        <v>10141</v>
      </c>
      <c r="BM840" s="52">
        <v>104</v>
      </c>
      <c r="BN840" s="57">
        <v>3</v>
      </c>
      <c r="BO840" s="57">
        <v>117</v>
      </c>
      <c r="BP840" s="57">
        <v>7</v>
      </c>
      <c r="BQ840" s="58">
        <f>SUM(BM840)/BN840/BO840</f>
        <v>0.29629629629629628</v>
      </c>
    </row>
    <row r="841" spans="1:69" ht="15.75" x14ac:dyDescent="0.25">
      <c r="A841" s="38" t="s">
        <v>9002</v>
      </c>
      <c r="B841" s="39" t="s">
        <v>9991</v>
      </c>
      <c r="C841" s="39" t="s">
        <v>9867</v>
      </c>
      <c r="D841" s="39" t="s">
        <v>71</v>
      </c>
      <c r="E841" s="39" t="s">
        <v>132</v>
      </c>
      <c r="F841" s="66" t="str">
        <f t="shared" si="45"/>
        <v>http://twiplomacy.com/info/north-america/United-States</v>
      </c>
      <c r="G841" s="41" t="s">
        <v>10142</v>
      </c>
      <c r="H841" s="48" t="s">
        <v>10143</v>
      </c>
      <c r="I841" s="41" t="s">
        <v>10144</v>
      </c>
      <c r="J841" s="43">
        <v>80555</v>
      </c>
      <c r="K841" s="43">
        <v>269</v>
      </c>
      <c r="L841" s="41" t="s">
        <v>10145</v>
      </c>
      <c r="M841" s="41" t="s">
        <v>10146</v>
      </c>
      <c r="N841" s="41"/>
      <c r="O841" s="43">
        <v>56</v>
      </c>
      <c r="P841" s="43">
        <v>21557</v>
      </c>
      <c r="Q841" s="41" t="s">
        <v>164</v>
      </c>
      <c r="R841" s="41" t="s">
        <v>124</v>
      </c>
      <c r="S841" s="43">
        <v>260</v>
      </c>
      <c r="T841" s="44" t="s">
        <v>97</v>
      </c>
      <c r="U841" s="43">
        <v>10.78451178451178</v>
      </c>
      <c r="V841" s="43">
        <v>18.39758653540807</v>
      </c>
      <c r="W841" s="43">
        <v>19.31343283582089</v>
      </c>
      <c r="X841" s="45">
        <v>4</v>
      </c>
      <c r="Y841" s="45">
        <v>3203</v>
      </c>
      <c r="Z841" s="46">
        <v>1.2488292226038101E-3</v>
      </c>
      <c r="AA841" s="41" t="s">
        <v>10142</v>
      </c>
      <c r="AB841" s="41" t="s">
        <v>10144</v>
      </c>
      <c r="AC841" s="41" t="s">
        <v>10147</v>
      </c>
      <c r="AD841" s="41" t="s">
        <v>10143</v>
      </c>
      <c r="AE841" s="43">
        <v>167809</v>
      </c>
      <c r="AF841" s="43">
        <v>21.097177117162129</v>
      </c>
      <c r="AG841" s="43">
        <v>84452</v>
      </c>
      <c r="AH841" s="43">
        <v>83357</v>
      </c>
      <c r="AI841" s="47">
        <v>5.9000000000000003E-4</v>
      </c>
      <c r="AJ841" s="47">
        <v>6.4000000000000005E-4</v>
      </c>
      <c r="AK841" s="47">
        <v>3.8000000000000002E-4</v>
      </c>
      <c r="AL841" s="47">
        <v>7.7999999999999999E-4</v>
      </c>
      <c r="AM841" s="47">
        <v>2.1000000000000001E-4</v>
      </c>
      <c r="AN841" s="43">
        <v>4003</v>
      </c>
      <c r="AO841" s="43">
        <v>1751</v>
      </c>
      <c r="AP841" s="43">
        <v>1224</v>
      </c>
      <c r="AQ841" s="43">
        <v>1002</v>
      </c>
      <c r="AR841" s="43">
        <v>16</v>
      </c>
      <c r="AS841" s="41">
        <v>10.97</v>
      </c>
      <c r="AT841" s="43">
        <v>80418</v>
      </c>
      <c r="AU841" s="43">
        <v>28213</v>
      </c>
      <c r="AV841" s="47">
        <v>0.54039999999999999</v>
      </c>
      <c r="AW841" s="48" t="s">
        <v>10148</v>
      </c>
      <c r="AX841" s="39">
        <v>0</v>
      </c>
      <c r="AY841" s="39">
        <v>0</v>
      </c>
      <c r="AZ841" s="39" t="s">
        <v>85</v>
      </c>
      <c r="BA841" s="39"/>
      <c r="BB841" s="48" t="s">
        <v>10149</v>
      </c>
      <c r="BC841" s="39">
        <v>0</v>
      </c>
      <c r="BD841" s="41" t="s">
        <v>10142</v>
      </c>
      <c r="BE841" s="50">
        <v>2</v>
      </c>
      <c r="BF841" s="50">
        <v>1</v>
      </c>
      <c r="BG841" s="50">
        <v>2</v>
      </c>
      <c r="BH841" s="50">
        <v>5</v>
      </c>
      <c r="BI841" s="50" t="s">
        <v>10150</v>
      </c>
      <c r="BJ841" s="50" t="s">
        <v>3436</v>
      </c>
      <c r="BK841" s="50" t="s">
        <v>10151</v>
      </c>
      <c r="BL841" s="51" t="s">
        <v>10152</v>
      </c>
      <c r="BM841" s="52" t="s">
        <v>90</v>
      </c>
      <c r="BN841" s="57"/>
      <c r="BO841" s="57"/>
      <c r="BP841" s="57"/>
      <c r="BQ841" s="58"/>
    </row>
    <row r="842" spans="1:69" ht="15.75" x14ac:dyDescent="0.25">
      <c r="A842" s="38" t="s">
        <v>9002</v>
      </c>
      <c r="B842" s="39" t="s">
        <v>9991</v>
      </c>
      <c r="C842" s="39" t="s">
        <v>9867</v>
      </c>
      <c r="D842" s="39" t="s">
        <v>71</v>
      </c>
      <c r="E842" s="39" t="s">
        <v>132</v>
      </c>
      <c r="F842" s="66" t="str">
        <f t="shared" si="45"/>
        <v>http://twiplomacy.com/info/north-america/United-States</v>
      </c>
      <c r="G842" s="41" t="s">
        <v>10153</v>
      </c>
      <c r="H842" s="48" t="s">
        <v>10154</v>
      </c>
      <c r="I842" s="41" t="s">
        <v>10155</v>
      </c>
      <c r="J842" s="43">
        <v>157077</v>
      </c>
      <c r="K842" s="43">
        <v>128</v>
      </c>
      <c r="L842" s="41" t="s">
        <v>10156</v>
      </c>
      <c r="M842" s="41" t="s">
        <v>10157</v>
      </c>
      <c r="N842" s="41"/>
      <c r="O842" s="43">
        <v>282</v>
      </c>
      <c r="P842" s="43">
        <v>19925</v>
      </c>
      <c r="Q842" s="41" t="s">
        <v>164</v>
      </c>
      <c r="R842" s="41" t="s">
        <v>124</v>
      </c>
      <c r="S842" s="43">
        <v>1295</v>
      </c>
      <c r="T842" s="44" t="s">
        <v>97</v>
      </c>
      <c r="U842" s="43">
        <v>10.602649006622521</v>
      </c>
      <c r="V842" s="43">
        <v>176.9682486631016</v>
      </c>
      <c r="W842" s="43">
        <v>119.8325534759358</v>
      </c>
      <c r="X842" s="45">
        <v>38</v>
      </c>
      <c r="Y842" s="45">
        <v>3202</v>
      </c>
      <c r="Z842" s="46">
        <v>1.18675827607745E-2</v>
      </c>
      <c r="AA842" s="41" t="s">
        <v>10153</v>
      </c>
      <c r="AB842" s="41" t="s">
        <v>10155</v>
      </c>
      <c r="AC842" s="41" t="s">
        <v>10158</v>
      </c>
      <c r="AD842" s="41" t="s">
        <v>10154</v>
      </c>
      <c r="AE842" s="43">
        <v>1035211</v>
      </c>
      <c r="AF842" s="43">
        <v>178.46009253903992</v>
      </c>
      <c r="AG842" s="43">
        <v>617115</v>
      </c>
      <c r="AH842" s="43">
        <v>418096</v>
      </c>
      <c r="AI842" s="47">
        <v>2.5899999999999999E-3</v>
      </c>
      <c r="AJ842" s="47">
        <v>2.8E-3</v>
      </c>
      <c r="AK842" s="47">
        <v>1.6999999999999999E-3</v>
      </c>
      <c r="AL842" s="47">
        <v>3.0400000000000002E-3</v>
      </c>
      <c r="AM842" s="47">
        <v>5.8799999999999998E-3</v>
      </c>
      <c r="AN842" s="43">
        <v>3458</v>
      </c>
      <c r="AO842" s="43">
        <v>674</v>
      </c>
      <c r="AP842" s="43">
        <v>753</v>
      </c>
      <c r="AQ842" s="43">
        <v>1738</v>
      </c>
      <c r="AR842" s="43">
        <v>280</v>
      </c>
      <c r="AS842" s="41">
        <v>9.4700000000000006</v>
      </c>
      <c r="AT842" s="43">
        <v>156435</v>
      </c>
      <c r="AU842" s="43">
        <v>75737</v>
      </c>
      <c r="AV842" s="47">
        <v>0.9385</v>
      </c>
      <c r="AW842" s="72" t="s">
        <v>10159</v>
      </c>
      <c r="AX842" s="39">
        <v>2</v>
      </c>
      <c r="AY842" s="39">
        <v>0</v>
      </c>
      <c r="AZ842" s="39" t="s">
        <v>85</v>
      </c>
      <c r="BA842" s="39"/>
      <c r="BB842" s="48" t="s">
        <v>10160</v>
      </c>
      <c r="BC842" s="39">
        <v>3</v>
      </c>
      <c r="BD842" s="41" t="s">
        <v>10153</v>
      </c>
      <c r="BE842" s="50">
        <v>4</v>
      </c>
      <c r="BF842" s="50">
        <v>30</v>
      </c>
      <c r="BG842" s="50">
        <v>8</v>
      </c>
      <c r="BH842" s="50">
        <v>42</v>
      </c>
      <c r="BI842" s="50" t="s">
        <v>10161</v>
      </c>
      <c r="BJ842" s="50" t="s">
        <v>10162</v>
      </c>
      <c r="BK842" s="50" t="s">
        <v>10163</v>
      </c>
      <c r="BL842" s="56" t="s">
        <v>10164</v>
      </c>
      <c r="BM842" s="52">
        <v>636</v>
      </c>
      <c r="BN842" s="57">
        <v>5</v>
      </c>
      <c r="BO842" s="57">
        <v>2584</v>
      </c>
      <c r="BP842" s="57">
        <v>12</v>
      </c>
      <c r="BQ842" s="58">
        <f>SUM(BM842)/BN842/BO842</f>
        <v>4.9226006191950465E-2</v>
      </c>
    </row>
    <row r="843" spans="1:69" ht="15.75" x14ac:dyDescent="0.25">
      <c r="A843" s="38" t="s">
        <v>9002</v>
      </c>
      <c r="B843" s="39" t="s">
        <v>9991</v>
      </c>
      <c r="C843" s="39" t="s">
        <v>9867</v>
      </c>
      <c r="D843" s="39" t="s">
        <v>71</v>
      </c>
      <c r="E843" s="39" t="s">
        <v>132</v>
      </c>
      <c r="F843" s="66" t="str">
        <f t="shared" si="45"/>
        <v>http://twiplomacy.com/info/north-america/United-States</v>
      </c>
      <c r="G843" s="41" t="s">
        <v>10165</v>
      </c>
      <c r="H843" s="48" t="s">
        <v>10166</v>
      </c>
      <c r="I843" s="41" t="s">
        <v>10167</v>
      </c>
      <c r="J843" s="43">
        <v>20046</v>
      </c>
      <c r="K843" s="43">
        <v>215</v>
      </c>
      <c r="L843" s="41" t="s">
        <v>10168</v>
      </c>
      <c r="M843" s="41" t="s">
        <v>10169</v>
      </c>
      <c r="N843" s="41"/>
      <c r="O843" s="43">
        <v>6</v>
      </c>
      <c r="P843" s="43">
        <v>11249</v>
      </c>
      <c r="Q843" s="41" t="s">
        <v>164</v>
      </c>
      <c r="R843" s="41" t="s">
        <v>124</v>
      </c>
      <c r="S843" s="43">
        <v>417</v>
      </c>
      <c r="T843" s="44" t="s">
        <v>97</v>
      </c>
      <c r="U843" s="43">
        <v>10.146875</v>
      </c>
      <c r="V843" s="43">
        <v>8.5938287153652393</v>
      </c>
      <c r="W843" s="43">
        <v>7.761964735516373</v>
      </c>
      <c r="X843" s="45">
        <v>2</v>
      </c>
      <c r="Y843" s="45">
        <v>3247</v>
      </c>
      <c r="Z843" s="46">
        <v>6.1595318755774595E-4</v>
      </c>
      <c r="AA843" s="41" t="s">
        <v>10165</v>
      </c>
      <c r="AB843" s="41" t="s">
        <v>10167</v>
      </c>
      <c r="AC843" s="41" t="s">
        <v>10170</v>
      </c>
      <c r="AD843" s="41" t="s">
        <v>10166</v>
      </c>
      <c r="AE843" s="43">
        <v>59265</v>
      </c>
      <c r="AF843" s="43">
        <v>8.6378151260504197</v>
      </c>
      <c r="AG843" s="43">
        <v>30837</v>
      </c>
      <c r="AH843" s="43">
        <v>28428</v>
      </c>
      <c r="AI843" s="47">
        <v>1E-3</v>
      </c>
      <c r="AJ843" s="47">
        <v>1.06E-3</v>
      </c>
      <c r="AK843" s="47">
        <v>8.8000000000000003E-4</v>
      </c>
      <c r="AL843" s="47">
        <v>1.1299999999999999E-3</v>
      </c>
      <c r="AM843" s="47">
        <v>1.1800000000000001E-3</v>
      </c>
      <c r="AN843" s="43">
        <v>3570</v>
      </c>
      <c r="AO843" s="43">
        <v>984</v>
      </c>
      <c r="AP843" s="43">
        <v>560</v>
      </c>
      <c r="AQ843" s="43">
        <v>1674</v>
      </c>
      <c r="AR843" s="43">
        <v>211</v>
      </c>
      <c r="AS843" s="41">
        <v>9.7799999999999994</v>
      </c>
      <c r="AT843" s="43">
        <v>20030</v>
      </c>
      <c r="AU843" s="43">
        <v>6100</v>
      </c>
      <c r="AV843" s="47">
        <v>0.43790000000000001</v>
      </c>
      <c r="AW843" s="48" t="s">
        <v>10171</v>
      </c>
      <c r="AX843" s="39">
        <v>0</v>
      </c>
      <c r="AY843" s="39">
        <v>0</v>
      </c>
      <c r="AZ843" s="39" t="s">
        <v>85</v>
      </c>
      <c r="BA843" s="39"/>
      <c r="BB843" s="48" t="s">
        <v>10172</v>
      </c>
      <c r="BC843" s="39">
        <v>1</v>
      </c>
      <c r="BD843" s="41" t="s">
        <v>10165</v>
      </c>
      <c r="BE843" s="50">
        <v>7</v>
      </c>
      <c r="BF843" s="50">
        <v>8</v>
      </c>
      <c r="BG843" s="50">
        <v>6</v>
      </c>
      <c r="BH843" s="50">
        <v>21</v>
      </c>
      <c r="BI843" s="50" t="s">
        <v>10173</v>
      </c>
      <c r="BJ843" s="50" t="s">
        <v>10174</v>
      </c>
      <c r="BK843" s="50" t="s">
        <v>10175</v>
      </c>
      <c r="BL843" s="51" t="s">
        <v>10176</v>
      </c>
      <c r="BM843" s="52" t="s">
        <v>90</v>
      </c>
      <c r="BN843" s="57"/>
      <c r="BO843" s="57"/>
      <c r="BP843" s="57"/>
      <c r="BQ843" s="58"/>
    </row>
    <row r="844" spans="1:69" ht="15.75" x14ac:dyDescent="0.25">
      <c r="A844" s="38" t="s">
        <v>9002</v>
      </c>
      <c r="B844" s="39" t="s">
        <v>9991</v>
      </c>
      <c r="C844" s="39" t="s">
        <v>9867</v>
      </c>
      <c r="D844" s="39" t="s">
        <v>71</v>
      </c>
      <c r="E844" s="39" t="s">
        <v>132</v>
      </c>
      <c r="F844" s="66" t="str">
        <f t="shared" si="45"/>
        <v>http://twiplomacy.com/info/north-america/United-States</v>
      </c>
      <c r="G844" s="41" t="s">
        <v>10177</v>
      </c>
      <c r="H844" s="48" t="s">
        <v>10178</v>
      </c>
      <c r="I844" s="41" t="s">
        <v>10179</v>
      </c>
      <c r="J844" s="43">
        <v>11162</v>
      </c>
      <c r="K844" s="43">
        <v>483</v>
      </c>
      <c r="L844" s="41" t="s">
        <v>10180</v>
      </c>
      <c r="M844" s="41" t="s">
        <v>10181</v>
      </c>
      <c r="N844" s="41"/>
      <c r="O844" s="43">
        <v>1170</v>
      </c>
      <c r="P844" s="43">
        <v>10305</v>
      </c>
      <c r="Q844" s="41" t="s">
        <v>164</v>
      </c>
      <c r="R844" s="41" t="s">
        <v>124</v>
      </c>
      <c r="S844" s="43">
        <v>202</v>
      </c>
      <c r="T844" s="44" t="s">
        <v>97</v>
      </c>
      <c r="U844" s="43">
        <v>9.194285714285714</v>
      </c>
      <c r="V844" s="43">
        <v>2.6733780760626402</v>
      </c>
      <c r="W844" s="43">
        <v>2.761744966442953</v>
      </c>
      <c r="X844" s="45">
        <v>28</v>
      </c>
      <c r="Y844" s="45">
        <v>3218</v>
      </c>
      <c r="Z844" s="46">
        <v>8.7010565568676201E-3</v>
      </c>
      <c r="AA844" s="41" t="s">
        <v>10177</v>
      </c>
      <c r="AB844" s="41" t="s">
        <v>10179</v>
      </c>
      <c r="AC844" s="41" t="s">
        <v>10182</v>
      </c>
      <c r="AD844" s="41" t="s">
        <v>10178</v>
      </c>
      <c r="AE844" s="43">
        <v>15083</v>
      </c>
      <c r="AF844" s="43">
        <v>2.6907179115300943</v>
      </c>
      <c r="AG844" s="43">
        <v>7421</v>
      </c>
      <c r="AH844" s="43">
        <v>7662</v>
      </c>
      <c r="AI844" s="47">
        <v>5.1000000000000004E-4</v>
      </c>
      <c r="AJ844" s="47">
        <v>6.0999999999999997E-4</v>
      </c>
      <c r="AK844" s="47">
        <v>4.0999999999999999E-4</v>
      </c>
      <c r="AL844" s="47">
        <v>1.1199999999999999E-3</v>
      </c>
      <c r="AM844" s="47">
        <v>4.0999999999999999E-4</v>
      </c>
      <c r="AN844" s="43">
        <v>2758</v>
      </c>
      <c r="AO844" s="43">
        <v>623</v>
      </c>
      <c r="AP844" s="43">
        <v>122</v>
      </c>
      <c r="AQ844" s="43">
        <v>1744</v>
      </c>
      <c r="AR844" s="43">
        <v>260</v>
      </c>
      <c r="AS844" s="41">
        <v>7.56</v>
      </c>
      <c r="AT844" s="43">
        <v>11154</v>
      </c>
      <c r="AU844" s="43">
        <v>2691</v>
      </c>
      <c r="AV844" s="47">
        <v>0.318</v>
      </c>
      <c r="AW844" s="48" t="s">
        <v>10183</v>
      </c>
      <c r="AX844" s="39">
        <v>2</v>
      </c>
      <c r="AY844" s="39">
        <v>0</v>
      </c>
      <c r="AZ844" s="39" t="s">
        <v>85</v>
      </c>
      <c r="BA844" s="39"/>
      <c r="BB844" s="48" t="s">
        <v>10184</v>
      </c>
      <c r="BC844" s="39">
        <v>0</v>
      </c>
      <c r="BD844" s="41" t="s">
        <v>10177</v>
      </c>
      <c r="BE844" s="50">
        <v>17</v>
      </c>
      <c r="BF844" s="50">
        <v>10</v>
      </c>
      <c r="BG844" s="50">
        <v>9</v>
      </c>
      <c r="BH844" s="50">
        <v>36</v>
      </c>
      <c r="BI844" s="50" t="s">
        <v>10185</v>
      </c>
      <c r="BJ844" s="50" t="s">
        <v>10186</v>
      </c>
      <c r="BK844" s="50" t="s">
        <v>10187</v>
      </c>
      <c r="BL844" s="56" t="s">
        <v>10188</v>
      </c>
      <c r="BM844" s="52">
        <v>86</v>
      </c>
      <c r="BN844" s="57">
        <v>1</v>
      </c>
      <c r="BO844" s="57">
        <v>67</v>
      </c>
      <c r="BP844" s="57">
        <v>0</v>
      </c>
      <c r="BQ844" s="58">
        <f>SUM(BM844)/BN844/BO844</f>
        <v>1.2835820895522387</v>
      </c>
    </row>
    <row r="845" spans="1:69" ht="15.75" x14ac:dyDescent="0.25">
      <c r="A845" s="38" t="s">
        <v>9002</v>
      </c>
      <c r="B845" s="39" t="s">
        <v>9991</v>
      </c>
      <c r="C845" s="39" t="s">
        <v>9867</v>
      </c>
      <c r="D845" s="39" t="s">
        <v>71</v>
      </c>
      <c r="E845" s="39" t="s">
        <v>132</v>
      </c>
      <c r="F845" s="66" t="str">
        <f t="shared" si="45"/>
        <v>http://twiplomacy.com/info/north-america/United-States</v>
      </c>
      <c r="G845" s="41" t="s">
        <v>10189</v>
      </c>
      <c r="H845" s="48" t="s">
        <v>10190</v>
      </c>
      <c r="I845" s="41" t="s">
        <v>10191</v>
      </c>
      <c r="J845" s="43">
        <v>37441</v>
      </c>
      <c r="K845" s="43">
        <v>217</v>
      </c>
      <c r="L845" s="41" t="s">
        <v>10192</v>
      </c>
      <c r="M845" s="41" t="s">
        <v>10193</v>
      </c>
      <c r="N845" s="41"/>
      <c r="O845" s="43">
        <v>11</v>
      </c>
      <c r="P845" s="43">
        <v>4917</v>
      </c>
      <c r="Q845" s="41" t="s">
        <v>164</v>
      </c>
      <c r="R845" s="41" t="s">
        <v>124</v>
      </c>
      <c r="S845" s="43">
        <v>129</v>
      </c>
      <c r="T845" s="44" t="s">
        <v>97</v>
      </c>
      <c r="U845" s="43">
        <v>4.4797202797202793</v>
      </c>
      <c r="V845" s="43">
        <v>0.94333124608641206</v>
      </c>
      <c r="W845" s="43">
        <v>3.059173450219161</v>
      </c>
      <c r="X845" s="45">
        <v>82</v>
      </c>
      <c r="Y845" s="45">
        <v>3203</v>
      </c>
      <c r="Z845" s="46">
        <v>2.5600999063378104E-2</v>
      </c>
      <c r="AA845" s="41" t="s">
        <v>10189</v>
      </c>
      <c r="AB845" s="41" t="s">
        <v>10191</v>
      </c>
      <c r="AC845" s="41" t="s">
        <v>10194</v>
      </c>
      <c r="AD845" s="41" t="s">
        <v>10190</v>
      </c>
      <c r="AE845" s="43">
        <v>7745</v>
      </c>
      <c r="AF845" s="43">
        <v>0.97894736842105268</v>
      </c>
      <c r="AG845" s="43">
        <v>1860</v>
      </c>
      <c r="AH845" s="43">
        <v>5885</v>
      </c>
      <c r="AI845" s="47">
        <v>1.2E-4</v>
      </c>
      <c r="AJ845" s="47">
        <v>1.2E-4</v>
      </c>
      <c r="AK845" s="47">
        <v>6.0000000000000002E-5</v>
      </c>
      <c r="AL845" s="47">
        <v>2.9999999999999997E-4</v>
      </c>
      <c r="AM845" s="47">
        <v>9.0000000000000006E-5</v>
      </c>
      <c r="AN845" s="43">
        <v>1900</v>
      </c>
      <c r="AO845" s="43">
        <v>1137</v>
      </c>
      <c r="AP845" s="43">
        <v>84</v>
      </c>
      <c r="AQ845" s="43">
        <v>339</v>
      </c>
      <c r="AR845" s="43">
        <v>327</v>
      </c>
      <c r="AS845" s="41">
        <v>5.21</v>
      </c>
      <c r="AT845" s="43">
        <v>37411</v>
      </c>
      <c r="AU845" s="43">
        <v>7721</v>
      </c>
      <c r="AV845" s="47">
        <v>0.2601</v>
      </c>
      <c r="AW845" s="48" t="s">
        <v>10195</v>
      </c>
      <c r="AX845" s="39">
        <v>0</v>
      </c>
      <c r="AY845" s="39">
        <v>0</v>
      </c>
      <c r="AZ845" s="39" t="s">
        <v>85</v>
      </c>
      <c r="BA845" s="39"/>
      <c r="BB845" s="48" t="s">
        <v>10196</v>
      </c>
      <c r="BC845" s="39">
        <v>0</v>
      </c>
      <c r="BD845" s="41" t="s">
        <v>10189</v>
      </c>
      <c r="BE845" s="50">
        <v>8</v>
      </c>
      <c r="BF845" s="50">
        <v>5</v>
      </c>
      <c r="BG845" s="50">
        <v>7</v>
      </c>
      <c r="BH845" s="50">
        <v>20</v>
      </c>
      <c r="BI845" s="50" t="s">
        <v>10197</v>
      </c>
      <c r="BJ845" s="50" t="s">
        <v>10198</v>
      </c>
      <c r="BK845" s="50" t="s">
        <v>10199</v>
      </c>
      <c r="BL845" s="51" t="s">
        <v>10200</v>
      </c>
      <c r="BM845" s="52" t="s">
        <v>90</v>
      </c>
      <c r="BN845" s="57"/>
      <c r="BO845" s="57"/>
      <c r="BP845" s="57"/>
      <c r="BQ845" s="58"/>
    </row>
    <row r="846" spans="1:69" ht="15.75" x14ac:dyDescent="0.25">
      <c r="A846" s="38" t="s">
        <v>9002</v>
      </c>
      <c r="B846" s="39" t="s">
        <v>9991</v>
      </c>
      <c r="C846" s="39" t="s">
        <v>9867</v>
      </c>
      <c r="D846" s="39" t="s">
        <v>71</v>
      </c>
      <c r="E846" s="39" t="s">
        <v>132</v>
      </c>
      <c r="F846" s="66" t="str">
        <f t="shared" si="45"/>
        <v>http://twiplomacy.com/info/north-america/United-States</v>
      </c>
      <c r="G846" s="41" t="s">
        <v>10201</v>
      </c>
      <c r="H846" s="48" t="s">
        <v>10202</v>
      </c>
      <c r="I846" s="41" t="s">
        <v>10203</v>
      </c>
      <c r="J846" s="43">
        <v>13895</v>
      </c>
      <c r="K846" s="43">
        <v>36</v>
      </c>
      <c r="L846" s="41" t="s">
        <v>10204</v>
      </c>
      <c r="M846" s="41" t="s">
        <v>10205</v>
      </c>
      <c r="N846" s="41" t="s">
        <v>10206</v>
      </c>
      <c r="O846" s="43">
        <v>72</v>
      </c>
      <c r="P846" s="43">
        <v>7966</v>
      </c>
      <c r="Q846" s="41" t="s">
        <v>164</v>
      </c>
      <c r="R846" s="41" t="s">
        <v>124</v>
      </c>
      <c r="S846" s="43">
        <v>64</v>
      </c>
      <c r="T846" s="44" t="s">
        <v>97</v>
      </c>
      <c r="U846" s="43">
        <v>4.2975871313672922</v>
      </c>
      <c r="V846" s="43">
        <v>0.72092245989304815</v>
      </c>
      <c r="W846" s="43">
        <v>0.92245989304812837</v>
      </c>
      <c r="X846" s="45">
        <v>19</v>
      </c>
      <c r="Y846" s="45">
        <v>3206</v>
      </c>
      <c r="Z846" s="46">
        <v>5.92638802245789E-3</v>
      </c>
      <c r="AA846" s="41" t="s">
        <v>10201</v>
      </c>
      <c r="AB846" s="41" t="s">
        <v>10203</v>
      </c>
      <c r="AC846" s="41" t="s">
        <v>10207</v>
      </c>
      <c r="AD846" s="41" t="s">
        <v>10202</v>
      </c>
      <c r="AE846" s="43">
        <v>1810</v>
      </c>
      <c r="AF846" s="43">
        <v>0.83006535947712423</v>
      </c>
      <c r="AG846" s="43">
        <v>762</v>
      </c>
      <c r="AH846" s="43">
        <v>1048</v>
      </c>
      <c r="AI846" s="47">
        <v>8.0000000000000007E-5</v>
      </c>
      <c r="AJ846" s="47">
        <v>1.8000000000000001E-4</v>
      </c>
      <c r="AK846" s="47">
        <v>9.0000000000000006E-5</v>
      </c>
      <c r="AL846" s="47">
        <v>1.7000000000000001E-4</v>
      </c>
      <c r="AM846" s="47">
        <v>0</v>
      </c>
      <c r="AN846" s="43">
        <v>918</v>
      </c>
      <c r="AO846" s="43">
        <v>206</v>
      </c>
      <c r="AP846" s="43">
        <v>168</v>
      </c>
      <c r="AQ846" s="43">
        <v>527</v>
      </c>
      <c r="AR846" s="43">
        <v>3</v>
      </c>
      <c r="AS846" s="41">
        <v>2.52</v>
      </c>
      <c r="AT846" s="43">
        <v>13882</v>
      </c>
      <c r="AU846" s="43">
        <v>5010</v>
      </c>
      <c r="AV846" s="47">
        <v>0.56469999999999998</v>
      </c>
      <c r="AW846" s="48" t="s">
        <v>10208</v>
      </c>
      <c r="AX846" s="39">
        <v>0</v>
      </c>
      <c r="AY846" s="39">
        <v>0</v>
      </c>
      <c r="AZ846" s="39" t="s">
        <v>85</v>
      </c>
      <c r="BA846" s="39"/>
      <c r="BB846" s="48" t="s">
        <v>10209</v>
      </c>
      <c r="BC846" s="39">
        <v>0</v>
      </c>
      <c r="BD846" s="41" t="s">
        <v>10201</v>
      </c>
      <c r="BE846" s="50">
        <v>3</v>
      </c>
      <c r="BF846" s="50">
        <v>1</v>
      </c>
      <c r="BG846" s="50">
        <v>0</v>
      </c>
      <c r="BH846" s="50">
        <v>4</v>
      </c>
      <c r="BI846" s="50" t="s">
        <v>10210</v>
      </c>
      <c r="BJ846" s="50" t="s">
        <v>8859</v>
      </c>
      <c r="BK846" s="50"/>
      <c r="BL846" s="51" t="s">
        <v>10211</v>
      </c>
      <c r="BM846" s="52" t="s">
        <v>90</v>
      </c>
      <c r="BN846" s="57"/>
      <c r="BO846" s="57"/>
      <c r="BP846" s="57"/>
      <c r="BQ846" s="58"/>
    </row>
    <row r="847" spans="1:69" ht="15.75" x14ac:dyDescent="0.25">
      <c r="A847" s="38" t="s">
        <v>9002</v>
      </c>
      <c r="B847" s="39" t="s">
        <v>9991</v>
      </c>
      <c r="C847" s="39" t="s">
        <v>9867</v>
      </c>
      <c r="D847" s="39" t="s">
        <v>71</v>
      </c>
      <c r="E847" s="39" t="s">
        <v>132</v>
      </c>
      <c r="F847" s="66" t="str">
        <f t="shared" si="45"/>
        <v>http://twiplomacy.com/info/north-america/United-States</v>
      </c>
      <c r="G847" s="41" t="s">
        <v>10212</v>
      </c>
      <c r="H847" s="48" t="s">
        <v>10213</v>
      </c>
      <c r="I847" s="41" t="s">
        <v>10214</v>
      </c>
      <c r="J847" s="43">
        <v>20268</v>
      </c>
      <c r="K847" s="43">
        <v>311</v>
      </c>
      <c r="L847" s="41" t="s">
        <v>10215</v>
      </c>
      <c r="M847" s="41" t="s">
        <v>10216</v>
      </c>
      <c r="N847" s="41"/>
      <c r="O847" s="43">
        <v>0</v>
      </c>
      <c r="P847" s="43">
        <v>4733</v>
      </c>
      <c r="Q847" s="41" t="s">
        <v>164</v>
      </c>
      <c r="R847" s="41" t="s">
        <v>124</v>
      </c>
      <c r="S847" s="43">
        <v>577</v>
      </c>
      <c r="T847" s="44" t="s">
        <v>10217</v>
      </c>
      <c r="U847" s="43">
        <v>4.1029224904701396</v>
      </c>
      <c r="V847" s="43">
        <v>8.7144240077444337</v>
      </c>
      <c r="W847" s="43">
        <v>5.5734107776702162</v>
      </c>
      <c r="X847" s="45">
        <v>3</v>
      </c>
      <c r="Y847" s="45">
        <v>3229</v>
      </c>
      <c r="Z847" s="46">
        <v>9.2908021059151394E-4</v>
      </c>
      <c r="AA847" s="41" t="s">
        <v>10212</v>
      </c>
      <c r="AB847" s="41" t="s">
        <v>10214</v>
      </c>
      <c r="AC847" s="41" t="s">
        <v>10218</v>
      </c>
      <c r="AD847" s="41" t="s">
        <v>10213</v>
      </c>
      <c r="AE847" s="43">
        <v>0</v>
      </c>
      <c r="AF847" s="43" t="e">
        <v>#VALUE!</v>
      </c>
      <c r="AG847" s="43">
        <v>0</v>
      </c>
      <c r="AH847" s="43">
        <v>0</v>
      </c>
      <c r="AI847" s="41" t="s">
        <v>82</v>
      </c>
      <c r="AJ847" s="41" t="s">
        <v>82</v>
      </c>
      <c r="AK847" s="41" t="s">
        <v>82</v>
      </c>
      <c r="AL847" s="41" t="s">
        <v>82</v>
      </c>
      <c r="AM847" s="41" t="s">
        <v>82</v>
      </c>
      <c r="AN847" s="43" t="s">
        <v>83</v>
      </c>
      <c r="AO847" s="43">
        <v>0</v>
      </c>
      <c r="AP847" s="43">
        <v>0</v>
      </c>
      <c r="AQ847" s="43">
        <v>0</v>
      </c>
      <c r="AR847" s="43">
        <v>0</v>
      </c>
      <c r="AS847" s="41">
        <v>0</v>
      </c>
      <c r="AT847" s="43">
        <v>20275</v>
      </c>
      <c r="AU847" s="43">
        <v>132</v>
      </c>
      <c r="AV847" s="47">
        <v>6.6E-3</v>
      </c>
      <c r="AW847" s="48" t="str">
        <f>HYPERLINK("https://twitter.com/StateDeptLive/lists","https://twitter.com/StateDeptLive/lists")</f>
        <v>https://twitter.com/StateDeptLive/lists</v>
      </c>
      <c r="AX847" s="39">
        <v>0</v>
      </c>
      <c r="AY847" s="39">
        <v>0</v>
      </c>
      <c r="AZ847" s="39" t="s">
        <v>85</v>
      </c>
      <c r="BA847" s="39"/>
      <c r="BB847" s="48" t="s">
        <v>10219</v>
      </c>
      <c r="BC847" s="39">
        <v>0</v>
      </c>
      <c r="BD847" s="41" t="s">
        <v>10212</v>
      </c>
      <c r="BE847" s="50">
        <v>3</v>
      </c>
      <c r="BF847" s="50">
        <v>35</v>
      </c>
      <c r="BG847" s="50">
        <v>11</v>
      </c>
      <c r="BH847" s="50">
        <v>49</v>
      </c>
      <c r="BI847" s="50" t="s">
        <v>10220</v>
      </c>
      <c r="BJ847" s="50" t="s">
        <v>10221</v>
      </c>
      <c r="BK847" s="50" t="s">
        <v>10222</v>
      </c>
      <c r="BL847" s="56" t="s">
        <v>10223</v>
      </c>
      <c r="BM847" s="52">
        <v>497</v>
      </c>
      <c r="BN847" s="57">
        <v>0</v>
      </c>
      <c r="BO847" s="57">
        <v>1141</v>
      </c>
      <c r="BP847" s="57">
        <v>1</v>
      </c>
      <c r="BQ847" s="58" t="e">
        <f>SUM(BM847)/BN847/BO847</f>
        <v>#DIV/0!</v>
      </c>
    </row>
    <row r="848" spans="1:69" ht="15.75" x14ac:dyDescent="0.25">
      <c r="A848" s="38" t="s">
        <v>9002</v>
      </c>
      <c r="B848" s="39" t="s">
        <v>9991</v>
      </c>
      <c r="C848" s="39" t="s">
        <v>9867</v>
      </c>
      <c r="D848" s="39" t="s">
        <v>71</v>
      </c>
      <c r="E848" s="39" t="s">
        <v>132</v>
      </c>
      <c r="F848" s="66" t="str">
        <f t="shared" si="45"/>
        <v>http://twiplomacy.com/info/north-america/United-States</v>
      </c>
      <c r="G848" s="41" t="s">
        <v>10224</v>
      </c>
      <c r="H848" s="48" t="s">
        <v>10225</v>
      </c>
      <c r="I848" s="41" t="s">
        <v>10226</v>
      </c>
      <c r="J848" s="43">
        <v>7925</v>
      </c>
      <c r="K848" s="43">
        <v>658</v>
      </c>
      <c r="L848" s="41" t="s">
        <v>10227</v>
      </c>
      <c r="M848" s="41" t="s">
        <v>10228</v>
      </c>
      <c r="N848" s="41" t="s">
        <v>9997</v>
      </c>
      <c r="O848" s="43">
        <v>860</v>
      </c>
      <c r="P848" s="43">
        <v>7354</v>
      </c>
      <c r="Q848" s="41" t="s">
        <v>164</v>
      </c>
      <c r="R848" s="41" t="s">
        <v>124</v>
      </c>
      <c r="S848" s="43">
        <v>285</v>
      </c>
      <c r="T848" s="44" t="s">
        <v>97</v>
      </c>
      <c r="U848" s="43">
        <v>4.0012499999999998</v>
      </c>
      <c r="V848" s="43">
        <v>3.887017543859649</v>
      </c>
      <c r="W848" s="43">
        <v>5.6343859649122807</v>
      </c>
      <c r="X848" s="45">
        <v>8</v>
      </c>
      <c r="Y848" s="45">
        <v>3201</v>
      </c>
      <c r="Z848" s="46">
        <v>2.49921899406435E-3</v>
      </c>
      <c r="AA848" s="41" t="s">
        <v>10224</v>
      </c>
      <c r="AB848" s="41" t="s">
        <v>10226</v>
      </c>
      <c r="AC848" s="41" t="s">
        <v>10229</v>
      </c>
      <c r="AD848" s="41" t="s">
        <v>10225</v>
      </c>
      <c r="AE848" s="43">
        <v>8105</v>
      </c>
      <c r="AF848" s="43">
        <v>4.6602254428341388</v>
      </c>
      <c r="AG848" s="43">
        <v>2894</v>
      </c>
      <c r="AH848" s="43">
        <v>5211</v>
      </c>
      <c r="AI848" s="47">
        <v>1.89E-3</v>
      </c>
      <c r="AJ848" s="47">
        <v>2.4199999999999998E-3</v>
      </c>
      <c r="AK848" s="47">
        <v>1E-3</v>
      </c>
      <c r="AL848" s="47">
        <v>6.11E-3</v>
      </c>
      <c r="AM848" s="47">
        <v>2.0600000000000002E-3</v>
      </c>
      <c r="AN848" s="43">
        <v>621</v>
      </c>
      <c r="AO848" s="43">
        <v>306</v>
      </c>
      <c r="AP848" s="43">
        <v>8</v>
      </c>
      <c r="AQ848" s="43">
        <v>293</v>
      </c>
      <c r="AR848" s="43">
        <v>5</v>
      </c>
      <c r="AS848" s="41">
        <v>1.7</v>
      </c>
      <c r="AT848" s="43">
        <v>7910</v>
      </c>
      <c r="AU848" s="43">
        <v>1769</v>
      </c>
      <c r="AV848" s="47">
        <v>0.28810000000000002</v>
      </c>
      <c r="AW848" s="72" t="s">
        <v>10230</v>
      </c>
      <c r="AX848" s="39">
        <v>2</v>
      </c>
      <c r="AY848" s="39">
        <v>0</v>
      </c>
      <c r="AZ848" s="39" t="s">
        <v>85</v>
      </c>
      <c r="BA848" s="39"/>
      <c r="BB848" s="48" t="s">
        <v>10231</v>
      </c>
      <c r="BC848" s="39">
        <v>1</v>
      </c>
      <c r="BD848" s="41" t="s">
        <v>10224</v>
      </c>
      <c r="BE848" s="50">
        <v>7</v>
      </c>
      <c r="BF848" s="50">
        <v>12</v>
      </c>
      <c r="BG848" s="50">
        <v>5</v>
      </c>
      <c r="BH848" s="50">
        <v>24</v>
      </c>
      <c r="BI848" s="50" t="s">
        <v>10232</v>
      </c>
      <c r="BJ848" s="50" t="s">
        <v>10233</v>
      </c>
      <c r="BK848" s="50" t="s">
        <v>10234</v>
      </c>
      <c r="BL848" s="56" t="s">
        <v>10235</v>
      </c>
      <c r="BM848" s="52">
        <v>13</v>
      </c>
      <c r="BN848" s="57">
        <v>0</v>
      </c>
      <c r="BO848" s="57">
        <v>55</v>
      </c>
      <c r="BP848" s="57">
        <v>0</v>
      </c>
      <c r="BQ848" s="58" t="e">
        <f>SUM(BM848)/BN848/BO848</f>
        <v>#DIV/0!</v>
      </c>
    </row>
    <row r="849" spans="1:69" ht="15.75" x14ac:dyDescent="0.25">
      <c r="A849" s="38" t="s">
        <v>9002</v>
      </c>
      <c r="B849" s="39" t="s">
        <v>9991</v>
      </c>
      <c r="C849" s="39" t="s">
        <v>9867</v>
      </c>
      <c r="D849" s="39" t="s">
        <v>71</v>
      </c>
      <c r="E849" s="39" t="s">
        <v>132</v>
      </c>
      <c r="F849" s="66" t="str">
        <f t="shared" si="45"/>
        <v>http://twiplomacy.com/info/north-america/United-States</v>
      </c>
      <c r="G849" s="41" t="s">
        <v>10236</v>
      </c>
      <c r="H849" s="48" t="s">
        <v>10237</v>
      </c>
      <c r="I849" s="41" t="s">
        <v>10238</v>
      </c>
      <c r="J849" s="43">
        <v>3964</v>
      </c>
      <c r="K849" s="43">
        <v>91</v>
      </c>
      <c r="L849" s="41" t="s">
        <v>10239</v>
      </c>
      <c r="M849" s="41" t="s">
        <v>10240</v>
      </c>
      <c r="N849" s="41"/>
      <c r="O849" s="43">
        <v>4</v>
      </c>
      <c r="P849" s="43">
        <v>3910</v>
      </c>
      <c r="Q849" s="41" t="s">
        <v>164</v>
      </c>
      <c r="R849" s="41" t="s">
        <v>124</v>
      </c>
      <c r="S849" s="43">
        <v>100</v>
      </c>
      <c r="T849" s="39" t="s">
        <v>97</v>
      </c>
      <c r="U849" s="43">
        <v>1.3143442622950821</v>
      </c>
      <c r="V849" s="43">
        <v>0.65636704119850187</v>
      </c>
      <c r="W849" s="43">
        <v>1.679151061173533</v>
      </c>
      <c r="X849" s="45">
        <v>109</v>
      </c>
      <c r="Y849" s="45">
        <v>3207</v>
      </c>
      <c r="Z849" s="46">
        <v>3.3988150919862799E-2</v>
      </c>
      <c r="AA849" s="41" t="s">
        <v>10236</v>
      </c>
      <c r="AB849" s="41" t="s">
        <v>10238</v>
      </c>
      <c r="AC849" s="41" t="s">
        <v>10241</v>
      </c>
      <c r="AD849" s="41" t="s">
        <v>10237</v>
      </c>
      <c r="AE849" s="43">
        <v>7365</v>
      </c>
      <c r="AF849" s="43">
        <v>1.2880886426592797</v>
      </c>
      <c r="AG849" s="43">
        <v>1860</v>
      </c>
      <c r="AH849" s="43">
        <v>5505</v>
      </c>
      <c r="AI849" s="47">
        <v>2.1199999999999999E-3</v>
      </c>
      <c r="AJ849" s="47">
        <v>1.7700000000000001E-3</v>
      </c>
      <c r="AK849" s="47">
        <v>1.06E-3</v>
      </c>
      <c r="AL849" s="47">
        <v>3.3800000000000002E-3</v>
      </c>
      <c r="AM849" s="47">
        <v>1.8E-3</v>
      </c>
      <c r="AN849" s="43">
        <v>1444</v>
      </c>
      <c r="AO849" s="43">
        <v>1143</v>
      </c>
      <c r="AP849" s="43">
        <v>61</v>
      </c>
      <c r="AQ849" s="43">
        <v>188</v>
      </c>
      <c r="AR849" s="43">
        <v>52</v>
      </c>
      <c r="AS849" s="41">
        <v>3.96</v>
      </c>
      <c r="AT849" s="43">
        <v>3962</v>
      </c>
      <c r="AU849" s="43">
        <v>2458</v>
      </c>
      <c r="AV849" s="47">
        <v>1.6343000000000001</v>
      </c>
      <c r="AW849" s="48" t="s">
        <v>10242</v>
      </c>
      <c r="AX849" s="39">
        <v>0</v>
      </c>
      <c r="AY849" s="39">
        <v>0</v>
      </c>
      <c r="AZ849" s="39" t="s">
        <v>85</v>
      </c>
      <c r="BA849" s="39"/>
      <c r="BB849" s="48" t="s">
        <v>10243</v>
      </c>
      <c r="BC849" s="39">
        <v>0</v>
      </c>
      <c r="BD849" s="41" t="s">
        <v>10236</v>
      </c>
      <c r="BE849" s="50">
        <v>3</v>
      </c>
      <c r="BF849" s="50">
        <v>6</v>
      </c>
      <c r="BG849" s="50">
        <v>5</v>
      </c>
      <c r="BH849" s="50">
        <v>14</v>
      </c>
      <c r="BI849" s="50" t="s">
        <v>3662</v>
      </c>
      <c r="BJ849" s="50" t="s">
        <v>10244</v>
      </c>
      <c r="BK849" s="50" t="s">
        <v>10245</v>
      </c>
      <c r="BL849" s="51" t="s">
        <v>10246</v>
      </c>
      <c r="BM849" s="52" t="s">
        <v>90</v>
      </c>
      <c r="BN849" s="57"/>
      <c r="BO849" s="57"/>
      <c r="BP849" s="57"/>
      <c r="BQ849" s="58"/>
    </row>
    <row r="850" spans="1:69" ht="15.75" x14ac:dyDescent="0.25">
      <c r="A850" s="38" t="s">
        <v>9002</v>
      </c>
      <c r="B850" s="39" t="s">
        <v>9991</v>
      </c>
      <c r="C850" s="39" t="s">
        <v>70</v>
      </c>
      <c r="D850" s="39" t="s">
        <v>71</v>
      </c>
      <c r="E850" s="39" t="s">
        <v>70</v>
      </c>
      <c r="F850" s="66" t="str">
        <f t="shared" si="45"/>
        <v>http://twiplomacy.com/info/north-america/United-States</v>
      </c>
      <c r="G850" s="41" t="s">
        <v>10247</v>
      </c>
      <c r="H850" s="48" t="s">
        <v>10248</v>
      </c>
      <c r="I850" s="41" t="s">
        <v>10249</v>
      </c>
      <c r="J850" s="43">
        <v>148908</v>
      </c>
      <c r="K850" s="43">
        <v>7</v>
      </c>
      <c r="L850" s="41" t="s">
        <v>10250</v>
      </c>
      <c r="M850" s="41" t="s">
        <v>10251</v>
      </c>
      <c r="N850" s="41" t="s">
        <v>10008</v>
      </c>
      <c r="O850" s="43">
        <v>3</v>
      </c>
      <c r="P850" s="43">
        <v>223</v>
      </c>
      <c r="Q850" s="41" t="s">
        <v>164</v>
      </c>
      <c r="R850" s="41" t="s">
        <v>124</v>
      </c>
      <c r="S850" s="43">
        <v>253</v>
      </c>
      <c r="T850" s="44" t="s">
        <v>97</v>
      </c>
      <c r="U850" s="43">
        <v>0.48458149779735682</v>
      </c>
      <c r="V850" s="43">
        <v>49.238461538461543</v>
      </c>
      <c r="W850" s="43">
        <v>69.807692307692307</v>
      </c>
      <c r="X850" s="45">
        <v>9</v>
      </c>
      <c r="Y850" s="45">
        <v>220</v>
      </c>
      <c r="Z850" s="46">
        <v>4.0909090909090902E-2</v>
      </c>
      <c r="AA850" s="41" t="s">
        <v>10247</v>
      </c>
      <c r="AB850" s="41" t="s">
        <v>10249</v>
      </c>
      <c r="AC850" s="41" t="s">
        <v>10252</v>
      </c>
      <c r="AD850" s="41" t="s">
        <v>10248</v>
      </c>
      <c r="AE850" s="43">
        <v>7445</v>
      </c>
      <c r="AF850" s="43">
        <v>30.027777777777779</v>
      </c>
      <c r="AG850" s="43">
        <v>3243</v>
      </c>
      <c r="AH850" s="43">
        <v>4202</v>
      </c>
      <c r="AI850" s="47">
        <v>4.6000000000000001E-4</v>
      </c>
      <c r="AJ850" s="47">
        <v>2.3000000000000001E-4</v>
      </c>
      <c r="AK850" s="47">
        <v>5.1999999999999995E-4</v>
      </c>
      <c r="AL850" s="41" t="s">
        <v>82</v>
      </c>
      <c r="AM850" s="47">
        <v>2.9999999999999997E-4</v>
      </c>
      <c r="AN850" s="43">
        <v>108</v>
      </c>
      <c r="AO850" s="43">
        <v>14</v>
      </c>
      <c r="AP850" s="43">
        <v>0</v>
      </c>
      <c r="AQ850" s="43">
        <v>88</v>
      </c>
      <c r="AR850" s="43">
        <v>6</v>
      </c>
      <c r="AS850" s="41">
        <v>0.3</v>
      </c>
      <c r="AT850" s="43">
        <v>148911</v>
      </c>
      <c r="AU850" s="43">
        <v>3610</v>
      </c>
      <c r="AV850" s="47">
        <v>2.4799999999999999E-2</v>
      </c>
      <c r="AW850" s="66" t="str">
        <f>HYPERLINK("https://twitter.com/lacasablanca/lists","https://twitter.com/lacasablanca/lists")</f>
        <v>https://twitter.com/lacasablanca/lists</v>
      </c>
      <c r="AX850" s="39">
        <v>0</v>
      </c>
      <c r="AY850" s="39">
        <v>0</v>
      </c>
      <c r="AZ850" s="39" t="s">
        <v>85</v>
      </c>
      <c r="BA850" s="39"/>
      <c r="BB850" s="48" t="s">
        <v>10253</v>
      </c>
      <c r="BC850" s="39">
        <v>0</v>
      </c>
      <c r="BD850" s="41" t="s">
        <v>10247</v>
      </c>
      <c r="BE850" s="50">
        <v>2</v>
      </c>
      <c r="BF850" s="50">
        <v>29</v>
      </c>
      <c r="BG850" s="50">
        <v>0</v>
      </c>
      <c r="BH850" s="50">
        <v>31</v>
      </c>
      <c r="BI850" s="50" t="s">
        <v>9691</v>
      </c>
      <c r="BJ850" s="50" t="s">
        <v>10254</v>
      </c>
      <c r="BK850" s="50"/>
      <c r="BL850" s="51" t="s">
        <v>10255</v>
      </c>
      <c r="BM850" s="52" t="s">
        <v>90</v>
      </c>
      <c r="BN850" s="57"/>
      <c r="BO850" s="57"/>
      <c r="BP850" s="57"/>
      <c r="BQ850" s="58"/>
    </row>
    <row r="851" spans="1:69" ht="15.75" x14ac:dyDescent="0.25">
      <c r="A851" s="38" t="s">
        <v>9002</v>
      </c>
      <c r="B851" s="39" t="s">
        <v>9991</v>
      </c>
      <c r="C851" s="39" t="s">
        <v>9867</v>
      </c>
      <c r="D851" s="39" t="s">
        <v>71</v>
      </c>
      <c r="E851" s="39" t="s">
        <v>132</v>
      </c>
      <c r="F851" s="66" t="str">
        <f t="shared" si="45"/>
        <v>http://twiplomacy.com/info/north-america/United-States</v>
      </c>
      <c r="G851" s="41" t="s">
        <v>10256</v>
      </c>
      <c r="H851" s="48" t="s">
        <v>10257</v>
      </c>
      <c r="I851" s="41" t="s">
        <v>10258</v>
      </c>
      <c r="J851" s="43">
        <v>4634</v>
      </c>
      <c r="K851" s="43">
        <v>8</v>
      </c>
      <c r="L851" s="41" t="s">
        <v>10259</v>
      </c>
      <c r="M851" s="41" t="s">
        <v>10260</v>
      </c>
      <c r="N851" s="41" t="s">
        <v>9997</v>
      </c>
      <c r="O851" s="43">
        <v>0</v>
      </c>
      <c r="P851" s="43">
        <v>773</v>
      </c>
      <c r="Q851" s="41" t="s">
        <v>164</v>
      </c>
      <c r="R851" s="41" t="s">
        <v>124</v>
      </c>
      <c r="S851" s="43">
        <v>96</v>
      </c>
      <c r="T851" s="44" t="s">
        <v>10261</v>
      </c>
      <c r="U851" s="43">
        <v>0.46121718377088311</v>
      </c>
      <c r="V851" s="43">
        <v>1.1572413793103451</v>
      </c>
      <c r="W851" s="43">
        <v>0.223448275862069</v>
      </c>
      <c r="X851" s="45">
        <v>36</v>
      </c>
      <c r="Y851" s="45">
        <v>773</v>
      </c>
      <c r="Z851" s="46">
        <v>4.6571798188874497E-2</v>
      </c>
      <c r="AA851" s="41" t="s">
        <v>10256</v>
      </c>
      <c r="AB851" s="41" t="s">
        <v>10258</v>
      </c>
      <c r="AC851" s="41" t="s">
        <v>10262</v>
      </c>
      <c r="AD851" s="41" t="s">
        <v>10257</v>
      </c>
      <c r="AE851" s="43">
        <v>0</v>
      </c>
      <c r="AF851" s="43" t="e">
        <v>#VALUE!</v>
      </c>
      <c r="AG851" s="43">
        <v>0</v>
      </c>
      <c r="AH851" s="43">
        <v>0</v>
      </c>
      <c r="AI851" s="41" t="s">
        <v>82</v>
      </c>
      <c r="AJ851" s="41" t="s">
        <v>82</v>
      </c>
      <c r="AK851" s="41" t="s">
        <v>82</v>
      </c>
      <c r="AL851" s="41" t="s">
        <v>82</v>
      </c>
      <c r="AM851" s="41" t="s">
        <v>82</v>
      </c>
      <c r="AN851" s="43" t="s">
        <v>83</v>
      </c>
      <c r="AO851" s="43">
        <v>0</v>
      </c>
      <c r="AP851" s="43">
        <v>0</v>
      </c>
      <c r="AQ851" s="43">
        <v>0</v>
      </c>
      <c r="AR851" s="43">
        <v>0</v>
      </c>
      <c r="AS851" s="41">
        <v>0</v>
      </c>
      <c r="AT851" s="43">
        <v>4634</v>
      </c>
      <c r="AU851" s="43">
        <v>309</v>
      </c>
      <c r="AV851" s="47">
        <v>7.1400000000000005E-2</v>
      </c>
      <c r="AW851" s="48" t="s">
        <v>10263</v>
      </c>
      <c r="AX851" s="39">
        <v>0</v>
      </c>
      <c r="AY851" s="39">
        <v>0</v>
      </c>
      <c r="AZ851" s="39" t="s">
        <v>85</v>
      </c>
      <c r="BA851" s="39"/>
      <c r="BB851" s="48" t="s">
        <v>10264</v>
      </c>
      <c r="BC851" s="39">
        <v>0</v>
      </c>
      <c r="BD851" s="41" t="s">
        <v>10256</v>
      </c>
      <c r="BE851" s="50">
        <v>0</v>
      </c>
      <c r="BF851" s="50">
        <v>3</v>
      </c>
      <c r="BG851" s="50">
        <v>2</v>
      </c>
      <c r="BH851" s="50">
        <v>5</v>
      </c>
      <c r="BI851" s="50"/>
      <c r="BJ851" s="50" t="s">
        <v>10265</v>
      </c>
      <c r="BK851" s="50" t="s">
        <v>10117</v>
      </c>
      <c r="BL851" s="51" t="s">
        <v>10266</v>
      </c>
      <c r="BM851" s="52" t="s">
        <v>90</v>
      </c>
      <c r="BN851" s="57"/>
      <c r="BO851" s="57"/>
      <c r="BP851" s="57"/>
      <c r="BQ851" s="58"/>
    </row>
    <row r="852" spans="1:69" ht="15.75" x14ac:dyDescent="0.25">
      <c r="A852" s="38" t="s">
        <v>10267</v>
      </c>
      <c r="B852" s="39" t="s">
        <v>10268</v>
      </c>
      <c r="C852" s="39" t="s">
        <v>104</v>
      </c>
      <c r="D852" s="39" t="s">
        <v>118</v>
      </c>
      <c r="E852" s="39" t="s">
        <v>10269</v>
      </c>
      <c r="F852" s="66" t="str">
        <f>HYPERLINK("http://twiplomacy.com/info/north-america/Australia","http://twiplomacy.com/info/north-america/Australia")</f>
        <v>http://twiplomacy.com/info/north-america/Australia</v>
      </c>
      <c r="G852" s="41" t="s">
        <v>10270</v>
      </c>
      <c r="H852" s="48" t="s">
        <v>10271</v>
      </c>
      <c r="I852" s="41" t="s">
        <v>10272</v>
      </c>
      <c r="J852" s="43">
        <v>991557</v>
      </c>
      <c r="K852" s="43">
        <v>4460</v>
      </c>
      <c r="L852" s="41" t="s">
        <v>10273</v>
      </c>
      <c r="M852" s="41" t="s">
        <v>10274</v>
      </c>
      <c r="N852" s="41" t="s">
        <v>10275</v>
      </c>
      <c r="O852" s="43">
        <v>105</v>
      </c>
      <c r="P852" s="43">
        <v>10743</v>
      </c>
      <c r="Q852" s="41" t="s">
        <v>164</v>
      </c>
      <c r="R852" s="41" t="s">
        <v>124</v>
      </c>
      <c r="S852" s="43">
        <v>4169</v>
      </c>
      <c r="T852" s="44" t="s">
        <v>97</v>
      </c>
      <c r="U852" s="43">
        <v>1.884548104956268</v>
      </c>
      <c r="V852" s="43">
        <v>55.257773771969347</v>
      </c>
      <c r="W852" s="43">
        <v>153.89725101397019</v>
      </c>
      <c r="X852" s="45">
        <v>356</v>
      </c>
      <c r="Y852" s="45">
        <v>3232</v>
      </c>
      <c r="Z852" s="46">
        <v>0.110148514851485</v>
      </c>
      <c r="AA852" s="41" t="s">
        <v>10270</v>
      </c>
      <c r="AB852" s="41" t="s">
        <v>10272</v>
      </c>
      <c r="AC852" s="41" t="s">
        <v>10276</v>
      </c>
      <c r="AD852" s="41" t="s">
        <v>10271</v>
      </c>
      <c r="AE852" s="43">
        <v>173560</v>
      </c>
      <c r="AF852" s="43">
        <v>166.56716417910448</v>
      </c>
      <c r="AG852" s="43">
        <v>33480</v>
      </c>
      <c r="AH852" s="43">
        <v>140080</v>
      </c>
      <c r="AI852" s="47">
        <v>9.2000000000000003E-4</v>
      </c>
      <c r="AJ852" s="47">
        <v>1.08E-3</v>
      </c>
      <c r="AK852" s="47">
        <v>4.4000000000000002E-4</v>
      </c>
      <c r="AL852" s="47">
        <v>1.17E-3</v>
      </c>
      <c r="AM852" s="47">
        <v>1.1999999999999999E-3</v>
      </c>
      <c r="AN852" s="43">
        <v>201</v>
      </c>
      <c r="AO852" s="43">
        <v>42</v>
      </c>
      <c r="AP852" s="43">
        <v>46</v>
      </c>
      <c r="AQ852" s="43">
        <v>62</v>
      </c>
      <c r="AR852" s="43">
        <v>51</v>
      </c>
      <c r="AS852" s="41">
        <v>0.55000000000000004</v>
      </c>
      <c r="AT852" s="43">
        <v>991575</v>
      </c>
      <c r="AU852" s="43">
        <v>150559</v>
      </c>
      <c r="AV852" s="47">
        <v>0.17899999999999999</v>
      </c>
      <c r="AW852" s="72" t="s">
        <v>10277</v>
      </c>
      <c r="AX852" s="39">
        <v>0</v>
      </c>
      <c r="AY852" s="39">
        <v>1</v>
      </c>
      <c r="AZ852" s="39" t="s">
        <v>85</v>
      </c>
      <c r="BA852" s="39"/>
      <c r="BB852" s="48" t="s">
        <v>10278</v>
      </c>
      <c r="BC852" s="39">
        <v>0</v>
      </c>
      <c r="BD852" s="41" t="s">
        <v>10270</v>
      </c>
      <c r="BE852" s="50">
        <v>6</v>
      </c>
      <c r="BF852" s="50">
        <v>28</v>
      </c>
      <c r="BG852" s="50">
        <v>6</v>
      </c>
      <c r="BH852" s="50">
        <v>40</v>
      </c>
      <c r="BI852" s="50" t="s">
        <v>10279</v>
      </c>
      <c r="BJ852" s="50" t="s">
        <v>10280</v>
      </c>
      <c r="BK852" s="50" t="s">
        <v>10281</v>
      </c>
      <c r="BL852" s="56" t="s">
        <v>10282</v>
      </c>
      <c r="BM852" s="52">
        <v>53364</v>
      </c>
      <c r="BN852" s="57">
        <v>21</v>
      </c>
      <c r="BO852" s="57">
        <v>8681</v>
      </c>
      <c r="BP852" s="57">
        <v>4</v>
      </c>
      <c r="BQ852" s="58">
        <f>SUM(BM852)/BN852/BO852</f>
        <v>0.29272466963977162</v>
      </c>
    </row>
    <row r="853" spans="1:69" ht="15.75" x14ac:dyDescent="0.25">
      <c r="A853" s="38" t="s">
        <v>10267</v>
      </c>
      <c r="B853" s="39" t="s">
        <v>10268</v>
      </c>
      <c r="C853" s="39" t="s">
        <v>104</v>
      </c>
      <c r="D853" s="39" t="s">
        <v>71</v>
      </c>
      <c r="E853" s="39" t="s">
        <v>104</v>
      </c>
      <c r="F853" s="66" t="str">
        <f>HYPERLINK("http://twiplomacy.com/info/north-america/Australia","http://twiplomacy.com/info/north-america/Australia")</f>
        <v>http://twiplomacy.com/info/north-america/Australia</v>
      </c>
      <c r="G853" s="41" t="s">
        <v>10283</v>
      </c>
      <c r="H853" s="48" t="s">
        <v>10284</v>
      </c>
      <c r="I853" s="41" t="s">
        <v>10285</v>
      </c>
      <c r="J853" s="43">
        <v>12735</v>
      </c>
      <c r="K853" s="43">
        <v>550</v>
      </c>
      <c r="L853" s="41" t="s">
        <v>10286</v>
      </c>
      <c r="M853" s="41" t="s">
        <v>10287</v>
      </c>
      <c r="N853" s="41"/>
      <c r="O853" s="43">
        <v>486</v>
      </c>
      <c r="P853" s="43">
        <v>1730</v>
      </c>
      <c r="Q853" s="41" t="s">
        <v>164</v>
      </c>
      <c r="R853" s="41" t="s">
        <v>124</v>
      </c>
      <c r="S853" s="43">
        <v>178</v>
      </c>
      <c r="T853" s="44" t="s">
        <v>97</v>
      </c>
      <c r="U853" s="43">
        <v>4.0071428571428571</v>
      </c>
      <c r="V853" s="43">
        <v>8.3579072532699161</v>
      </c>
      <c r="W853" s="43">
        <v>19.857312722948869</v>
      </c>
      <c r="X853" s="45">
        <v>57</v>
      </c>
      <c r="Y853" s="45">
        <v>1683</v>
      </c>
      <c r="Z853" s="46">
        <v>3.3868092691622102E-2</v>
      </c>
      <c r="AA853" s="41" t="s">
        <v>10283</v>
      </c>
      <c r="AB853" s="41" t="s">
        <v>10285</v>
      </c>
      <c r="AC853" s="41" t="s">
        <v>10288</v>
      </c>
      <c r="AD853" s="41" t="s">
        <v>10284</v>
      </c>
      <c r="AE853" s="43">
        <v>21323</v>
      </c>
      <c r="AF853" s="43">
        <v>9.6290571870170023</v>
      </c>
      <c r="AG853" s="43">
        <v>6230</v>
      </c>
      <c r="AH853" s="43">
        <v>15093</v>
      </c>
      <c r="AI853" s="47">
        <v>3.8300000000000001E-3</v>
      </c>
      <c r="AJ853" s="47">
        <v>6.13E-3</v>
      </c>
      <c r="AK853" s="47">
        <v>3.5000000000000001E-3</v>
      </c>
      <c r="AL853" s="47">
        <v>6.3499999999999997E-3</v>
      </c>
      <c r="AM853" s="47">
        <v>1.1299999999999999E-3</v>
      </c>
      <c r="AN853" s="43">
        <v>647</v>
      </c>
      <c r="AO853" s="43">
        <v>170</v>
      </c>
      <c r="AP853" s="43">
        <v>54</v>
      </c>
      <c r="AQ853" s="43">
        <v>319</v>
      </c>
      <c r="AR853" s="43">
        <v>104</v>
      </c>
      <c r="AS853" s="41">
        <v>1.77</v>
      </c>
      <c r="AT853" s="43">
        <v>12712</v>
      </c>
      <c r="AU853" s="43">
        <v>9422</v>
      </c>
      <c r="AV853" s="47">
        <v>2.8637999999999999</v>
      </c>
      <c r="AW853" s="72" t="s">
        <v>10289</v>
      </c>
      <c r="AX853" s="39">
        <v>1</v>
      </c>
      <c r="AY853" s="39">
        <v>0</v>
      </c>
      <c r="AZ853" s="39" t="s">
        <v>85</v>
      </c>
      <c r="BA853" s="39"/>
      <c r="BB853" s="72" t="s">
        <v>10290</v>
      </c>
      <c r="BC853" s="39">
        <v>17</v>
      </c>
      <c r="BD853" s="41" t="s">
        <v>10283</v>
      </c>
      <c r="BE853" s="50">
        <v>16</v>
      </c>
      <c r="BF853" s="50">
        <v>9</v>
      </c>
      <c r="BG853" s="50">
        <v>10</v>
      </c>
      <c r="BH853" s="50">
        <v>35</v>
      </c>
      <c r="BI853" s="50" t="s">
        <v>10291</v>
      </c>
      <c r="BJ853" s="50" t="s">
        <v>10292</v>
      </c>
      <c r="BK853" s="50" t="s">
        <v>10293</v>
      </c>
      <c r="BL853" s="51" t="s">
        <v>10294</v>
      </c>
      <c r="BM853" s="52">
        <v>10906</v>
      </c>
      <c r="BN853" s="57">
        <v>47</v>
      </c>
      <c r="BO853" s="57">
        <v>110</v>
      </c>
      <c r="BP853" s="57">
        <v>0</v>
      </c>
      <c r="BQ853" s="58"/>
    </row>
    <row r="854" spans="1:69" ht="15.75" x14ac:dyDescent="0.25">
      <c r="A854" s="38" t="s">
        <v>10267</v>
      </c>
      <c r="B854" s="39" t="s">
        <v>10268</v>
      </c>
      <c r="C854" s="39" t="s">
        <v>211</v>
      </c>
      <c r="D854" s="39" t="s">
        <v>71</v>
      </c>
      <c r="E854" s="39" t="s">
        <v>211</v>
      </c>
      <c r="F854" s="66" t="str">
        <f>HYPERLINK("http://twiplomacy.com/info/north-america/Australia","http://twiplomacy.com/info/north-america/Australia")</f>
        <v>http://twiplomacy.com/info/north-america/Australia</v>
      </c>
      <c r="G854" s="41" t="s">
        <v>10295</v>
      </c>
      <c r="H854" s="48" t="s">
        <v>10296</v>
      </c>
      <c r="I854" s="41" t="s">
        <v>10297</v>
      </c>
      <c r="J854" s="43">
        <v>6777</v>
      </c>
      <c r="K854" s="43">
        <v>713</v>
      </c>
      <c r="L854" s="41" t="s">
        <v>10298</v>
      </c>
      <c r="M854" s="41" t="s">
        <v>10299</v>
      </c>
      <c r="N854" s="41" t="s">
        <v>10300</v>
      </c>
      <c r="O854" s="43">
        <v>709</v>
      </c>
      <c r="P854" s="43">
        <v>2469</v>
      </c>
      <c r="Q854" s="41" t="s">
        <v>164</v>
      </c>
      <c r="R854" s="41" t="s">
        <v>124</v>
      </c>
      <c r="S854" s="43">
        <v>150</v>
      </c>
      <c r="T854" s="44" t="s">
        <v>97</v>
      </c>
      <c r="U854" s="43">
        <v>2.4281437125748502</v>
      </c>
      <c r="V854" s="43">
        <v>3.8425245098039209</v>
      </c>
      <c r="W854" s="43">
        <v>4.0036764705882364</v>
      </c>
      <c r="X854" s="45">
        <v>72</v>
      </c>
      <c r="Y854" s="45">
        <v>2433</v>
      </c>
      <c r="Z854" s="46">
        <v>2.9593094944512899E-2</v>
      </c>
      <c r="AA854" s="41" t="s">
        <v>10295</v>
      </c>
      <c r="AB854" s="41" t="s">
        <v>10297</v>
      </c>
      <c r="AC854" s="41" t="s">
        <v>10301</v>
      </c>
      <c r="AD854" s="41" t="s">
        <v>10296</v>
      </c>
      <c r="AE854" s="43">
        <v>6428</v>
      </c>
      <c r="AF854" s="43">
        <v>3.6700125470514431</v>
      </c>
      <c r="AG854" s="43">
        <v>2925</v>
      </c>
      <c r="AH854" s="43">
        <v>3503</v>
      </c>
      <c r="AI854" s="47">
        <v>1.4599999999999999E-3</v>
      </c>
      <c r="AJ854" s="47">
        <v>2.3800000000000002E-3</v>
      </c>
      <c r="AK854" s="47">
        <v>1.1000000000000001E-3</v>
      </c>
      <c r="AL854" s="47">
        <v>2.7399999999999998E-3</v>
      </c>
      <c r="AM854" s="47">
        <v>9.8999999999999999E-4</v>
      </c>
      <c r="AN854" s="43">
        <v>797</v>
      </c>
      <c r="AO854" s="43">
        <v>101</v>
      </c>
      <c r="AP854" s="43">
        <v>46</v>
      </c>
      <c r="AQ854" s="43">
        <v>634</v>
      </c>
      <c r="AR854" s="43">
        <v>13</v>
      </c>
      <c r="AS854" s="41">
        <v>2.1800000000000002</v>
      </c>
      <c r="AT854" s="43">
        <v>6774</v>
      </c>
      <c r="AU854" s="43">
        <v>2655</v>
      </c>
      <c r="AV854" s="47">
        <v>0.64459999999999995</v>
      </c>
      <c r="AW854" s="48" t="s">
        <v>10302</v>
      </c>
      <c r="AX854" s="39">
        <v>0</v>
      </c>
      <c r="AY854" s="39">
        <v>0</v>
      </c>
      <c r="AZ854" s="39" t="s">
        <v>85</v>
      </c>
      <c r="BA854" s="39"/>
      <c r="BB854" s="48" t="s">
        <v>10303</v>
      </c>
      <c r="BC854" s="39">
        <v>0</v>
      </c>
      <c r="BD854" s="41" t="s">
        <v>10295</v>
      </c>
      <c r="BE854" s="50">
        <v>5</v>
      </c>
      <c r="BF854" s="50">
        <v>1</v>
      </c>
      <c r="BG854" s="50">
        <v>3</v>
      </c>
      <c r="BH854" s="50">
        <v>9</v>
      </c>
      <c r="BI854" s="50" t="s">
        <v>10304</v>
      </c>
      <c r="BJ854" s="50" t="s">
        <v>4782</v>
      </c>
      <c r="BK854" s="50" t="s">
        <v>10305</v>
      </c>
      <c r="BL854" s="51" t="s">
        <v>10306</v>
      </c>
      <c r="BM854" s="52">
        <v>46</v>
      </c>
      <c r="BN854" s="57">
        <v>4</v>
      </c>
      <c r="BO854" s="57">
        <v>12</v>
      </c>
      <c r="BP854" s="57">
        <v>2</v>
      </c>
      <c r="BQ854" s="58">
        <f>SUM(BM854)/BN854/BO854</f>
        <v>0.95833333333333337</v>
      </c>
    </row>
    <row r="855" spans="1:69" ht="15.75" x14ac:dyDescent="0.25">
      <c r="A855" s="38" t="s">
        <v>10267</v>
      </c>
      <c r="B855" s="39" t="s">
        <v>10268</v>
      </c>
      <c r="C855" s="39" t="s">
        <v>117</v>
      </c>
      <c r="D855" s="39" t="s">
        <v>118</v>
      </c>
      <c r="E855" s="39" t="s">
        <v>10307</v>
      </c>
      <c r="F855" s="66" t="s">
        <v>10308</v>
      </c>
      <c r="G855" s="41" t="s">
        <v>10309</v>
      </c>
      <c r="H855" s="48" t="s">
        <v>10310</v>
      </c>
      <c r="I855" s="41" t="s">
        <v>10311</v>
      </c>
      <c r="J855" s="43">
        <v>259021</v>
      </c>
      <c r="K855" s="43">
        <v>1547</v>
      </c>
      <c r="L855" s="41" t="s">
        <v>10312</v>
      </c>
      <c r="M855" s="41" t="s">
        <v>10313</v>
      </c>
      <c r="N855" s="41" t="s">
        <v>10314</v>
      </c>
      <c r="O855" s="43">
        <v>55</v>
      </c>
      <c r="P855" s="43">
        <v>9903</v>
      </c>
      <c r="Q855" s="41" t="s">
        <v>164</v>
      </c>
      <c r="R855" s="41" t="s">
        <v>124</v>
      </c>
      <c r="S855" s="43">
        <v>1926</v>
      </c>
      <c r="T855" s="44" t="s">
        <v>97</v>
      </c>
      <c r="U855" s="43">
        <v>3.8798543689320391</v>
      </c>
      <c r="V855" s="43">
        <v>20.076872964169379</v>
      </c>
      <c r="W855" s="43">
        <v>57.090553745928339</v>
      </c>
      <c r="X855" s="45">
        <v>77</v>
      </c>
      <c r="Y855" s="45">
        <v>3197</v>
      </c>
      <c r="Z855" s="46">
        <v>2.4085079762277098E-2</v>
      </c>
      <c r="AA855" s="41" t="s">
        <v>10309</v>
      </c>
      <c r="AB855" s="41" t="s">
        <v>10311</v>
      </c>
      <c r="AC855" s="41" t="s">
        <v>10315</v>
      </c>
      <c r="AD855" s="41" t="s">
        <v>10310</v>
      </c>
      <c r="AE855" s="43">
        <v>64056</v>
      </c>
      <c r="AF855" s="43">
        <v>27.053264604810998</v>
      </c>
      <c r="AG855" s="43">
        <v>15745</v>
      </c>
      <c r="AH855" s="43">
        <v>48311</v>
      </c>
      <c r="AI855" s="47">
        <v>4.4999999999999999E-4</v>
      </c>
      <c r="AJ855" s="47">
        <v>4.4000000000000002E-4</v>
      </c>
      <c r="AK855" s="47">
        <v>4.6000000000000001E-4</v>
      </c>
      <c r="AL855" s="47">
        <v>5.4000000000000001E-4</v>
      </c>
      <c r="AM855" s="47">
        <v>5.8E-4</v>
      </c>
      <c r="AN855" s="43">
        <v>582</v>
      </c>
      <c r="AO855" s="43">
        <v>323</v>
      </c>
      <c r="AP855" s="43">
        <v>16</v>
      </c>
      <c r="AQ855" s="43">
        <v>221</v>
      </c>
      <c r="AR855" s="43">
        <v>22</v>
      </c>
      <c r="AS855" s="41">
        <v>1.59</v>
      </c>
      <c r="AT855" s="43">
        <v>259001</v>
      </c>
      <c r="AU855" s="43">
        <v>38338</v>
      </c>
      <c r="AV855" s="47">
        <v>0.17369999999999999</v>
      </c>
      <c r="AW855" s="48" t="s">
        <v>10316</v>
      </c>
      <c r="AX855" s="39">
        <v>0</v>
      </c>
      <c r="AY855" s="39">
        <v>0</v>
      </c>
      <c r="AZ855" s="39" t="s">
        <v>85</v>
      </c>
      <c r="BA855" s="39"/>
      <c r="BB855" s="48" t="s">
        <v>10317</v>
      </c>
      <c r="BC855" s="39">
        <v>0</v>
      </c>
      <c r="BD855" s="41" t="s">
        <v>10309</v>
      </c>
      <c r="BE855" s="50">
        <v>20</v>
      </c>
      <c r="BF855" s="50">
        <v>66</v>
      </c>
      <c r="BG855" s="50">
        <v>17</v>
      </c>
      <c r="BH855" s="50">
        <v>103</v>
      </c>
      <c r="BI855" s="50" t="s">
        <v>10318</v>
      </c>
      <c r="BJ855" s="50" t="s">
        <v>10319</v>
      </c>
      <c r="BK855" s="50" t="s">
        <v>10320</v>
      </c>
      <c r="BL855" s="56" t="s">
        <v>10321</v>
      </c>
      <c r="BM855" s="52">
        <v>5100</v>
      </c>
      <c r="BN855" s="57">
        <v>0</v>
      </c>
      <c r="BO855" s="57">
        <v>2525</v>
      </c>
      <c r="BP855" s="57">
        <v>35</v>
      </c>
      <c r="BQ855" s="58" t="e">
        <f>SUM(BM855)/BN855/BO855</f>
        <v>#DIV/0!</v>
      </c>
    </row>
    <row r="856" spans="1:69" ht="15.75" x14ac:dyDescent="0.25">
      <c r="A856" s="38" t="s">
        <v>10267</v>
      </c>
      <c r="B856" s="39" t="s">
        <v>10268</v>
      </c>
      <c r="C856" s="39" t="s">
        <v>132</v>
      </c>
      <c r="D856" s="39" t="s">
        <v>71</v>
      </c>
      <c r="E856" s="39" t="s">
        <v>132</v>
      </c>
      <c r="F856" s="66" t="s">
        <v>10308</v>
      </c>
      <c r="G856" s="41" t="s">
        <v>10322</v>
      </c>
      <c r="H856" s="48" t="s">
        <v>10323</v>
      </c>
      <c r="I856" s="41" t="s">
        <v>10324</v>
      </c>
      <c r="J856" s="43">
        <v>70699</v>
      </c>
      <c r="K856" s="43">
        <v>739</v>
      </c>
      <c r="L856" s="41" t="s">
        <v>10325</v>
      </c>
      <c r="M856" s="41" t="s">
        <v>10326</v>
      </c>
      <c r="N856" s="41" t="s">
        <v>10268</v>
      </c>
      <c r="O856" s="43">
        <v>7261</v>
      </c>
      <c r="P856" s="43">
        <v>18995</v>
      </c>
      <c r="Q856" s="41" t="s">
        <v>164</v>
      </c>
      <c r="R856" s="41" t="s">
        <v>124</v>
      </c>
      <c r="S856" s="43">
        <v>1168</v>
      </c>
      <c r="T856" s="44" t="s">
        <v>97</v>
      </c>
      <c r="U856" s="43">
        <v>7.5361305361305364</v>
      </c>
      <c r="V856" s="43">
        <v>6.3942108890420402</v>
      </c>
      <c r="W856" s="43">
        <v>10.929014472777389</v>
      </c>
      <c r="X856" s="45">
        <v>55</v>
      </c>
      <c r="Y856" s="45">
        <v>3233</v>
      </c>
      <c r="Z856" s="46">
        <v>1.7012063099288599E-2</v>
      </c>
      <c r="AA856" s="41" t="s">
        <v>10322</v>
      </c>
      <c r="AB856" s="41" t="s">
        <v>10324</v>
      </c>
      <c r="AC856" s="41" t="s">
        <v>10327</v>
      </c>
      <c r="AD856" s="41" t="s">
        <v>10323</v>
      </c>
      <c r="AE856" s="43">
        <v>19502</v>
      </c>
      <c r="AF856" s="43">
        <v>6.4898523985239853</v>
      </c>
      <c r="AG856" s="43">
        <v>7035</v>
      </c>
      <c r="AH856" s="43">
        <v>12467</v>
      </c>
      <c r="AI856" s="47">
        <v>2.5999999999999998E-4</v>
      </c>
      <c r="AJ856" s="47">
        <v>4.6000000000000001E-4</v>
      </c>
      <c r="AK856" s="47">
        <v>2.4000000000000001E-4</v>
      </c>
      <c r="AL856" s="47">
        <v>4.4999999999999999E-4</v>
      </c>
      <c r="AM856" s="47">
        <v>3.2000000000000003E-4</v>
      </c>
      <c r="AN856" s="43">
        <v>1084</v>
      </c>
      <c r="AO856" s="43">
        <v>87</v>
      </c>
      <c r="AP856" s="43">
        <v>37</v>
      </c>
      <c r="AQ856" s="43">
        <v>945</v>
      </c>
      <c r="AR856" s="43">
        <v>6</v>
      </c>
      <c r="AS856" s="41">
        <v>2.97</v>
      </c>
      <c r="AT856" s="43">
        <v>70689</v>
      </c>
      <c r="AU856" s="43">
        <v>10103</v>
      </c>
      <c r="AV856" s="47">
        <v>0.1668</v>
      </c>
      <c r="AW856" s="66" t="str">
        <f>HYPERLINK("https://twitter.com/dfat/lists","https://twitter.com/dfat/lists")</f>
        <v>https://twitter.com/dfat/lists</v>
      </c>
      <c r="AX856" s="39">
        <v>25</v>
      </c>
      <c r="AY856" s="39">
        <v>5</v>
      </c>
      <c r="AZ856" s="66" t="str">
        <f>HYPERLINK("https://twitter.com/dfat/dfat-on-twitter/members","https://twitter.com/dfat/dfat-on-twitter/members")</f>
        <v>https://twitter.com/dfat/dfat-on-twitter/members</v>
      </c>
      <c r="BA856" s="39">
        <v>97</v>
      </c>
      <c r="BB856" s="48" t="s">
        <v>10328</v>
      </c>
      <c r="BC856" s="39">
        <v>3</v>
      </c>
      <c r="BD856" s="41" t="s">
        <v>10322</v>
      </c>
      <c r="BE856" s="50">
        <v>19</v>
      </c>
      <c r="BF856" s="50">
        <v>67</v>
      </c>
      <c r="BG856" s="50">
        <v>29</v>
      </c>
      <c r="BH856" s="50">
        <v>115</v>
      </c>
      <c r="BI856" s="50" t="s">
        <v>10329</v>
      </c>
      <c r="BJ856" s="50" t="s">
        <v>10330</v>
      </c>
      <c r="BK856" s="50" t="s">
        <v>10331</v>
      </c>
      <c r="BL856" s="56" t="s">
        <v>10332</v>
      </c>
      <c r="BM856" s="52">
        <v>1839</v>
      </c>
      <c r="BN856" s="57">
        <v>0</v>
      </c>
      <c r="BO856" s="57">
        <v>196</v>
      </c>
      <c r="BP856" s="57">
        <v>0</v>
      </c>
      <c r="BQ856" s="58" t="e">
        <f>SUM(BM856)/BN856/BO856</f>
        <v>#DIV/0!</v>
      </c>
    </row>
    <row r="857" spans="1:69" ht="15.75" x14ac:dyDescent="0.25">
      <c r="A857" s="38" t="s">
        <v>10267</v>
      </c>
      <c r="B857" s="87" t="s">
        <v>10333</v>
      </c>
      <c r="C857" s="39" t="s">
        <v>117</v>
      </c>
      <c r="D857" s="39" t="s">
        <v>118</v>
      </c>
      <c r="E857" s="39" t="s">
        <v>10334</v>
      </c>
      <c r="F857" s="72" t="s">
        <v>10335</v>
      </c>
      <c r="G857" s="41" t="s">
        <v>10336</v>
      </c>
      <c r="H857" s="48" t="s">
        <v>10337</v>
      </c>
      <c r="I857" s="41" t="s">
        <v>10338</v>
      </c>
      <c r="J857" s="43">
        <v>21</v>
      </c>
      <c r="K857" s="43">
        <v>442</v>
      </c>
      <c r="L857" s="41" t="s">
        <v>10339</v>
      </c>
      <c r="M857" s="41" t="s">
        <v>10340</v>
      </c>
      <c r="N857" s="41" t="s">
        <v>10333</v>
      </c>
      <c r="O857" s="43">
        <v>0</v>
      </c>
      <c r="P857" s="43">
        <v>0</v>
      </c>
      <c r="Q857" s="41" t="s">
        <v>164</v>
      </c>
      <c r="R857" s="41" t="s">
        <v>79</v>
      </c>
      <c r="S857" s="43">
        <v>0</v>
      </c>
      <c r="T857" s="44" t="s">
        <v>228</v>
      </c>
      <c r="U857" s="43"/>
      <c r="V857" s="43"/>
      <c r="W857" s="43"/>
      <c r="X857" s="45"/>
      <c r="Y857" s="45"/>
      <c r="Z857" s="46"/>
      <c r="AA857" s="41" t="s">
        <v>10336</v>
      </c>
      <c r="AB857" s="41" t="s">
        <v>10338</v>
      </c>
      <c r="AC857" s="41" t="s">
        <v>10341</v>
      </c>
      <c r="AD857" s="41" t="s">
        <v>10337</v>
      </c>
      <c r="AE857" s="43">
        <v>0</v>
      </c>
      <c r="AF857" s="43" t="e">
        <v>#VALUE!</v>
      </c>
      <c r="AG857" s="43">
        <v>0</v>
      </c>
      <c r="AH857" s="43">
        <v>0</v>
      </c>
      <c r="AI857" s="41" t="s">
        <v>82</v>
      </c>
      <c r="AJ857" s="41" t="s">
        <v>82</v>
      </c>
      <c r="AK857" s="41" t="s">
        <v>82</v>
      </c>
      <c r="AL857" s="41" t="s">
        <v>82</v>
      </c>
      <c r="AM857" s="41" t="s">
        <v>82</v>
      </c>
      <c r="AN857" s="43" t="s">
        <v>83</v>
      </c>
      <c r="AO857" s="43">
        <v>0</v>
      </c>
      <c r="AP857" s="43">
        <v>0</v>
      </c>
      <c r="AQ857" s="43">
        <v>0</v>
      </c>
      <c r="AR857" s="43">
        <v>0</v>
      </c>
      <c r="AS857" s="41">
        <v>0</v>
      </c>
      <c r="AT857" s="43">
        <v>25</v>
      </c>
      <c r="AU857" s="43">
        <v>0</v>
      </c>
      <c r="AV857" s="55">
        <v>0</v>
      </c>
      <c r="AW857" s="48" t="s">
        <v>10342</v>
      </c>
      <c r="AX857" s="39">
        <v>0</v>
      </c>
      <c r="AY857" s="39">
        <v>0</v>
      </c>
      <c r="AZ857" s="39" t="s">
        <v>85</v>
      </c>
      <c r="BA857" s="120"/>
      <c r="BB857" s="48" t="s">
        <v>10343</v>
      </c>
      <c r="BC857" s="64">
        <v>0</v>
      </c>
      <c r="BD857" s="41" t="s">
        <v>10336</v>
      </c>
      <c r="BE857" s="50">
        <v>0</v>
      </c>
      <c r="BF857" s="50">
        <v>0</v>
      </c>
      <c r="BG857" s="50">
        <v>0</v>
      </c>
      <c r="BH857" s="50">
        <v>0</v>
      </c>
      <c r="BI857" s="50"/>
      <c r="BJ857" s="50"/>
      <c r="BK857" s="50"/>
      <c r="BL857" s="56" t="s">
        <v>10344</v>
      </c>
      <c r="BM857" s="52" t="s">
        <v>90</v>
      </c>
      <c r="BN857" s="57"/>
      <c r="BO857" s="57"/>
      <c r="BP857" s="57"/>
      <c r="BQ857" s="58"/>
    </row>
    <row r="858" spans="1:69" ht="15.75" x14ac:dyDescent="0.25">
      <c r="A858" s="38" t="s">
        <v>10267</v>
      </c>
      <c r="B858" s="39" t="s">
        <v>10345</v>
      </c>
      <c r="C858" s="39" t="s">
        <v>146</v>
      </c>
      <c r="D858" s="39" t="s">
        <v>118</v>
      </c>
      <c r="E858" s="121" t="s">
        <v>10346</v>
      </c>
      <c r="F858" s="66" t="str">
        <f t="shared" ref="F858:F863" si="46">HYPERLINK("http://twiplomacy.com/info/oceania/Fiji","http://twiplomacy.com/info/oceania/Fiji")</f>
        <v>http://twiplomacy.com/info/oceania/Fiji</v>
      </c>
      <c r="G858" s="41" t="s">
        <v>10347</v>
      </c>
      <c r="H858" s="48" t="s">
        <v>10348</v>
      </c>
      <c r="I858" s="41" t="s">
        <v>10349</v>
      </c>
      <c r="J858" s="43">
        <v>1236</v>
      </c>
      <c r="K858" s="43">
        <v>5</v>
      </c>
      <c r="L858" s="41" t="s">
        <v>10350</v>
      </c>
      <c r="M858" s="41" t="s">
        <v>10351</v>
      </c>
      <c r="N858" s="41" t="s">
        <v>10352</v>
      </c>
      <c r="O858" s="43">
        <v>74</v>
      </c>
      <c r="P858" s="43">
        <v>69</v>
      </c>
      <c r="Q858" s="41" t="s">
        <v>164</v>
      </c>
      <c r="R858" s="41" t="s">
        <v>79</v>
      </c>
      <c r="S858" s="43">
        <v>17</v>
      </c>
      <c r="T858" s="44" t="s">
        <v>97</v>
      </c>
      <c r="U858" s="43">
        <v>0.12614259597806221</v>
      </c>
      <c r="V858" s="43">
        <v>8.5666666666666664</v>
      </c>
      <c r="W858" s="43">
        <v>24.366666666666671</v>
      </c>
      <c r="X858" s="45">
        <v>0</v>
      </c>
      <c r="Y858" s="45">
        <v>69</v>
      </c>
      <c r="Z858" s="46">
        <v>0</v>
      </c>
      <c r="AA858" s="41" t="s">
        <v>10347</v>
      </c>
      <c r="AB858" s="41" t="s">
        <v>10349</v>
      </c>
      <c r="AC858" s="41" t="s">
        <v>10353</v>
      </c>
      <c r="AD858" s="41" t="s">
        <v>10348</v>
      </c>
      <c r="AE858" s="43">
        <v>175</v>
      </c>
      <c r="AF858" s="43">
        <v>3</v>
      </c>
      <c r="AG858" s="43">
        <v>30</v>
      </c>
      <c r="AH858" s="43">
        <v>145</v>
      </c>
      <c r="AI858" s="47">
        <v>1.7469999999999999E-2</v>
      </c>
      <c r="AJ858" s="47">
        <v>2.3259999999999999E-2</v>
      </c>
      <c r="AK858" s="47">
        <v>3.9109999999999999E-2</v>
      </c>
      <c r="AL858" s="41" t="s">
        <v>82</v>
      </c>
      <c r="AM858" s="41" t="s">
        <v>82</v>
      </c>
      <c r="AN858" s="43">
        <v>10</v>
      </c>
      <c r="AO858" s="43">
        <v>6</v>
      </c>
      <c r="AP858" s="43">
        <v>0</v>
      </c>
      <c r="AQ858" s="43">
        <v>1</v>
      </c>
      <c r="AR858" s="43">
        <v>0</v>
      </c>
      <c r="AS858" s="41">
        <v>0.03</v>
      </c>
      <c r="AT858" s="43">
        <v>1237</v>
      </c>
      <c r="AU858" s="43">
        <v>525</v>
      </c>
      <c r="AV858" s="47">
        <v>0.73740000000000006</v>
      </c>
      <c r="AW858" s="48" t="s">
        <v>10354</v>
      </c>
      <c r="AX858" s="39">
        <v>0</v>
      </c>
      <c r="AY858" s="39">
        <v>0</v>
      </c>
      <c r="AZ858" s="39" t="s">
        <v>85</v>
      </c>
      <c r="BA858" s="39"/>
      <c r="BB858" s="48" t="s">
        <v>10355</v>
      </c>
      <c r="BC858" s="39">
        <v>0</v>
      </c>
      <c r="BD858" s="41" t="s">
        <v>10347</v>
      </c>
      <c r="BE858" s="50">
        <v>0</v>
      </c>
      <c r="BF858" s="50">
        <v>4</v>
      </c>
      <c r="BG858" s="50">
        <v>2</v>
      </c>
      <c r="BH858" s="50">
        <v>6</v>
      </c>
      <c r="BI858" s="50"/>
      <c r="BJ858" s="50" t="s">
        <v>10356</v>
      </c>
      <c r="BK858" s="50" t="s">
        <v>10357</v>
      </c>
      <c r="BL858" s="51" t="s">
        <v>10358</v>
      </c>
      <c r="BM858" s="52" t="s">
        <v>90</v>
      </c>
      <c r="BN858" s="57"/>
      <c r="BO858" s="57"/>
      <c r="BP858" s="57"/>
      <c r="BQ858" s="58"/>
    </row>
    <row r="859" spans="1:69" ht="15.75" x14ac:dyDescent="0.25">
      <c r="A859" s="38" t="s">
        <v>10267</v>
      </c>
      <c r="B859" s="39" t="s">
        <v>10345</v>
      </c>
      <c r="C859" s="39" t="s">
        <v>104</v>
      </c>
      <c r="D859" s="39" t="s">
        <v>118</v>
      </c>
      <c r="E859" s="121" t="s">
        <v>10359</v>
      </c>
      <c r="F859" s="66" t="str">
        <f t="shared" si="46"/>
        <v>http://twiplomacy.com/info/oceania/Fiji</v>
      </c>
      <c r="G859" s="41" t="s">
        <v>10360</v>
      </c>
      <c r="H859" s="48" t="s">
        <v>10361</v>
      </c>
      <c r="I859" s="41" t="s">
        <v>10362</v>
      </c>
      <c r="J859" s="43">
        <v>28946</v>
      </c>
      <c r="K859" s="43">
        <v>103</v>
      </c>
      <c r="L859" s="41" t="s">
        <v>10363</v>
      </c>
      <c r="M859" s="41" t="s">
        <v>10364</v>
      </c>
      <c r="N859" s="41" t="s">
        <v>10365</v>
      </c>
      <c r="O859" s="43">
        <v>864</v>
      </c>
      <c r="P859" s="43">
        <v>1862</v>
      </c>
      <c r="Q859" s="41" t="s">
        <v>164</v>
      </c>
      <c r="R859" s="41" t="s">
        <v>124</v>
      </c>
      <c r="S859" s="43">
        <v>213</v>
      </c>
      <c r="T859" s="44" t="s">
        <v>97</v>
      </c>
      <c r="U859" s="43">
        <v>0.77959697732997479</v>
      </c>
      <c r="V859" s="43">
        <v>5.4336283185840708</v>
      </c>
      <c r="W859" s="43">
        <v>17.0285908781484</v>
      </c>
      <c r="X859" s="45">
        <v>20</v>
      </c>
      <c r="Y859" s="45">
        <v>1857</v>
      </c>
      <c r="Z859" s="46">
        <v>1.0770059235325802E-2</v>
      </c>
      <c r="AA859" s="41" t="s">
        <v>10360</v>
      </c>
      <c r="AB859" s="41" t="s">
        <v>10362</v>
      </c>
      <c r="AC859" s="41" t="s">
        <v>10366</v>
      </c>
      <c r="AD859" s="41" t="s">
        <v>10361</v>
      </c>
      <c r="AE859" s="43">
        <v>22452</v>
      </c>
      <c r="AF859" s="43">
        <v>40.611570247933884</v>
      </c>
      <c r="AG859" s="43">
        <v>4914</v>
      </c>
      <c r="AH859" s="43">
        <v>17538</v>
      </c>
      <c r="AI859" s="47">
        <v>7.3400000000000002E-3</v>
      </c>
      <c r="AJ859" s="47">
        <v>9.2499999999999995E-3</v>
      </c>
      <c r="AK859" s="47">
        <v>4.5399999999999998E-3</v>
      </c>
      <c r="AL859" s="47">
        <v>3.8899999999999998E-3</v>
      </c>
      <c r="AM859" s="47">
        <v>4.4099999999999999E-3</v>
      </c>
      <c r="AN859" s="43">
        <v>121</v>
      </c>
      <c r="AO859" s="43">
        <v>81</v>
      </c>
      <c r="AP859" s="43">
        <v>4</v>
      </c>
      <c r="AQ859" s="43">
        <v>26</v>
      </c>
      <c r="AR859" s="43">
        <v>9</v>
      </c>
      <c r="AS859" s="41">
        <v>0.33</v>
      </c>
      <c r="AT859" s="43">
        <v>28988</v>
      </c>
      <c r="AU859" s="43">
        <v>9628</v>
      </c>
      <c r="AV859" s="47">
        <v>0.49730000000000002</v>
      </c>
      <c r="AW859" s="48" t="s">
        <v>10367</v>
      </c>
      <c r="AX859" s="39">
        <v>0</v>
      </c>
      <c r="AY859" s="39">
        <v>0</v>
      </c>
      <c r="AZ859" s="39" t="s">
        <v>85</v>
      </c>
      <c r="BA859" s="39"/>
      <c r="BB859" s="48" t="s">
        <v>10368</v>
      </c>
      <c r="BC859" s="39">
        <v>0</v>
      </c>
      <c r="BD859" s="41" t="s">
        <v>10360</v>
      </c>
      <c r="BE859" s="50">
        <v>16</v>
      </c>
      <c r="BF859" s="50">
        <v>16</v>
      </c>
      <c r="BG859" s="50">
        <v>7</v>
      </c>
      <c r="BH859" s="50">
        <v>39</v>
      </c>
      <c r="BI859" s="50" t="s">
        <v>10369</v>
      </c>
      <c r="BJ859" s="50" t="s">
        <v>10370</v>
      </c>
      <c r="BK859" s="50" t="s">
        <v>10371</v>
      </c>
      <c r="BL859" s="51" t="s">
        <v>10372</v>
      </c>
      <c r="BM859" s="52" t="s">
        <v>90</v>
      </c>
      <c r="BN859" s="57"/>
      <c r="BO859" s="57"/>
      <c r="BP859" s="57"/>
      <c r="BQ859" s="58"/>
    </row>
    <row r="860" spans="1:69" ht="15.75" x14ac:dyDescent="0.25">
      <c r="A860" s="38" t="s">
        <v>10267</v>
      </c>
      <c r="B860" s="39" t="s">
        <v>10345</v>
      </c>
      <c r="C860" s="39" t="s">
        <v>104</v>
      </c>
      <c r="D860" s="39" t="s">
        <v>118</v>
      </c>
      <c r="E860" s="121" t="s">
        <v>10359</v>
      </c>
      <c r="F860" s="66" t="str">
        <f t="shared" si="46"/>
        <v>http://twiplomacy.com/info/oceania/Fiji</v>
      </c>
      <c r="G860" s="41" t="s">
        <v>10373</v>
      </c>
      <c r="H860" s="48" t="s">
        <v>10374</v>
      </c>
      <c r="I860" s="41" t="s">
        <v>10375</v>
      </c>
      <c r="J860" s="43">
        <v>658</v>
      </c>
      <c r="K860" s="43">
        <v>25</v>
      </c>
      <c r="L860" s="41" t="s">
        <v>10376</v>
      </c>
      <c r="M860" s="41" t="s">
        <v>10377</v>
      </c>
      <c r="N860" s="41" t="s">
        <v>10378</v>
      </c>
      <c r="O860" s="43">
        <v>5</v>
      </c>
      <c r="P860" s="43">
        <v>191</v>
      </c>
      <c r="Q860" s="41" t="s">
        <v>164</v>
      </c>
      <c r="R860" s="41" t="s">
        <v>79</v>
      </c>
      <c r="S860" s="43">
        <v>14</v>
      </c>
      <c r="T860" s="44" t="s">
        <v>97</v>
      </c>
      <c r="U860" s="43">
        <v>0.13450704225352109</v>
      </c>
      <c r="V860" s="43">
        <v>1.87434554973822</v>
      </c>
      <c r="W860" s="43">
        <v>7.1832460732984291</v>
      </c>
      <c r="X860" s="45">
        <v>3</v>
      </c>
      <c r="Y860" s="45">
        <v>191</v>
      </c>
      <c r="Z860" s="46">
        <v>1.5706806282722498E-2</v>
      </c>
      <c r="AA860" s="41" t="s">
        <v>10373</v>
      </c>
      <c r="AB860" s="41" t="s">
        <v>10375</v>
      </c>
      <c r="AC860" s="41" t="s">
        <v>10379</v>
      </c>
      <c r="AD860" s="41" t="s">
        <v>10374</v>
      </c>
      <c r="AE860" s="43">
        <v>1405</v>
      </c>
      <c r="AF860" s="43">
        <v>3.0425531914893615</v>
      </c>
      <c r="AG860" s="43">
        <v>286</v>
      </c>
      <c r="AH860" s="43">
        <v>1119</v>
      </c>
      <c r="AI860" s="47">
        <v>2.5479999999999999E-2</v>
      </c>
      <c r="AJ860" s="47">
        <v>2.5149999999999999E-2</v>
      </c>
      <c r="AK860" s="41" t="s">
        <v>82</v>
      </c>
      <c r="AL860" s="47">
        <v>8.5540000000000005E-2</v>
      </c>
      <c r="AM860" s="41" t="s">
        <v>82</v>
      </c>
      <c r="AN860" s="43">
        <v>94</v>
      </c>
      <c r="AO860" s="43">
        <v>91</v>
      </c>
      <c r="AP860" s="43">
        <v>3</v>
      </c>
      <c r="AQ860" s="43">
        <v>0</v>
      </c>
      <c r="AR860" s="43">
        <v>0</v>
      </c>
      <c r="AS860" s="41">
        <v>0.26</v>
      </c>
      <c r="AT860" s="43">
        <v>658</v>
      </c>
      <c r="AU860" s="43">
        <v>262</v>
      </c>
      <c r="AV860" s="47">
        <v>0.66159999999999997</v>
      </c>
      <c r="AW860" s="48" t="s">
        <v>10380</v>
      </c>
      <c r="AX860" s="39">
        <v>0</v>
      </c>
      <c r="AY860" s="39">
        <v>0</v>
      </c>
      <c r="AZ860" s="39" t="s">
        <v>85</v>
      </c>
      <c r="BA860" s="39"/>
      <c r="BB860" s="48" t="s">
        <v>10381</v>
      </c>
      <c r="BC860" s="39">
        <v>0</v>
      </c>
      <c r="BD860" s="41" t="s">
        <v>10373</v>
      </c>
      <c r="BE860" s="50">
        <v>2</v>
      </c>
      <c r="BF860" s="50">
        <v>1</v>
      </c>
      <c r="BG860" s="50">
        <v>0</v>
      </c>
      <c r="BH860" s="50">
        <v>3</v>
      </c>
      <c r="BI860" s="50" t="s">
        <v>10382</v>
      </c>
      <c r="BJ860" s="50" t="s">
        <v>10383</v>
      </c>
      <c r="BK860" s="50"/>
      <c r="BL860" s="51" t="s">
        <v>10384</v>
      </c>
      <c r="BM860" s="52" t="s">
        <v>276</v>
      </c>
      <c r="BN860" s="57"/>
      <c r="BO860" s="57"/>
      <c r="BP860" s="57"/>
      <c r="BQ860" s="58"/>
    </row>
    <row r="861" spans="1:69" ht="15.75" x14ac:dyDescent="0.25">
      <c r="A861" s="38" t="s">
        <v>10267</v>
      </c>
      <c r="B861" s="39" t="s">
        <v>10345</v>
      </c>
      <c r="C861" s="39" t="s">
        <v>211</v>
      </c>
      <c r="D861" s="39" t="s">
        <v>71</v>
      </c>
      <c r="E861" s="39" t="s">
        <v>211</v>
      </c>
      <c r="F861" s="66" t="str">
        <f t="shared" si="46"/>
        <v>http://twiplomacy.com/info/oceania/Fiji</v>
      </c>
      <c r="G861" s="41" t="s">
        <v>10385</v>
      </c>
      <c r="H861" s="48" t="s">
        <v>10386</v>
      </c>
      <c r="I861" s="41" t="s">
        <v>10387</v>
      </c>
      <c r="J861" s="43">
        <v>9655</v>
      </c>
      <c r="K861" s="43">
        <v>16</v>
      </c>
      <c r="L861" s="41" t="s">
        <v>10388</v>
      </c>
      <c r="M861" s="41" t="s">
        <v>10389</v>
      </c>
      <c r="N861" s="41" t="s">
        <v>10365</v>
      </c>
      <c r="O861" s="43">
        <v>341</v>
      </c>
      <c r="P861" s="43">
        <v>2183</v>
      </c>
      <c r="Q861" s="41" t="s">
        <v>164</v>
      </c>
      <c r="R861" s="41" t="s">
        <v>79</v>
      </c>
      <c r="S861" s="43">
        <v>150</v>
      </c>
      <c r="T861" s="44" t="s">
        <v>97</v>
      </c>
      <c r="U861" s="43">
        <v>0.89874476987447693</v>
      </c>
      <c r="V861" s="43">
        <v>1.820806100217865</v>
      </c>
      <c r="W861" s="43">
        <v>2.464052287581699</v>
      </c>
      <c r="X861" s="45">
        <v>81</v>
      </c>
      <c r="Y861" s="45">
        <v>2148</v>
      </c>
      <c r="Z861" s="46">
        <v>3.7709497206703899E-2</v>
      </c>
      <c r="AA861" s="41" t="s">
        <v>10385</v>
      </c>
      <c r="AB861" s="41" t="s">
        <v>10387</v>
      </c>
      <c r="AC861" s="41" t="s">
        <v>10390</v>
      </c>
      <c r="AD861" s="41" t="s">
        <v>10386</v>
      </c>
      <c r="AE861" s="43">
        <v>2736</v>
      </c>
      <c r="AF861" s="43">
        <v>9.830985915492958</v>
      </c>
      <c r="AG861" s="43">
        <v>698</v>
      </c>
      <c r="AH861" s="43">
        <v>2038</v>
      </c>
      <c r="AI861" s="47">
        <v>4.5500000000000002E-3</v>
      </c>
      <c r="AJ861" s="47">
        <v>4.7200000000000002E-3</v>
      </c>
      <c r="AK861" s="47">
        <v>4.4999999999999997E-3</v>
      </c>
      <c r="AL861" s="41" t="s">
        <v>82</v>
      </c>
      <c r="AM861" s="47">
        <v>4.2000000000000002E-4</v>
      </c>
      <c r="AN861" s="43">
        <v>71</v>
      </c>
      <c r="AO861" s="43">
        <v>51</v>
      </c>
      <c r="AP861" s="43">
        <v>0</v>
      </c>
      <c r="AQ861" s="43">
        <v>18</v>
      </c>
      <c r="AR861" s="43">
        <v>2</v>
      </c>
      <c r="AS861" s="41">
        <v>0.19</v>
      </c>
      <c r="AT861" s="43">
        <v>9640</v>
      </c>
      <c r="AU861" s="43">
        <v>2434</v>
      </c>
      <c r="AV861" s="47">
        <v>0.33779999999999999</v>
      </c>
      <c r="AW861" s="48" t="s">
        <v>10391</v>
      </c>
      <c r="AX861" s="39">
        <v>0</v>
      </c>
      <c r="AY861" s="39">
        <v>0</v>
      </c>
      <c r="AZ861" s="39" t="s">
        <v>85</v>
      </c>
      <c r="BA861" s="39"/>
      <c r="BB861" s="48" t="s">
        <v>10392</v>
      </c>
      <c r="BC861" s="39">
        <v>0</v>
      </c>
      <c r="BD861" s="41" t="s">
        <v>10385</v>
      </c>
      <c r="BE861" s="50">
        <v>0</v>
      </c>
      <c r="BF861" s="50">
        <v>12</v>
      </c>
      <c r="BG861" s="50">
        <v>2</v>
      </c>
      <c r="BH861" s="50">
        <v>14</v>
      </c>
      <c r="BI861" s="50"/>
      <c r="BJ861" s="50" t="s">
        <v>10393</v>
      </c>
      <c r="BK861" s="50" t="s">
        <v>10394</v>
      </c>
      <c r="BL861" s="51" t="s">
        <v>10395</v>
      </c>
      <c r="BM861" s="52" t="s">
        <v>90</v>
      </c>
      <c r="BN861" s="57"/>
      <c r="BO861" s="57"/>
      <c r="BP861" s="57"/>
      <c r="BQ861" s="58"/>
    </row>
    <row r="862" spans="1:69" ht="15.75" x14ac:dyDescent="0.25">
      <c r="A862" s="38" t="s">
        <v>10267</v>
      </c>
      <c r="B862" s="39" t="s">
        <v>10345</v>
      </c>
      <c r="C862" s="39" t="s">
        <v>132</v>
      </c>
      <c r="D862" s="39" t="s">
        <v>71</v>
      </c>
      <c r="E862" s="39" t="s">
        <v>132</v>
      </c>
      <c r="F862" s="66" t="str">
        <f t="shared" si="46"/>
        <v>http://twiplomacy.com/info/oceania/Fiji</v>
      </c>
      <c r="G862" s="41" t="s">
        <v>10396</v>
      </c>
      <c r="H862" s="48" t="s">
        <v>10397</v>
      </c>
      <c r="I862" s="41" t="s">
        <v>10398</v>
      </c>
      <c r="J862" s="43">
        <v>1299</v>
      </c>
      <c r="K862" s="43">
        <v>177</v>
      </c>
      <c r="L862" s="41" t="s">
        <v>10399</v>
      </c>
      <c r="M862" s="41" t="s">
        <v>10400</v>
      </c>
      <c r="N862" s="41" t="s">
        <v>10365</v>
      </c>
      <c r="O862" s="43">
        <v>16</v>
      </c>
      <c r="P862" s="43">
        <v>148</v>
      </c>
      <c r="Q862" s="41" t="s">
        <v>164</v>
      </c>
      <c r="R862" s="41" t="s">
        <v>79</v>
      </c>
      <c r="S862" s="43">
        <v>50</v>
      </c>
      <c r="T862" s="39" t="s">
        <v>97</v>
      </c>
      <c r="U862" s="43">
        <v>0.17229336437718279</v>
      </c>
      <c r="V862" s="43">
        <v>1.63953488372093</v>
      </c>
      <c r="W862" s="43">
        <v>2.6860465116279069</v>
      </c>
      <c r="X862" s="45">
        <v>6</v>
      </c>
      <c r="Y862" s="45">
        <v>148</v>
      </c>
      <c r="Z862" s="46">
        <v>4.0540540540540501E-2</v>
      </c>
      <c r="AA862" s="41" t="s">
        <v>10396</v>
      </c>
      <c r="AB862" s="41" t="s">
        <v>10398</v>
      </c>
      <c r="AC862" s="41" t="s">
        <v>10401</v>
      </c>
      <c r="AD862" s="41" t="s">
        <v>10397</v>
      </c>
      <c r="AE862" s="43">
        <v>77</v>
      </c>
      <c r="AF862" s="43">
        <v>7.75</v>
      </c>
      <c r="AG862" s="43">
        <v>31</v>
      </c>
      <c r="AH862" s="43">
        <v>46</v>
      </c>
      <c r="AI862" s="47">
        <v>1.6029999999999999E-2</v>
      </c>
      <c r="AJ862" s="47">
        <v>2.6440000000000002E-2</v>
      </c>
      <c r="AK862" s="47">
        <v>1.065E-2</v>
      </c>
      <c r="AL862" s="41" t="s">
        <v>82</v>
      </c>
      <c r="AM862" s="41" t="s">
        <v>82</v>
      </c>
      <c r="AN862" s="43">
        <v>4</v>
      </c>
      <c r="AO862" s="43">
        <v>2</v>
      </c>
      <c r="AP862" s="43">
        <v>0</v>
      </c>
      <c r="AQ862" s="43">
        <v>2</v>
      </c>
      <c r="AR862" s="43">
        <v>0</v>
      </c>
      <c r="AS862" s="41">
        <v>0.01</v>
      </c>
      <c r="AT862" s="43">
        <v>1300</v>
      </c>
      <c r="AU862" s="43">
        <v>285</v>
      </c>
      <c r="AV862" s="47">
        <v>0.28079999999999999</v>
      </c>
      <c r="AW862" s="48" t="str">
        <f>HYPERLINK("https://twitter.com/MFAFiji/lists","https://twitter.com/MFAFiji/lists")</f>
        <v>https://twitter.com/MFAFiji/lists</v>
      </c>
      <c r="AX862" s="39">
        <v>0</v>
      </c>
      <c r="AY862" s="39">
        <v>0</v>
      </c>
      <c r="AZ862" s="39" t="s">
        <v>85</v>
      </c>
      <c r="BA862" s="39"/>
      <c r="BB862" s="48" t="s">
        <v>10402</v>
      </c>
      <c r="BC862" s="39">
        <v>0</v>
      </c>
      <c r="BD862" s="41" t="s">
        <v>10396</v>
      </c>
      <c r="BE862" s="50">
        <v>17</v>
      </c>
      <c r="BF862" s="50">
        <v>23</v>
      </c>
      <c r="BG862" s="50">
        <v>3</v>
      </c>
      <c r="BH862" s="50">
        <v>43</v>
      </c>
      <c r="BI862" s="50" t="s">
        <v>10403</v>
      </c>
      <c r="BJ862" s="50" t="s">
        <v>10404</v>
      </c>
      <c r="BK862" s="50" t="s">
        <v>10405</v>
      </c>
      <c r="BL862" s="51" t="s">
        <v>10406</v>
      </c>
      <c r="BM862" s="52" t="s">
        <v>90</v>
      </c>
      <c r="BN862" s="57"/>
      <c r="BO862" s="57"/>
      <c r="BP862" s="57"/>
      <c r="BQ862" s="58"/>
    </row>
    <row r="863" spans="1:69" ht="15.75" x14ac:dyDescent="0.25">
      <c r="A863" s="38" t="s">
        <v>10267</v>
      </c>
      <c r="B863" s="39" t="s">
        <v>10345</v>
      </c>
      <c r="C863" s="39" t="s">
        <v>132</v>
      </c>
      <c r="D863" s="39" t="s">
        <v>71</v>
      </c>
      <c r="E863" s="39" t="s">
        <v>132</v>
      </c>
      <c r="F863" s="66" t="str">
        <f t="shared" si="46"/>
        <v>http://twiplomacy.com/info/oceania/Fiji</v>
      </c>
      <c r="G863" s="41" t="s">
        <v>10407</v>
      </c>
      <c r="H863" s="48" t="s">
        <v>10408</v>
      </c>
      <c r="I863" s="41" t="s">
        <v>10398</v>
      </c>
      <c r="J863" s="43">
        <v>1100</v>
      </c>
      <c r="K863" s="43">
        <v>11</v>
      </c>
      <c r="L863" s="41" t="s">
        <v>10409</v>
      </c>
      <c r="M863" s="41" t="s">
        <v>10410</v>
      </c>
      <c r="N863" s="41" t="s">
        <v>10352</v>
      </c>
      <c r="O863" s="43">
        <v>0</v>
      </c>
      <c r="P863" s="43">
        <v>735</v>
      </c>
      <c r="Q863" s="41" t="s">
        <v>164</v>
      </c>
      <c r="R863" s="41" t="s">
        <v>79</v>
      </c>
      <c r="S863" s="43">
        <v>67</v>
      </c>
      <c r="T863" s="44" t="s">
        <v>10411</v>
      </c>
      <c r="U863" s="43">
        <v>0.61403508771929827</v>
      </c>
      <c r="V863" s="43">
        <v>3.6935704514363878E-2</v>
      </c>
      <c r="W863" s="43">
        <v>5.4719562243502051E-3</v>
      </c>
      <c r="X863" s="45">
        <v>0</v>
      </c>
      <c r="Y863" s="45">
        <v>735</v>
      </c>
      <c r="Z863" s="46">
        <v>0</v>
      </c>
      <c r="AA863" s="41" t="s">
        <v>10407</v>
      </c>
      <c r="AB863" s="41" t="s">
        <v>10398</v>
      </c>
      <c r="AC863" s="41" t="s">
        <v>10412</v>
      </c>
      <c r="AD863" s="41" t="s">
        <v>10408</v>
      </c>
      <c r="AE863" s="43">
        <v>0</v>
      </c>
      <c r="AF863" s="43" t="e">
        <v>#VALUE!</v>
      </c>
      <c r="AG863" s="43">
        <v>0</v>
      </c>
      <c r="AH863" s="43">
        <v>0</v>
      </c>
      <c r="AI863" s="41" t="s">
        <v>82</v>
      </c>
      <c r="AJ863" s="41" t="s">
        <v>82</v>
      </c>
      <c r="AK863" s="41" t="s">
        <v>82</v>
      </c>
      <c r="AL863" s="41" t="s">
        <v>82</v>
      </c>
      <c r="AM863" s="41" t="s">
        <v>82</v>
      </c>
      <c r="AN863" s="43" t="s">
        <v>83</v>
      </c>
      <c r="AO863" s="43">
        <v>0</v>
      </c>
      <c r="AP863" s="43">
        <v>0</v>
      </c>
      <c r="AQ863" s="43">
        <v>0</v>
      </c>
      <c r="AR863" s="43">
        <v>0</v>
      </c>
      <c r="AS863" s="41">
        <v>0</v>
      </c>
      <c r="AT863" s="43">
        <v>1102</v>
      </c>
      <c r="AU863" s="43">
        <v>85</v>
      </c>
      <c r="AV863" s="47">
        <v>8.3599999999999994E-2</v>
      </c>
      <c r="AW863" s="48" t="s">
        <v>10413</v>
      </c>
      <c r="AX863" s="39">
        <v>0</v>
      </c>
      <c r="AY863" s="39">
        <v>0</v>
      </c>
      <c r="AZ863" s="39" t="s">
        <v>85</v>
      </c>
      <c r="BA863" s="39"/>
      <c r="BB863" s="48" t="s">
        <v>10414</v>
      </c>
      <c r="BC863" s="39">
        <v>0</v>
      </c>
      <c r="BD863" s="41" t="s">
        <v>10407</v>
      </c>
      <c r="BE863" s="50">
        <v>1</v>
      </c>
      <c r="BF863" s="50">
        <v>41</v>
      </c>
      <c r="BG863" s="50">
        <v>1</v>
      </c>
      <c r="BH863" s="50">
        <v>43</v>
      </c>
      <c r="BI863" s="50" t="s">
        <v>3145</v>
      </c>
      <c r="BJ863" s="50" t="s">
        <v>10415</v>
      </c>
      <c r="BK863" s="50" t="s">
        <v>3192</v>
      </c>
      <c r="BL863" s="51" t="s">
        <v>10416</v>
      </c>
      <c r="BM863" s="52" t="s">
        <v>90</v>
      </c>
      <c r="BN863" s="57"/>
      <c r="BO863" s="57"/>
      <c r="BP863" s="57"/>
      <c r="BQ863" s="58"/>
    </row>
    <row r="864" spans="1:69" ht="15.75" x14ac:dyDescent="0.25">
      <c r="A864" s="38" t="s">
        <v>10267</v>
      </c>
      <c r="B864" s="39" t="s">
        <v>10417</v>
      </c>
      <c r="C864" s="83" t="s">
        <v>211</v>
      </c>
      <c r="D864" s="83" t="s">
        <v>71</v>
      </c>
      <c r="E864" s="83" t="s">
        <v>211</v>
      </c>
      <c r="F864" s="72" t="s">
        <v>10418</v>
      </c>
      <c r="G864" s="41" t="s">
        <v>10419</v>
      </c>
      <c r="H864" s="48" t="s">
        <v>10420</v>
      </c>
      <c r="I864" s="41" t="s">
        <v>10421</v>
      </c>
      <c r="J864" s="43">
        <v>100</v>
      </c>
      <c r="K864" s="43">
        <v>37</v>
      </c>
      <c r="L864" s="41"/>
      <c r="M864" s="41" t="s">
        <v>10422</v>
      </c>
      <c r="N864" s="41" t="s">
        <v>10423</v>
      </c>
      <c r="O864" s="43">
        <v>0</v>
      </c>
      <c r="P864" s="43">
        <v>0</v>
      </c>
      <c r="Q864" s="41" t="s">
        <v>164</v>
      </c>
      <c r="R864" s="41" t="s">
        <v>79</v>
      </c>
      <c r="S864" s="43">
        <v>7</v>
      </c>
      <c r="T864" s="44" t="s">
        <v>564</v>
      </c>
      <c r="U864" s="43"/>
      <c r="V864" s="43"/>
      <c r="W864" s="43"/>
      <c r="X864" s="45"/>
      <c r="Y864" s="45"/>
      <c r="Z864" s="46"/>
      <c r="AA864" s="41" t="s">
        <v>10419</v>
      </c>
      <c r="AB864" s="41" t="s">
        <v>10421</v>
      </c>
      <c r="AC864" s="41" t="s">
        <v>10424</v>
      </c>
      <c r="AD864" s="41" t="s">
        <v>10420</v>
      </c>
      <c r="AE864" s="43">
        <v>0</v>
      </c>
      <c r="AF864" s="43" t="e">
        <v>#VALUE!</v>
      </c>
      <c r="AG864" s="43">
        <v>0</v>
      </c>
      <c r="AH864" s="43">
        <v>0</v>
      </c>
      <c r="AI864" s="41" t="s">
        <v>82</v>
      </c>
      <c r="AJ864" s="41" t="s">
        <v>82</v>
      </c>
      <c r="AK864" s="41" t="s">
        <v>82</v>
      </c>
      <c r="AL864" s="41" t="s">
        <v>82</v>
      </c>
      <c r="AM864" s="41" t="s">
        <v>82</v>
      </c>
      <c r="AN864" s="43" t="s">
        <v>83</v>
      </c>
      <c r="AO864" s="43">
        <v>0</v>
      </c>
      <c r="AP864" s="43">
        <v>0</v>
      </c>
      <c r="AQ864" s="43">
        <v>0</v>
      </c>
      <c r="AR864" s="43">
        <v>0</v>
      </c>
      <c r="AS864" s="41">
        <v>0</v>
      </c>
      <c r="AT864" s="43">
        <v>100</v>
      </c>
      <c r="AU864" s="43">
        <v>45</v>
      </c>
      <c r="AV864" s="47">
        <v>0.81820000000000004</v>
      </c>
      <c r="AW864" s="48" t="s">
        <v>10425</v>
      </c>
      <c r="AX864" s="39">
        <v>0</v>
      </c>
      <c r="AY864" s="39">
        <v>0</v>
      </c>
      <c r="AZ864" s="39" t="s">
        <v>85</v>
      </c>
      <c r="BA864" s="39"/>
      <c r="BB864" s="48" t="s">
        <v>10426</v>
      </c>
      <c r="BC864" s="64">
        <v>0</v>
      </c>
      <c r="BD864" s="41" t="s">
        <v>10419</v>
      </c>
      <c r="BE864" s="50">
        <v>7</v>
      </c>
      <c r="BF864" s="50">
        <v>2</v>
      </c>
      <c r="BG864" s="50">
        <v>0</v>
      </c>
      <c r="BH864" s="50">
        <v>9</v>
      </c>
      <c r="BI864" s="50" t="s">
        <v>10427</v>
      </c>
      <c r="BJ864" s="50" t="s">
        <v>10428</v>
      </c>
      <c r="BK864" s="50"/>
      <c r="BL864" s="51" t="s">
        <v>10429</v>
      </c>
      <c r="BM864" s="52" t="s">
        <v>90</v>
      </c>
      <c r="BN864" s="57"/>
      <c r="BO864" s="57"/>
      <c r="BP864" s="57"/>
      <c r="BQ864" s="58"/>
    </row>
    <row r="865" spans="1:69" ht="15.75" x14ac:dyDescent="0.25">
      <c r="A865" s="38" t="s">
        <v>10267</v>
      </c>
      <c r="B865" s="87" t="s">
        <v>10430</v>
      </c>
      <c r="C865" s="39" t="s">
        <v>146</v>
      </c>
      <c r="D865" s="39" t="s">
        <v>118</v>
      </c>
      <c r="E865" s="39" t="s">
        <v>10431</v>
      </c>
      <c r="F865" s="66" t="str">
        <f>HYPERLINK("http://twiplomacy.com/info/oceania/MarshallIslands","http://twiplomacy.com/info/oceania/MarshallIslands")</f>
        <v>http://twiplomacy.com/info/oceania/MarshallIslands</v>
      </c>
      <c r="G865" s="41" t="s">
        <v>10432</v>
      </c>
      <c r="H865" s="48" t="s">
        <v>10433</v>
      </c>
      <c r="I865" s="41" t="s">
        <v>10434</v>
      </c>
      <c r="J865" s="43">
        <v>1915</v>
      </c>
      <c r="K865" s="43">
        <v>3</v>
      </c>
      <c r="L865" s="41" t="s">
        <v>10435</v>
      </c>
      <c r="M865" s="41" t="s">
        <v>10436</v>
      </c>
      <c r="N865" s="41" t="s">
        <v>10437</v>
      </c>
      <c r="O865" s="43">
        <v>4</v>
      </c>
      <c r="P865" s="43">
        <v>400</v>
      </c>
      <c r="Q865" s="41" t="s">
        <v>164</v>
      </c>
      <c r="R865" s="41" t="s">
        <v>124</v>
      </c>
      <c r="S865" s="43">
        <v>55</v>
      </c>
      <c r="T865" s="44" t="s">
        <v>97</v>
      </c>
      <c r="U865" s="43">
        <v>0.91685912240184753</v>
      </c>
      <c r="V865" s="43">
        <v>43.602564102564102</v>
      </c>
      <c r="W865" s="43">
        <v>59.57692307692308</v>
      </c>
      <c r="X865" s="45">
        <v>1</v>
      </c>
      <c r="Y865" s="45">
        <v>397</v>
      </c>
      <c r="Z865" s="46">
        <v>2.5188916876574298E-3</v>
      </c>
      <c r="AA865" s="41" t="s">
        <v>10432</v>
      </c>
      <c r="AB865" s="41" t="s">
        <v>10434</v>
      </c>
      <c r="AC865" s="41" t="s">
        <v>10438</v>
      </c>
      <c r="AD865" s="41" t="s">
        <v>10433</v>
      </c>
      <c r="AE865" s="43">
        <v>6618</v>
      </c>
      <c r="AF865" s="43">
        <v>40.159420289855071</v>
      </c>
      <c r="AG865" s="43">
        <v>2771</v>
      </c>
      <c r="AH865" s="43">
        <v>3847</v>
      </c>
      <c r="AI865" s="47">
        <v>7.4770000000000003E-2</v>
      </c>
      <c r="AJ865" s="47">
        <v>0.13300000000000001</v>
      </c>
      <c r="AK865" s="47">
        <v>5.9589999999999997E-2</v>
      </c>
      <c r="AL865" s="47">
        <v>0.1338</v>
      </c>
      <c r="AM865" s="47">
        <v>5.9979999999999999E-2</v>
      </c>
      <c r="AN865" s="43">
        <v>69</v>
      </c>
      <c r="AO865" s="43">
        <v>18</v>
      </c>
      <c r="AP865" s="43">
        <v>4</v>
      </c>
      <c r="AQ865" s="43">
        <v>37</v>
      </c>
      <c r="AR865" s="43">
        <v>10</v>
      </c>
      <c r="AS865" s="41">
        <v>0.19</v>
      </c>
      <c r="AT865" s="43">
        <v>1915</v>
      </c>
      <c r="AU865" s="43">
        <v>1442</v>
      </c>
      <c r="AV865" s="47">
        <v>3.0486</v>
      </c>
      <c r="AW865" s="48" t="s">
        <v>10439</v>
      </c>
      <c r="AX865" s="39">
        <v>0</v>
      </c>
      <c r="AY865" s="39">
        <v>0</v>
      </c>
      <c r="AZ865" s="39" t="s">
        <v>85</v>
      </c>
      <c r="BA865" s="120"/>
      <c r="BB865" s="48" t="s">
        <v>10440</v>
      </c>
      <c r="BC865" s="39">
        <v>0</v>
      </c>
      <c r="BD865" s="41" t="s">
        <v>10432</v>
      </c>
      <c r="BE865" s="50">
        <v>0</v>
      </c>
      <c r="BF865" s="50">
        <v>4</v>
      </c>
      <c r="BG865" s="50">
        <v>1</v>
      </c>
      <c r="BH865" s="50">
        <v>5</v>
      </c>
      <c r="BI865" s="50"/>
      <c r="BJ865" s="50" t="s">
        <v>10441</v>
      </c>
      <c r="BK865" s="50" t="s">
        <v>10442</v>
      </c>
      <c r="BL865" s="56" t="s">
        <v>10443</v>
      </c>
      <c r="BM865" s="52" t="s">
        <v>90</v>
      </c>
      <c r="BN865" s="57"/>
      <c r="BO865" s="57"/>
      <c r="BP865" s="57"/>
      <c r="BQ865" s="58"/>
    </row>
    <row r="866" spans="1:69" ht="15.75" x14ac:dyDescent="0.25">
      <c r="A866" s="38" t="s">
        <v>10267</v>
      </c>
      <c r="B866" s="87" t="s">
        <v>10430</v>
      </c>
      <c r="C866" s="39" t="s">
        <v>117</v>
      </c>
      <c r="D866" s="39" t="s">
        <v>118</v>
      </c>
      <c r="E866" s="39" t="s">
        <v>10444</v>
      </c>
      <c r="F866" s="66" t="str">
        <f>HYPERLINK("http://twiplomacy.com/info/oceania/MarshallIslands","http://twiplomacy.com/info/oceania/MarshallIslands")</f>
        <v>http://twiplomacy.com/info/oceania/MarshallIslands</v>
      </c>
      <c r="G866" s="41" t="s">
        <v>10442</v>
      </c>
      <c r="H866" s="48" t="s">
        <v>10445</v>
      </c>
      <c r="I866" s="41" t="s">
        <v>10446</v>
      </c>
      <c r="J866" s="43">
        <v>390</v>
      </c>
      <c r="K866" s="43">
        <v>113</v>
      </c>
      <c r="L866" s="41" t="s">
        <v>10447</v>
      </c>
      <c r="M866" s="41" t="s">
        <v>10448</v>
      </c>
      <c r="N866" s="41" t="s">
        <v>10449</v>
      </c>
      <c r="O866" s="43">
        <v>33</v>
      </c>
      <c r="P866" s="43">
        <v>307</v>
      </c>
      <c r="Q866" s="41" t="s">
        <v>164</v>
      </c>
      <c r="R866" s="41" t="s">
        <v>79</v>
      </c>
      <c r="S866" s="43">
        <v>15</v>
      </c>
      <c r="T866" s="44" t="s">
        <v>97</v>
      </c>
      <c r="U866" s="43">
        <v>1.1553030303030301</v>
      </c>
      <c r="V866" s="43">
        <v>10.853658536585369</v>
      </c>
      <c r="W866" s="43">
        <v>16.54878048780488</v>
      </c>
      <c r="X866" s="45">
        <v>1</v>
      </c>
      <c r="Y866" s="45">
        <v>305</v>
      </c>
      <c r="Z866" s="46">
        <v>3.2786885245901596E-3</v>
      </c>
      <c r="AA866" s="41" t="s">
        <v>10442</v>
      </c>
      <c r="AB866" s="41" t="s">
        <v>10446</v>
      </c>
      <c r="AC866" s="41" t="s">
        <v>10450</v>
      </c>
      <c r="AD866" s="41" t="s">
        <v>10445</v>
      </c>
      <c r="AE866" s="43">
        <v>2276</v>
      </c>
      <c r="AF866" s="43">
        <v>10.855421686746988</v>
      </c>
      <c r="AG866" s="43">
        <v>901</v>
      </c>
      <c r="AH866" s="43">
        <v>1375</v>
      </c>
      <c r="AI866" s="47">
        <v>0.10811</v>
      </c>
      <c r="AJ866" s="47">
        <v>0.312</v>
      </c>
      <c r="AK866" s="47">
        <v>8.3330000000000001E-2</v>
      </c>
      <c r="AL866" s="41" t="s">
        <v>82</v>
      </c>
      <c r="AM866" s="47">
        <v>0.18919</v>
      </c>
      <c r="AN866" s="43">
        <v>83</v>
      </c>
      <c r="AO866" s="43">
        <v>32</v>
      </c>
      <c r="AP866" s="43">
        <v>0</v>
      </c>
      <c r="AQ866" s="43">
        <v>50</v>
      </c>
      <c r="AR866" s="43">
        <v>1</v>
      </c>
      <c r="AS866" s="41">
        <v>0.23</v>
      </c>
      <c r="AT866" s="43">
        <v>390</v>
      </c>
      <c r="AU866" s="43">
        <v>0</v>
      </c>
      <c r="AV866" s="55">
        <v>0</v>
      </c>
      <c r="AW866" s="48" t="s">
        <v>10451</v>
      </c>
      <c r="AX866" s="39">
        <v>0</v>
      </c>
      <c r="AY866" s="39">
        <v>0</v>
      </c>
      <c r="AZ866" s="39" t="s">
        <v>85</v>
      </c>
      <c r="BA866" s="120"/>
      <c r="BB866" s="48" t="s">
        <v>10452</v>
      </c>
      <c r="BC866" s="39">
        <v>0</v>
      </c>
      <c r="BD866" s="41" t="s">
        <v>10442</v>
      </c>
      <c r="BE866" s="50">
        <v>8</v>
      </c>
      <c r="BF866" s="50">
        <v>7</v>
      </c>
      <c r="BG866" s="50">
        <v>1</v>
      </c>
      <c r="BH866" s="50">
        <v>16</v>
      </c>
      <c r="BI866" s="50" t="s">
        <v>10453</v>
      </c>
      <c r="BJ866" s="50" t="s">
        <v>10454</v>
      </c>
      <c r="BK866" s="50" t="s">
        <v>10432</v>
      </c>
      <c r="BL866" s="56" t="s">
        <v>10455</v>
      </c>
      <c r="BM866" s="52" t="s">
        <v>90</v>
      </c>
      <c r="BN866" s="57"/>
      <c r="BO866" s="57"/>
      <c r="BP866" s="57"/>
      <c r="BQ866" s="58"/>
    </row>
    <row r="867" spans="1:69" ht="15.75" x14ac:dyDescent="0.25">
      <c r="A867" s="60" t="s">
        <v>10267</v>
      </c>
      <c r="B867" s="61" t="s">
        <v>10456</v>
      </c>
      <c r="C867" s="61" t="s">
        <v>211</v>
      </c>
      <c r="D867" s="61" t="s">
        <v>71</v>
      </c>
      <c r="E867" s="61" t="s">
        <v>211</v>
      </c>
      <c r="F867" s="62" t="s">
        <v>10457</v>
      </c>
      <c r="G867" s="41" t="s">
        <v>10458</v>
      </c>
      <c r="H867" s="48" t="s">
        <v>10459</v>
      </c>
      <c r="I867" s="41" t="s">
        <v>10460</v>
      </c>
      <c r="J867" s="43">
        <v>2532</v>
      </c>
      <c r="K867" s="43">
        <v>101</v>
      </c>
      <c r="L867" s="41" t="s">
        <v>10461</v>
      </c>
      <c r="M867" s="41" t="s">
        <v>10462</v>
      </c>
      <c r="N867" s="41" t="s">
        <v>10456</v>
      </c>
      <c r="O867" s="43">
        <v>5</v>
      </c>
      <c r="P867" s="43">
        <v>1405</v>
      </c>
      <c r="Q867" s="41" t="s">
        <v>164</v>
      </c>
      <c r="R867" s="41" t="s">
        <v>79</v>
      </c>
      <c r="S867" s="43">
        <v>71</v>
      </c>
      <c r="T867" s="85" t="s">
        <v>97</v>
      </c>
      <c r="U867" s="43">
        <v>1.379446640316206</v>
      </c>
      <c r="V867" s="43">
        <v>5.4586148648648649</v>
      </c>
      <c r="W867" s="43">
        <v>4.3775337837837842</v>
      </c>
      <c r="X867" s="45">
        <v>22</v>
      </c>
      <c r="Y867" s="45">
        <v>1396</v>
      </c>
      <c r="Z867" s="46">
        <v>1.5759312320916902E-2</v>
      </c>
      <c r="AA867" s="41" t="s">
        <v>10458</v>
      </c>
      <c r="AB867" s="41" t="s">
        <v>10460</v>
      </c>
      <c r="AC867" s="41" t="s">
        <v>10463</v>
      </c>
      <c r="AD867" s="41" t="s">
        <v>10459</v>
      </c>
      <c r="AE867" s="43">
        <v>1982</v>
      </c>
      <c r="AF867" s="43">
        <v>2.8376383763837638</v>
      </c>
      <c r="AG867" s="43">
        <v>769</v>
      </c>
      <c r="AH867" s="43">
        <v>1213</v>
      </c>
      <c r="AI867" s="47">
        <v>2.98E-3</v>
      </c>
      <c r="AJ867" s="47">
        <v>4.9899999999999996E-3</v>
      </c>
      <c r="AK867" s="47">
        <v>2.1099999999999999E-3</v>
      </c>
      <c r="AL867" s="47">
        <v>5.11E-3</v>
      </c>
      <c r="AM867" s="47">
        <v>5.3600000000000002E-3</v>
      </c>
      <c r="AN867" s="43">
        <v>271</v>
      </c>
      <c r="AO867" s="43">
        <v>54</v>
      </c>
      <c r="AP867" s="43">
        <v>3</v>
      </c>
      <c r="AQ867" s="43">
        <v>193</v>
      </c>
      <c r="AR867" s="43">
        <v>21</v>
      </c>
      <c r="AS867" s="41">
        <v>0.74</v>
      </c>
      <c r="AT867" s="43">
        <v>2533</v>
      </c>
      <c r="AU867" s="43">
        <v>343</v>
      </c>
      <c r="AV867" s="47">
        <v>0.15659999999999999</v>
      </c>
      <c r="AW867" s="63" t="s">
        <v>10464</v>
      </c>
      <c r="AX867" s="39">
        <v>0</v>
      </c>
      <c r="AY867" s="39">
        <v>0</v>
      </c>
      <c r="AZ867" s="39" t="s">
        <v>85</v>
      </c>
      <c r="BA867" s="61"/>
      <c r="BB867" s="63" t="s">
        <v>10465</v>
      </c>
      <c r="BC867" s="39">
        <v>0</v>
      </c>
      <c r="BD867" s="41" t="s">
        <v>10458</v>
      </c>
      <c r="BE867" s="50">
        <v>10</v>
      </c>
      <c r="BF867" s="50">
        <v>0</v>
      </c>
      <c r="BG867" s="50">
        <v>4</v>
      </c>
      <c r="BH867" s="50">
        <v>14</v>
      </c>
      <c r="BI867" s="50" t="s">
        <v>10466</v>
      </c>
      <c r="BJ867" s="50"/>
      <c r="BK867" s="50" t="s">
        <v>10467</v>
      </c>
      <c r="BL867" s="51" t="s">
        <v>10468</v>
      </c>
      <c r="BM867" s="52" t="s">
        <v>90</v>
      </c>
      <c r="BN867" s="57"/>
      <c r="BO867" s="57"/>
      <c r="BP867" s="57"/>
      <c r="BQ867" s="58"/>
    </row>
    <row r="868" spans="1:69" ht="15.75" x14ac:dyDescent="0.25">
      <c r="A868" s="38" t="s">
        <v>10267</v>
      </c>
      <c r="B868" s="39" t="s">
        <v>10469</v>
      </c>
      <c r="C868" s="39" t="s">
        <v>104</v>
      </c>
      <c r="D868" s="39" t="s">
        <v>118</v>
      </c>
      <c r="E868" s="39" t="s">
        <v>10470</v>
      </c>
      <c r="F868" s="66" t="str">
        <f>HYPERLINK("http://twiplomacy.com/info/oceania/New-Zealand","http://twiplomacy.com/info/oceania/New-Zealand")</f>
        <v>http://twiplomacy.com/info/oceania/New-Zealand</v>
      </c>
      <c r="G868" s="41" t="s">
        <v>10471</v>
      </c>
      <c r="H868" s="48" t="s">
        <v>10472</v>
      </c>
      <c r="I868" s="41" t="s">
        <v>10473</v>
      </c>
      <c r="J868" s="43">
        <v>163419</v>
      </c>
      <c r="K868" s="43">
        <v>4477</v>
      </c>
      <c r="L868" s="41" t="s">
        <v>10474</v>
      </c>
      <c r="M868" s="41" t="s">
        <v>10475</v>
      </c>
      <c r="N868" s="41" t="s">
        <v>10476</v>
      </c>
      <c r="O868" s="43">
        <v>723</v>
      </c>
      <c r="P868" s="43">
        <v>6919</v>
      </c>
      <c r="Q868" s="41" t="s">
        <v>164</v>
      </c>
      <c r="R868" s="41" t="s">
        <v>124</v>
      </c>
      <c r="S868" s="43">
        <v>640</v>
      </c>
      <c r="T868" s="44" t="s">
        <v>97</v>
      </c>
      <c r="U868" s="43">
        <v>0.48536585365853657</v>
      </c>
      <c r="V868" s="43">
        <v>64.078534031413611</v>
      </c>
      <c r="W868" s="43">
        <v>452.4607329842932</v>
      </c>
      <c r="X868" s="45">
        <v>132</v>
      </c>
      <c r="Y868" s="45">
        <v>199</v>
      </c>
      <c r="Z868" s="46">
        <v>0.66331658291457307</v>
      </c>
      <c r="AA868" s="41" t="s">
        <v>10471</v>
      </c>
      <c r="AB868" s="41" t="s">
        <v>10473</v>
      </c>
      <c r="AC868" s="41" t="s">
        <v>10477</v>
      </c>
      <c r="AD868" s="41" t="s">
        <v>10472</v>
      </c>
      <c r="AE868" s="43">
        <v>92198</v>
      </c>
      <c r="AF868" s="43">
        <v>232.92156862745097</v>
      </c>
      <c r="AG868" s="43">
        <v>11879</v>
      </c>
      <c r="AH868" s="43">
        <v>80319</v>
      </c>
      <c r="AI868" s="47">
        <v>1.427E-2</v>
      </c>
      <c r="AJ868" s="47">
        <v>7.4440000000000006E-2</v>
      </c>
      <c r="AK868" s="47">
        <v>2.47E-3</v>
      </c>
      <c r="AL868" s="47">
        <v>1.321E-2</v>
      </c>
      <c r="AM868" s="47">
        <v>1.533E-2</v>
      </c>
      <c r="AN868" s="43">
        <v>51</v>
      </c>
      <c r="AO868" s="43">
        <v>4</v>
      </c>
      <c r="AP868" s="43">
        <v>6</v>
      </c>
      <c r="AQ868" s="43">
        <v>18</v>
      </c>
      <c r="AR868" s="43">
        <v>23</v>
      </c>
      <c r="AS868" s="41">
        <v>0.14000000000000001</v>
      </c>
      <c r="AT868" s="43">
        <v>163305</v>
      </c>
      <c r="AU868" s="43">
        <v>0</v>
      </c>
      <c r="AV868" s="55">
        <v>0</v>
      </c>
      <c r="AW868" s="48" t="s">
        <v>10478</v>
      </c>
      <c r="AX868" s="39">
        <v>1</v>
      </c>
      <c r="AY868" s="39">
        <v>0</v>
      </c>
      <c r="AZ868" s="39" t="s">
        <v>85</v>
      </c>
      <c r="BA868" s="39"/>
      <c r="BB868" s="48" t="s">
        <v>10479</v>
      </c>
      <c r="BC868" s="39">
        <v>0</v>
      </c>
      <c r="BD868" s="41" t="s">
        <v>10471</v>
      </c>
      <c r="BE868" s="50">
        <v>0</v>
      </c>
      <c r="BF868" s="50">
        <v>15</v>
      </c>
      <c r="BG868" s="50">
        <v>0</v>
      </c>
      <c r="BH868" s="50">
        <v>15</v>
      </c>
      <c r="BI868" s="50"/>
      <c r="BJ868" s="50" t="s">
        <v>10480</v>
      </c>
      <c r="BK868" s="50"/>
      <c r="BL868" s="51" t="s">
        <v>10481</v>
      </c>
      <c r="BM868" s="52" t="s">
        <v>90</v>
      </c>
      <c r="BN868" s="57"/>
      <c r="BO868" s="57"/>
      <c r="BP868" s="57"/>
      <c r="BQ868" s="58"/>
    </row>
    <row r="869" spans="1:69" ht="15.75" x14ac:dyDescent="0.25">
      <c r="A869" s="38" t="s">
        <v>10267</v>
      </c>
      <c r="B869" s="39" t="s">
        <v>10469</v>
      </c>
      <c r="C869" s="61" t="s">
        <v>211</v>
      </c>
      <c r="D869" s="61" t="s">
        <v>71</v>
      </c>
      <c r="E869" s="61" t="s">
        <v>211</v>
      </c>
      <c r="F869" s="66" t="str">
        <f>HYPERLINK("http://twiplomacy.com/info/oceania/New-Zealand","http://twiplomacy.com/info/oceania/New-Zealand")</f>
        <v>http://twiplomacy.com/info/oceania/New-Zealand</v>
      </c>
      <c r="G869" s="41" t="s">
        <v>10482</v>
      </c>
      <c r="H869" s="48" t="s">
        <v>10483</v>
      </c>
      <c r="I869" s="41" t="s">
        <v>10484</v>
      </c>
      <c r="J869" s="43">
        <v>1192</v>
      </c>
      <c r="K869" s="43">
        <v>215</v>
      </c>
      <c r="L869" s="41" t="s">
        <v>10485</v>
      </c>
      <c r="M869" s="41" t="s">
        <v>10486</v>
      </c>
      <c r="N869" s="41"/>
      <c r="O869" s="43">
        <v>979</v>
      </c>
      <c r="P869" s="43">
        <v>2392</v>
      </c>
      <c r="Q869" s="41" t="s">
        <v>164</v>
      </c>
      <c r="R869" s="41" t="s">
        <v>79</v>
      </c>
      <c r="S869" s="43">
        <v>50</v>
      </c>
      <c r="T869" s="44" t="s">
        <v>97</v>
      </c>
      <c r="U869" s="43">
        <v>1.5380078636959369</v>
      </c>
      <c r="V869" s="43">
        <v>0.978494623655914</v>
      </c>
      <c r="W869" s="43">
        <v>0.90203106332138594</v>
      </c>
      <c r="X869" s="45">
        <v>341</v>
      </c>
      <c r="Y869" s="45">
        <v>2347</v>
      </c>
      <c r="Z869" s="46">
        <v>0.14529186195142699</v>
      </c>
      <c r="AA869" s="41" t="s">
        <v>10482</v>
      </c>
      <c r="AB869" s="41" t="s">
        <v>10484</v>
      </c>
      <c r="AC869" s="41" t="s">
        <v>10487</v>
      </c>
      <c r="AD869" s="41" t="s">
        <v>10483</v>
      </c>
      <c r="AE869" s="43">
        <v>151</v>
      </c>
      <c r="AF869" s="43">
        <v>1.4090909090909092</v>
      </c>
      <c r="AG869" s="43">
        <v>62</v>
      </c>
      <c r="AH869" s="43">
        <v>89</v>
      </c>
      <c r="AI869" s="47">
        <v>2.6099999999999999E-3</v>
      </c>
      <c r="AJ869" s="41" t="s">
        <v>82</v>
      </c>
      <c r="AK869" s="47">
        <v>2.5899999999999999E-3</v>
      </c>
      <c r="AL869" s="41" t="s">
        <v>82</v>
      </c>
      <c r="AM869" s="47">
        <v>0</v>
      </c>
      <c r="AN869" s="43">
        <v>44</v>
      </c>
      <c r="AO869" s="43">
        <v>0</v>
      </c>
      <c r="AP869" s="43">
        <v>0</v>
      </c>
      <c r="AQ869" s="43">
        <v>43</v>
      </c>
      <c r="AR869" s="43">
        <v>1</v>
      </c>
      <c r="AS869" s="41">
        <v>0.12</v>
      </c>
      <c r="AT869" s="43">
        <v>1190</v>
      </c>
      <c r="AU869" s="43">
        <v>0</v>
      </c>
      <c r="AV869" s="55">
        <v>0</v>
      </c>
      <c r="AW869" s="48" t="s">
        <v>10488</v>
      </c>
      <c r="AX869" s="39">
        <v>1</v>
      </c>
      <c r="AY869" s="39">
        <v>0</v>
      </c>
      <c r="AZ869" s="39" t="s">
        <v>85</v>
      </c>
      <c r="BA869" s="39"/>
      <c r="BB869" s="48" t="s">
        <v>10489</v>
      </c>
      <c r="BC869" s="39">
        <v>0</v>
      </c>
      <c r="BD869" s="41" t="s">
        <v>10482</v>
      </c>
      <c r="BE869" s="50">
        <v>0</v>
      </c>
      <c r="BF869" s="50">
        <v>0</v>
      </c>
      <c r="BG869" s="50">
        <v>1</v>
      </c>
      <c r="BH869" s="50">
        <v>1</v>
      </c>
      <c r="BI869" s="50"/>
      <c r="BJ869" s="50"/>
      <c r="BK869" s="50" t="s">
        <v>10490</v>
      </c>
      <c r="BL869" s="51" t="s">
        <v>10491</v>
      </c>
      <c r="BM869" s="52" t="s">
        <v>90</v>
      </c>
      <c r="BN869" s="57"/>
      <c r="BO869" s="57"/>
      <c r="BP869" s="57"/>
      <c r="BQ869" s="58"/>
    </row>
    <row r="870" spans="1:69" ht="15.75" x14ac:dyDescent="0.25">
      <c r="A870" s="38" t="s">
        <v>10267</v>
      </c>
      <c r="B870" s="39" t="s">
        <v>10469</v>
      </c>
      <c r="C870" s="39" t="s">
        <v>117</v>
      </c>
      <c r="D870" s="39" t="s">
        <v>118</v>
      </c>
      <c r="E870" s="39" t="s">
        <v>10492</v>
      </c>
      <c r="F870" s="66" t="str">
        <f>HYPERLINK("http://twiplomacy.com/info/oceania/New-Zealand","http://twiplomacy.com/info/oceania/New-Zealand")</f>
        <v>http://twiplomacy.com/info/oceania/New-Zealand</v>
      </c>
      <c r="G870" s="41" t="s">
        <v>10493</v>
      </c>
      <c r="H870" s="48" t="s">
        <v>10494</v>
      </c>
      <c r="I870" s="41" t="s">
        <v>10495</v>
      </c>
      <c r="J870" s="43">
        <v>24600</v>
      </c>
      <c r="K870" s="43">
        <v>293</v>
      </c>
      <c r="L870" s="41" t="s">
        <v>10496</v>
      </c>
      <c r="M870" s="41" t="s">
        <v>10497</v>
      </c>
      <c r="N870" s="41" t="s">
        <v>10469</v>
      </c>
      <c r="O870" s="43">
        <v>70</v>
      </c>
      <c r="P870" s="43">
        <v>2398</v>
      </c>
      <c r="Q870" s="41" t="s">
        <v>164</v>
      </c>
      <c r="R870" s="41" t="s">
        <v>124</v>
      </c>
      <c r="S870" s="43">
        <v>235</v>
      </c>
      <c r="T870" s="44" t="s">
        <v>97</v>
      </c>
      <c r="U870" s="43">
        <v>0.9696110210696921</v>
      </c>
      <c r="V870" s="43">
        <v>6.1857571857571854</v>
      </c>
      <c r="W870" s="43">
        <v>15.35735735735736</v>
      </c>
      <c r="X870" s="45">
        <v>104</v>
      </c>
      <c r="Y870" s="45">
        <v>2393</v>
      </c>
      <c r="Z870" s="46">
        <v>4.3460091934809902E-2</v>
      </c>
      <c r="AA870" s="41" t="s">
        <v>10493</v>
      </c>
      <c r="AB870" s="41" t="s">
        <v>10495</v>
      </c>
      <c r="AC870" s="41" t="s">
        <v>10498</v>
      </c>
      <c r="AD870" s="41" t="s">
        <v>10494</v>
      </c>
      <c r="AE870" s="43">
        <v>30014</v>
      </c>
      <c r="AF870" s="43">
        <v>6.0316455696202533</v>
      </c>
      <c r="AG870" s="43">
        <v>6671</v>
      </c>
      <c r="AH870" s="43">
        <v>23343</v>
      </c>
      <c r="AI870" s="47">
        <v>1.2700000000000001E-3</v>
      </c>
      <c r="AJ870" s="47">
        <v>4.8599999999999997E-3</v>
      </c>
      <c r="AK870" s="47">
        <v>2.5000000000000001E-3</v>
      </c>
      <c r="AL870" s="47">
        <v>9.8999999999999999E-4</v>
      </c>
      <c r="AM870" s="47">
        <v>9.6000000000000002E-4</v>
      </c>
      <c r="AN870" s="43">
        <v>1106</v>
      </c>
      <c r="AO870" s="43">
        <v>39</v>
      </c>
      <c r="AP870" s="43">
        <v>3</v>
      </c>
      <c r="AQ870" s="43">
        <v>154</v>
      </c>
      <c r="AR870" s="43">
        <v>910</v>
      </c>
      <c r="AS870" s="41">
        <v>3.03</v>
      </c>
      <c r="AT870" s="43">
        <v>24567</v>
      </c>
      <c r="AU870" s="43">
        <v>0</v>
      </c>
      <c r="AV870" s="55">
        <v>0</v>
      </c>
      <c r="AW870" s="48" t="s">
        <v>10499</v>
      </c>
      <c r="AX870" s="39">
        <v>0</v>
      </c>
      <c r="AY870" s="39">
        <v>0</v>
      </c>
      <c r="AZ870" s="39" t="s">
        <v>85</v>
      </c>
      <c r="BA870" s="39"/>
      <c r="BB870" s="48" t="s">
        <v>10500</v>
      </c>
      <c r="BC870" s="39">
        <v>0</v>
      </c>
      <c r="BD870" s="41" t="s">
        <v>10493</v>
      </c>
      <c r="BE870" s="50">
        <v>4</v>
      </c>
      <c r="BF870" s="50">
        <v>7</v>
      </c>
      <c r="BG870" s="50">
        <v>1</v>
      </c>
      <c r="BH870" s="50">
        <v>12</v>
      </c>
      <c r="BI870" s="50" t="s">
        <v>10501</v>
      </c>
      <c r="BJ870" s="50" t="s">
        <v>10502</v>
      </c>
      <c r="BK870" s="50" t="s">
        <v>10490</v>
      </c>
      <c r="BL870" s="51" t="s">
        <v>10503</v>
      </c>
      <c r="BM870" s="52" t="s">
        <v>276</v>
      </c>
      <c r="BN870" s="57"/>
      <c r="BO870" s="57"/>
      <c r="BP870" s="57"/>
      <c r="BQ870" s="58"/>
    </row>
    <row r="871" spans="1:69" ht="15.75" x14ac:dyDescent="0.25">
      <c r="A871" s="38" t="s">
        <v>10267</v>
      </c>
      <c r="B871" s="39" t="s">
        <v>10469</v>
      </c>
      <c r="C871" s="39" t="s">
        <v>132</v>
      </c>
      <c r="D871" s="39" t="s">
        <v>71</v>
      </c>
      <c r="E871" s="39" t="s">
        <v>132</v>
      </c>
      <c r="F871" s="66" t="str">
        <f>HYPERLINK("http://twiplomacy.com/info/oceania/New-Zealand","http://twiplomacy.com/info/oceania/New-Zealand")</f>
        <v>http://twiplomacy.com/info/oceania/New-Zealand</v>
      </c>
      <c r="G871" s="41" t="s">
        <v>10490</v>
      </c>
      <c r="H871" s="48" t="s">
        <v>10504</v>
      </c>
      <c r="I871" s="41" t="s">
        <v>10505</v>
      </c>
      <c r="J871" s="43">
        <v>5155</v>
      </c>
      <c r="K871" s="43">
        <v>395</v>
      </c>
      <c r="L871" s="41" t="s">
        <v>10506</v>
      </c>
      <c r="M871" s="41" t="s">
        <v>10507</v>
      </c>
      <c r="N871" s="41" t="s">
        <v>10508</v>
      </c>
      <c r="O871" s="43">
        <v>308</v>
      </c>
      <c r="P871" s="43">
        <v>2868</v>
      </c>
      <c r="Q871" s="41" t="s">
        <v>164</v>
      </c>
      <c r="R871" s="41" t="s">
        <v>124</v>
      </c>
      <c r="S871" s="43">
        <v>129</v>
      </c>
      <c r="T871" s="44" t="s">
        <v>97</v>
      </c>
      <c r="U871" s="43">
        <v>4.1634756995581741</v>
      </c>
      <c r="V871" s="43">
        <v>6.1391989494418908</v>
      </c>
      <c r="W871" s="43">
        <v>9.2711753118844378</v>
      </c>
      <c r="X871" s="45">
        <v>74</v>
      </c>
      <c r="Y871" s="45">
        <v>2827</v>
      </c>
      <c r="Z871" s="46">
        <v>2.6176158471878298E-2</v>
      </c>
      <c r="AA871" s="41" t="s">
        <v>10490</v>
      </c>
      <c r="AB871" s="41" t="s">
        <v>10505</v>
      </c>
      <c r="AC871" s="41" t="s">
        <v>10509</v>
      </c>
      <c r="AD871" s="41" t="s">
        <v>10504</v>
      </c>
      <c r="AE871" s="43">
        <v>12124</v>
      </c>
      <c r="AF871" s="43">
        <v>8.415879017013232</v>
      </c>
      <c r="AG871" s="43">
        <v>4452</v>
      </c>
      <c r="AH871" s="43">
        <v>7672</v>
      </c>
      <c r="AI871" s="47">
        <v>5.6600000000000001E-3</v>
      </c>
      <c r="AJ871" s="47">
        <v>8.7399999999999995E-3</v>
      </c>
      <c r="AK871" s="47">
        <v>4.5999999999999999E-3</v>
      </c>
      <c r="AL871" s="47">
        <v>1.0290000000000001E-2</v>
      </c>
      <c r="AM871" s="47">
        <v>3.48E-3</v>
      </c>
      <c r="AN871" s="43">
        <v>529</v>
      </c>
      <c r="AO871" s="43">
        <v>88</v>
      </c>
      <c r="AP871" s="43">
        <v>39</v>
      </c>
      <c r="AQ871" s="43">
        <v>382</v>
      </c>
      <c r="AR871" s="43">
        <v>10</v>
      </c>
      <c r="AS871" s="41">
        <v>1.45</v>
      </c>
      <c r="AT871" s="43">
        <v>5157</v>
      </c>
      <c r="AU871" s="43">
        <v>2495</v>
      </c>
      <c r="AV871" s="47">
        <v>0.93730000000000002</v>
      </c>
      <c r="AW871" s="72" t="s">
        <v>10510</v>
      </c>
      <c r="AX871" s="39">
        <v>1</v>
      </c>
      <c r="AY871" s="39">
        <v>2</v>
      </c>
      <c r="AZ871" s="72" t="s">
        <v>10511</v>
      </c>
      <c r="BA871" s="68">
        <v>52</v>
      </c>
      <c r="BB871" s="48" t="s">
        <v>10512</v>
      </c>
      <c r="BC871" s="39">
        <v>6</v>
      </c>
      <c r="BD871" s="41" t="s">
        <v>10490</v>
      </c>
      <c r="BE871" s="50">
        <v>5</v>
      </c>
      <c r="BF871" s="50">
        <v>22</v>
      </c>
      <c r="BG871" s="50">
        <v>17</v>
      </c>
      <c r="BH871" s="50">
        <v>44</v>
      </c>
      <c r="BI871" s="50" t="s">
        <v>10513</v>
      </c>
      <c r="BJ871" s="50" t="s">
        <v>10514</v>
      </c>
      <c r="BK871" s="50" t="s">
        <v>10515</v>
      </c>
      <c r="BL871" s="56" t="s">
        <v>10516</v>
      </c>
      <c r="BM871" s="52">
        <v>241</v>
      </c>
      <c r="BN871" s="57">
        <v>4</v>
      </c>
      <c r="BO871" s="57">
        <v>11</v>
      </c>
      <c r="BP871" s="57">
        <v>0</v>
      </c>
      <c r="BQ871" s="58">
        <f>SUM(BM871)/BN871/BO871</f>
        <v>5.4772727272727275</v>
      </c>
    </row>
    <row r="872" spans="1:69" ht="15.75" x14ac:dyDescent="0.25">
      <c r="A872" s="38" t="s">
        <v>10267</v>
      </c>
      <c r="B872" s="39" t="s">
        <v>10517</v>
      </c>
      <c r="C872" s="39" t="s">
        <v>146</v>
      </c>
      <c r="D872" s="39" t="s">
        <v>118</v>
      </c>
      <c r="E872" s="39" t="s">
        <v>10518</v>
      </c>
      <c r="F872" s="66" t="str">
        <f>HYPERLINK("http://twiplomacy.com/info/oceania/Palau","http://twiplomacy.com/info/oceania/Palau")</f>
        <v>http://twiplomacy.com/info/oceania/Palau</v>
      </c>
      <c r="G872" s="41" t="s">
        <v>10519</v>
      </c>
      <c r="H872" s="48" t="s">
        <v>10520</v>
      </c>
      <c r="I872" s="41" t="s">
        <v>10521</v>
      </c>
      <c r="J872" s="43">
        <v>1236</v>
      </c>
      <c r="K872" s="43">
        <v>184</v>
      </c>
      <c r="L872" s="41" t="s">
        <v>10522</v>
      </c>
      <c r="M872" s="41" t="s">
        <v>10523</v>
      </c>
      <c r="N872" s="41" t="s">
        <v>10524</v>
      </c>
      <c r="O872" s="43">
        <v>321</v>
      </c>
      <c r="P872" s="43">
        <v>750</v>
      </c>
      <c r="Q872" s="41" t="s">
        <v>164</v>
      </c>
      <c r="R872" s="41" t="s">
        <v>79</v>
      </c>
      <c r="S872" s="43">
        <v>70</v>
      </c>
      <c r="T872" s="44" t="s">
        <v>97</v>
      </c>
      <c r="U872" s="43">
        <v>0.4701670644391408</v>
      </c>
      <c r="V872" s="43">
        <v>1.461111111111111</v>
      </c>
      <c r="W872" s="43">
        <v>3.6888888888888891</v>
      </c>
      <c r="X872" s="45">
        <v>3</v>
      </c>
      <c r="Y872" s="45">
        <v>197</v>
      </c>
      <c r="Z872" s="46">
        <v>1.5228426395939101E-2</v>
      </c>
      <c r="AA872" s="41" t="s">
        <v>10519</v>
      </c>
      <c r="AB872" s="41" t="s">
        <v>10521</v>
      </c>
      <c r="AC872" s="41" t="s">
        <v>10525</v>
      </c>
      <c r="AD872" s="41" t="s">
        <v>10520</v>
      </c>
      <c r="AE872" s="43">
        <v>743</v>
      </c>
      <c r="AF872" s="43">
        <v>0.7531380753138075</v>
      </c>
      <c r="AG872" s="43">
        <v>180</v>
      </c>
      <c r="AH872" s="43">
        <v>563</v>
      </c>
      <c r="AI872" s="47">
        <v>2.7599999999999999E-3</v>
      </c>
      <c r="AJ872" s="47">
        <v>8.5100000000000002E-3</v>
      </c>
      <c r="AK872" s="47">
        <v>1.9E-3</v>
      </c>
      <c r="AL872" s="41" t="s">
        <v>82</v>
      </c>
      <c r="AM872" s="47">
        <v>5.0499999999999998E-3</v>
      </c>
      <c r="AN872" s="43">
        <v>239</v>
      </c>
      <c r="AO872" s="43">
        <v>22</v>
      </c>
      <c r="AP872" s="43">
        <v>0</v>
      </c>
      <c r="AQ872" s="43">
        <v>210</v>
      </c>
      <c r="AR872" s="43">
        <v>4</v>
      </c>
      <c r="AS872" s="41">
        <v>0.65</v>
      </c>
      <c r="AT872" s="43">
        <v>1237</v>
      </c>
      <c r="AU872" s="43">
        <v>325</v>
      </c>
      <c r="AV872" s="47">
        <v>0.35639999999999999</v>
      </c>
      <c r="AW872" s="48" t="s">
        <v>10526</v>
      </c>
      <c r="AX872" s="39">
        <v>0</v>
      </c>
      <c r="AY872" s="39">
        <v>0</v>
      </c>
      <c r="AZ872" s="39" t="s">
        <v>85</v>
      </c>
      <c r="BA872" s="39"/>
      <c r="BB872" s="48" t="s">
        <v>10527</v>
      </c>
      <c r="BC872" s="39">
        <v>0</v>
      </c>
      <c r="BD872" s="41" t="s">
        <v>10519</v>
      </c>
      <c r="BE872" s="50">
        <v>0</v>
      </c>
      <c r="BF872" s="50">
        <v>3</v>
      </c>
      <c r="BG872" s="50">
        <v>0</v>
      </c>
      <c r="BH872" s="50">
        <v>3</v>
      </c>
      <c r="BI872" s="50"/>
      <c r="BJ872" s="50" t="s">
        <v>10528</v>
      </c>
      <c r="BK872" s="50"/>
      <c r="BL872" s="51" t="s">
        <v>10529</v>
      </c>
      <c r="BM872" s="52" t="s">
        <v>90</v>
      </c>
      <c r="BN872" s="57"/>
      <c r="BO872" s="57"/>
      <c r="BP872" s="57"/>
      <c r="BQ872" s="58"/>
    </row>
    <row r="873" spans="1:69" ht="15.75" x14ac:dyDescent="0.25">
      <c r="A873" s="38" t="s">
        <v>10267</v>
      </c>
      <c r="B873" s="39" t="s">
        <v>10530</v>
      </c>
      <c r="C873" s="39" t="s">
        <v>211</v>
      </c>
      <c r="D873" s="39" t="s">
        <v>71</v>
      </c>
      <c r="E873" s="39" t="s">
        <v>211</v>
      </c>
      <c r="F873" s="66" t="str">
        <f>HYPERLINK("http://twiplomacy.com/info/oceania/Samoa","http://twiplomacy.com/info/oceania/Samoa")</f>
        <v>http://twiplomacy.com/info/oceania/Samoa</v>
      </c>
      <c r="G873" s="41" t="s">
        <v>4586</v>
      </c>
      <c r="H873" s="48" t="s">
        <v>10531</v>
      </c>
      <c r="I873" s="41" t="s">
        <v>10532</v>
      </c>
      <c r="J873" s="43">
        <v>2642</v>
      </c>
      <c r="K873" s="43">
        <v>251</v>
      </c>
      <c r="L873" s="41" t="s">
        <v>10533</v>
      </c>
      <c r="M873" s="41" t="s">
        <v>10534</v>
      </c>
      <c r="N873" s="41" t="s">
        <v>10535</v>
      </c>
      <c r="O873" s="43">
        <v>313</v>
      </c>
      <c r="P873" s="43">
        <v>1489</v>
      </c>
      <c r="Q873" s="41" t="s">
        <v>164</v>
      </c>
      <c r="R873" s="41" t="s">
        <v>79</v>
      </c>
      <c r="S873" s="43">
        <v>129</v>
      </c>
      <c r="T873" s="44" t="s">
        <v>97</v>
      </c>
      <c r="U873" s="43">
        <v>0.74390243902439024</v>
      </c>
      <c r="V873" s="43">
        <v>1.013104013104013</v>
      </c>
      <c r="W873" s="43">
        <v>1.7911547911547909</v>
      </c>
      <c r="X873" s="45">
        <v>24</v>
      </c>
      <c r="Y873" s="45">
        <v>1464</v>
      </c>
      <c r="Z873" s="46">
        <v>1.63934426229508E-2</v>
      </c>
      <c r="AA873" s="41" t="s">
        <v>4586</v>
      </c>
      <c r="AB873" s="41" t="s">
        <v>10532</v>
      </c>
      <c r="AC873" s="41" t="s">
        <v>10536</v>
      </c>
      <c r="AD873" s="41" t="s">
        <v>10531</v>
      </c>
      <c r="AE873" s="43">
        <v>1293</v>
      </c>
      <c r="AF873" s="43">
        <v>0.72258064516129028</v>
      </c>
      <c r="AG873" s="43">
        <v>336</v>
      </c>
      <c r="AH873" s="43">
        <v>957</v>
      </c>
      <c r="AI873" s="47">
        <v>8.3000000000000001E-4</v>
      </c>
      <c r="AJ873" s="47">
        <v>7.0600000000000003E-3</v>
      </c>
      <c r="AK873" s="47">
        <v>8.4000000000000003E-4</v>
      </c>
      <c r="AL873" s="47">
        <v>2.5860000000000001E-2</v>
      </c>
      <c r="AM873" s="47">
        <v>8.3000000000000001E-4</v>
      </c>
      <c r="AN873" s="43">
        <v>465</v>
      </c>
      <c r="AO873" s="43">
        <v>8</v>
      </c>
      <c r="AP873" s="43">
        <v>2</v>
      </c>
      <c r="AQ873" s="43">
        <v>432</v>
      </c>
      <c r="AR873" s="43">
        <v>23</v>
      </c>
      <c r="AS873" s="41">
        <v>1.27</v>
      </c>
      <c r="AT873" s="43">
        <v>2638</v>
      </c>
      <c r="AU873" s="43">
        <v>487</v>
      </c>
      <c r="AV873" s="47">
        <v>0.22639999999999999</v>
      </c>
      <c r="AW873" s="48" t="s">
        <v>10537</v>
      </c>
      <c r="AX873" s="39">
        <v>0</v>
      </c>
      <c r="AY873" s="39">
        <v>0</v>
      </c>
      <c r="AZ873" s="39" t="s">
        <v>85</v>
      </c>
      <c r="BA873" s="39"/>
      <c r="BB873" s="48" t="s">
        <v>10538</v>
      </c>
      <c r="BC873" s="39">
        <v>0</v>
      </c>
      <c r="BD873" s="41" t="s">
        <v>4586</v>
      </c>
      <c r="BE873" s="50">
        <v>18</v>
      </c>
      <c r="BF873" s="50">
        <v>8</v>
      </c>
      <c r="BG873" s="50">
        <v>4</v>
      </c>
      <c r="BH873" s="50">
        <v>30</v>
      </c>
      <c r="BI873" s="50" t="s">
        <v>10539</v>
      </c>
      <c r="BJ873" s="50" t="s">
        <v>10540</v>
      </c>
      <c r="BK873" s="50" t="s">
        <v>10541</v>
      </c>
      <c r="BL873" s="51" t="s">
        <v>10542</v>
      </c>
      <c r="BM873" s="52" t="s">
        <v>90</v>
      </c>
      <c r="BN873" s="57"/>
      <c r="BO873" s="57"/>
      <c r="BP873" s="57"/>
      <c r="BQ873" s="58"/>
    </row>
    <row r="874" spans="1:69" ht="15.75" x14ac:dyDescent="0.25">
      <c r="A874" s="38" t="s">
        <v>10267</v>
      </c>
      <c r="B874" s="39" t="s">
        <v>10543</v>
      </c>
      <c r="C874" s="39" t="s">
        <v>211</v>
      </c>
      <c r="D874" s="39" t="s">
        <v>71</v>
      </c>
      <c r="E874" s="39" t="s">
        <v>211</v>
      </c>
      <c r="F874" s="66" t="str">
        <f>HYPERLINK("http://twiplomacy.com/info/oceania/Solomon-Islands","http://twiplomacy.com/info/oceania/Solomon-Islands")</f>
        <v>http://twiplomacy.com/info/oceania/Solomon-Islands</v>
      </c>
      <c r="G874" s="41" t="s">
        <v>10544</v>
      </c>
      <c r="H874" s="48" t="s">
        <v>10545</v>
      </c>
      <c r="I874" s="41" t="s">
        <v>10546</v>
      </c>
      <c r="J874" s="43">
        <v>47</v>
      </c>
      <c r="K874" s="43">
        <v>47</v>
      </c>
      <c r="L874" s="41"/>
      <c r="M874" s="41" t="s">
        <v>10547</v>
      </c>
      <c r="N874" s="41"/>
      <c r="O874" s="43">
        <v>1</v>
      </c>
      <c r="P874" s="43">
        <v>52</v>
      </c>
      <c r="Q874" s="41" t="s">
        <v>164</v>
      </c>
      <c r="R874" s="41" t="s">
        <v>79</v>
      </c>
      <c r="S874" s="43">
        <v>2</v>
      </c>
      <c r="T874" s="39" t="s">
        <v>97</v>
      </c>
      <c r="U874" s="43">
        <v>9.3023255813953487E-2</v>
      </c>
      <c r="V874" s="43">
        <v>0.19230769230769229</v>
      </c>
      <c r="W874" s="43">
        <v>0.23076923076923081</v>
      </c>
      <c r="X874" s="45">
        <v>0</v>
      </c>
      <c r="Y874" s="45">
        <v>52</v>
      </c>
      <c r="Z874" s="46">
        <v>0</v>
      </c>
      <c r="AA874" s="41" t="s">
        <v>10544</v>
      </c>
      <c r="AB874" s="41" t="s">
        <v>10546</v>
      </c>
      <c r="AC874" s="41" t="s">
        <v>10548</v>
      </c>
      <c r="AD874" s="41" t="s">
        <v>10545</v>
      </c>
      <c r="AE874" s="43">
        <v>9</v>
      </c>
      <c r="AF874" s="43">
        <v>0.38461538461538464</v>
      </c>
      <c r="AG874" s="43">
        <v>5</v>
      </c>
      <c r="AH874" s="43">
        <v>4</v>
      </c>
      <c r="AI874" s="47">
        <v>0</v>
      </c>
      <c r="AJ874" s="41" t="s">
        <v>82</v>
      </c>
      <c r="AK874" s="47">
        <v>0</v>
      </c>
      <c r="AL874" s="41" t="s">
        <v>82</v>
      </c>
      <c r="AM874" s="41" t="s">
        <v>82</v>
      </c>
      <c r="AN874" s="43">
        <v>13</v>
      </c>
      <c r="AO874" s="43">
        <v>0</v>
      </c>
      <c r="AP874" s="43">
        <v>0</v>
      </c>
      <c r="AQ874" s="43">
        <v>13</v>
      </c>
      <c r="AR874" s="43">
        <v>0</v>
      </c>
      <c r="AS874" s="41">
        <v>0.04</v>
      </c>
      <c r="AT874" s="43">
        <v>47</v>
      </c>
      <c r="AU874" s="43">
        <v>14</v>
      </c>
      <c r="AV874" s="47">
        <v>0.42420000000000002</v>
      </c>
      <c r="AW874" s="48" t="s">
        <v>10549</v>
      </c>
      <c r="AX874" s="39">
        <v>0</v>
      </c>
      <c r="AY874" s="39">
        <v>0</v>
      </c>
      <c r="AZ874" s="39" t="s">
        <v>85</v>
      </c>
      <c r="BA874" s="39"/>
      <c r="BB874" s="48" t="s">
        <v>10550</v>
      </c>
      <c r="BC874" s="39">
        <v>0</v>
      </c>
      <c r="BD874" s="41" t="s">
        <v>10544</v>
      </c>
      <c r="BE874" s="50">
        <v>4</v>
      </c>
      <c r="BF874" s="50">
        <v>0</v>
      </c>
      <c r="BG874" s="50">
        <v>0</v>
      </c>
      <c r="BH874" s="50">
        <v>4</v>
      </c>
      <c r="BI874" s="50" t="s">
        <v>10551</v>
      </c>
      <c r="BJ874" s="50"/>
      <c r="BK874" s="50"/>
      <c r="BL874" s="56" t="s">
        <v>10552</v>
      </c>
      <c r="BM874" s="52" t="s">
        <v>90</v>
      </c>
      <c r="BN874" s="57"/>
      <c r="BO874" s="57"/>
      <c r="BP874" s="57"/>
      <c r="BQ874" s="58"/>
    </row>
    <row r="875" spans="1:69" ht="15.75" x14ac:dyDescent="0.25">
      <c r="A875" s="38" t="s">
        <v>10267</v>
      </c>
      <c r="B875" s="39" t="s">
        <v>10553</v>
      </c>
      <c r="C875" s="39" t="s">
        <v>211</v>
      </c>
      <c r="D875" s="39" t="s">
        <v>71</v>
      </c>
      <c r="E875" s="39" t="s">
        <v>211</v>
      </c>
      <c r="F875" s="66" t="str">
        <f>HYPERLINK("http://twiplomacy.com/info/oceania/Tonga","http://twiplomacy.com/info/oceania/Tonga")</f>
        <v>http://twiplomacy.com/info/oceania/Tonga</v>
      </c>
      <c r="G875" s="41" t="s">
        <v>10554</v>
      </c>
      <c r="H875" s="48" t="s">
        <v>10555</v>
      </c>
      <c r="I875" s="41" t="s">
        <v>10556</v>
      </c>
      <c r="J875" s="43">
        <v>735</v>
      </c>
      <c r="K875" s="43">
        <v>335</v>
      </c>
      <c r="L875" s="41" t="s">
        <v>10557</v>
      </c>
      <c r="M875" s="41" t="s">
        <v>10558</v>
      </c>
      <c r="N875" s="41"/>
      <c r="O875" s="43">
        <v>149</v>
      </c>
      <c r="P875" s="43">
        <v>1186</v>
      </c>
      <c r="Q875" s="41" t="s">
        <v>164</v>
      </c>
      <c r="R875" s="41" t="s">
        <v>79</v>
      </c>
      <c r="S875" s="43">
        <v>23</v>
      </c>
      <c r="T875" s="44" t="s">
        <v>97</v>
      </c>
      <c r="U875" s="43">
        <v>1.482758620689655</v>
      </c>
      <c r="V875" s="43">
        <v>0.60708117443868737</v>
      </c>
      <c r="W875" s="43">
        <v>1.0613126079447319</v>
      </c>
      <c r="X875" s="45">
        <v>0</v>
      </c>
      <c r="Y875" s="45">
        <v>1161</v>
      </c>
      <c r="Z875" s="46">
        <v>0</v>
      </c>
      <c r="AA875" s="41" t="s">
        <v>10554</v>
      </c>
      <c r="AB875" s="41" t="s">
        <v>10556</v>
      </c>
      <c r="AC875" s="41" t="s">
        <v>10559</v>
      </c>
      <c r="AD875" s="41" t="s">
        <v>10555</v>
      </c>
      <c r="AE875" s="43">
        <v>1273</v>
      </c>
      <c r="AF875" s="43">
        <v>0.78011472275334603</v>
      </c>
      <c r="AG875" s="43">
        <v>408</v>
      </c>
      <c r="AH875" s="43">
        <v>865</v>
      </c>
      <c r="AI875" s="47">
        <v>3.98E-3</v>
      </c>
      <c r="AJ875" s="47">
        <v>2.1559999999999999E-2</v>
      </c>
      <c r="AK875" s="47">
        <v>3.9100000000000003E-3</v>
      </c>
      <c r="AL875" s="41" t="s">
        <v>82</v>
      </c>
      <c r="AM875" s="47">
        <v>0</v>
      </c>
      <c r="AN875" s="43">
        <v>523</v>
      </c>
      <c r="AO875" s="43">
        <v>1</v>
      </c>
      <c r="AP875" s="43">
        <v>0</v>
      </c>
      <c r="AQ875" s="43">
        <v>521</v>
      </c>
      <c r="AR875" s="43">
        <v>1</v>
      </c>
      <c r="AS875" s="41">
        <v>1.43</v>
      </c>
      <c r="AT875" s="43">
        <v>733</v>
      </c>
      <c r="AU875" s="43">
        <v>441</v>
      </c>
      <c r="AV875" s="47">
        <v>1.5103</v>
      </c>
      <c r="AW875" s="48" t="s">
        <v>10560</v>
      </c>
      <c r="AX875" s="39">
        <v>0</v>
      </c>
      <c r="AY875" s="39">
        <v>0</v>
      </c>
      <c r="AZ875" s="39" t="s">
        <v>85</v>
      </c>
      <c r="BA875" s="39"/>
      <c r="BB875" s="48" t="s">
        <v>10561</v>
      </c>
      <c r="BC875" s="39">
        <v>0</v>
      </c>
      <c r="BD875" s="41" t="s">
        <v>10554</v>
      </c>
      <c r="BE875" s="50">
        <v>2</v>
      </c>
      <c r="BF875" s="50">
        <v>2</v>
      </c>
      <c r="BG875" s="50">
        <v>1</v>
      </c>
      <c r="BH875" s="50">
        <v>5</v>
      </c>
      <c r="BI875" s="50" t="s">
        <v>9691</v>
      </c>
      <c r="BJ875" s="50" t="s">
        <v>10428</v>
      </c>
      <c r="BK875" s="50" t="s">
        <v>10383</v>
      </c>
      <c r="BL875" s="56" t="s">
        <v>10562</v>
      </c>
      <c r="BM875" s="52" t="s">
        <v>90</v>
      </c>
      <c r="BN875" s="57"/>
      <c r="BO875" s="57"/>
      <c r="BP875" s="57"/>
      <c r="BQ875" s="58"/>
    </row>
    <row r="876" spans="1:69" ht="15.75" x14ac:dyDescent="0.25">
      <c r="A876" s="38" t="s">
        <v>10267</v>
      </c>
      <c r="B876" s="39" t="s">
        <v>10553</v>
      </c>
      <c r="C876" s="39" t="s">
        <v>211</v>
      </c>
      <c r="D876" s="39" t="s">
        <v>71</v>
      </c>
      <c r="E876" s="39" t="s">
        <v>211</v>
      </c>
      <c r="F876" s="66" t="str">
        <f>HYPERLINK("http://twiplomacy.com/info/oceania/Tonga","http://twiplomacy.com/info/oceania/Tonga")</f>
        <v>http://twiplomacy.com/info/oceania/Tonga</v>
      </c>
      <c r="G876" s="41" t="s">
        <v>10563</v>
      </c>
      <c r="H876" s="48" t="s">
        <v>10564</v>
      </c>
      <c r="I876" s="41" t="s">
        <v>10563</v>
      </c>
      <c r="J876" s="43">
        <v>9</v>
      </c>
      <c r="K876" s="43">
        <v>217</v>
      </c>
      <c r="L876" s="41" t="s">
        <v>10565</v>
      </c>
      <c r="M876" s="41" t="s">
        <v>10566</v>
      </c>
      <c r="N876" s="41" t="s">
        <v>10567</v>
      </c>
      <c r="O876" s="43">
        <v>0</v>
      </c>
      <c r="P876" s="43">
        <v>35</v>
      </c>
      <c r="Q876" s="41" t="s">
        <v>164</v>
      </c>
      <c r="R876" s="41" t="s">
        <v>79</v>
      </c>
      <c r="S876" s="43">
        <v>17</v>
      </c>
      <c r="T876" s="39" t="s">
        <v>228</v>
      </c>
      <c r="U876" s="43"/>
      <c r="V876" s="43"/>
      <c r="W876" s="43"/>
      <c r="X876" s="45"/>
      <c r="Y876" s="45"/>
      <c r="Z876" s="46"/>
      <c r="AA876" s="41" t="s">
        <v>10563</v>
      </c>
      <c r="AB876" s="41" t="s">
        <v>10563</v>
      </c>
      <c r="AC876" s="41" t="s">
        <v>10568</v>
      </c>
      <c r="AD876" s="41" t="s">
        <v>10564</v>
      </c>
      <c r="AE876" s="43">
        <v>0</v>
      </c>
      <c r="AF876" s="43" t="e">
        <v>#VALUE!</v>
      </c>
      <c r="AG876" s="43">
        <v>0</v>
      </c>
      <c r="AH876" s="43">
        <v>0</v>
      </c>
      <c r="AI876" s="41" t="s">
        <v>82</v>
      </c>
      <c r="AJ876" s="41" t="s">
        <v>82</v>
      </c>
      <c r="AK876" s="41" t="s">
        <v>82</v>
      </c>
      <c r="AL876" s="41" t="s">
        <v>82</v>
      </c>
      <c r="AM876" s="41" t="s">
        <v>82</v>
      </c>
      <c r="AN876" s="43" t="s">
        <v>83</v>
      </c>
      <c r="AO876" s="43">
        <v>0</v>
      </c>
      <c r="AP876" s="43">
        <v>0</v>
      </c>
      <c r="AQ876" s="43">
        <v>0</v>
      </c>
      <c r="AR876" s="43">
        <v>0</v>
      </c>
      <c r="AS876" s="41">
        <v>0</v>
      </c>
      <c r="AT876" s="43">
        <v>9</v>
      </c>
      <c r="AU876" s="43">
        <v>0</v>
      </c>
      <c r="AV876" s="55">
        <v>0</v>
      </c>
      <c r="AW876" s="48" t="s">
        <v>10569</v>
      </c>
      <c r="AX876" s="39">
        <v>0</v>
      </c>
      <c r="AY876" s="39">
        <v>0</v>
      </c>
      <c r="AZ876" s="39" t="s">
        <v>85</v>
      </c>
      <c r="BA876" s="39"/>
      <c r="BB876" s="48" t="s">
        <v>10570</v>
      </c>
      <c r="BC876" s="64">
        <v>0</v>
      </c>
      <c r="BD876" s="41" t="s">
        <v>10563</v>
      </c>
      <c r="BE876" s="50">
        <v>0</v>
      </c>
      <c r="BF876" s="50">
        <v>0</v>
      </c>
      <c r="BG876" s="50">
        <v>0</v>
      </c>
      <c r="BH876" s="50">
        <v>0</v>
      </c>
      <c r="BI876" s="50"/>
      <c r="BJ876" s="50"/>
      <c r="BK876" s="50"/>
      <c r="BL876" s="51" t="s">
        <v>10571</v>
      </c>
      <c r="BM876" s="52" t="s">
        <v>90</v>
      </c>
      <c r="BN876" s="57"/>
      <c r="BO876" s="57"/>
      <c r="BP876" s="57"/>
      <c r="BQ876" s="58"/>
    </row>
    <row r="877" spans="1:69" ht="15.75" x14ac:dyDescent="0.25">
      <c r="A877" s="38" t="s">
        <v>10267</v>
      </c>
      <c r="B877" s="39" t="s">
        <v>10553</v>
      </c>
      <c r="C877" s="39" t="s">
        <v>117</v>
      </c>
      <c r="D877" s="39" t="s">
        <v>118</v>
      </c>
      <c r="E877" s="39" t="s">
        <v>10572</v>
      </c>
      <c r="F877" s="66" t="str">
        <f>HYPERLINK("http://twiplomacy.com/info/oceania/Tonga","http://twiplomacy.com/info/oceania/Tonga")</f>
        <v>http://twiplomacy.com/info/oceania/Tonga</v>
      </c>
      <c r="G877" s="41" t="s">
        <v>10383</v>
      </c>
      <c r="H877" s="48" t="s">
        <v>10573</v>
      </c>
      <c r="I877" s="41" t="s">
        <v>10574</v>
      </c>
      <c r="J877" s="43">
        <v>673</v>
      </c>
      <c r="K877" s="43">
        <v>526</v>
      </c>
      <c r="L877" s="41" t="s">
        <v>10575</v>
      </c>
      <c r="M877" s="41" t="s">
        <v>10576</v>
      </c>
      <c r="N877" s="41" t="s">
        <v>10553</v>
      </c>
      <c r="O877" s="43">
        <v>891</v>
      </c>
      <c r="P877" s="43">
        <v>291</v>
      </c>
      <c r="Q877" s="41" t="s">
        <v>164</v>
      </c>
      <c r="R877" s="41" t="s">
        <v>79</v>
      </c>
      <c r="S877" s="43">
        <v>6</v>
      </c>
      <c r="T877" s="44" t="s">
        <v>97</v>
      </c>
      <c r="U877" s="43">
        <v>8.3946980854197342E-2</v>
      </c>
      <c r="V877" s="43">
        <v>3.0950226244343888</v>
      </c>
      <c r="W877" s="43">
        <v>9.0090497737556561</v>
      </c>
      <c r="X877" s="45">
        <v>2</v>
      </c>
      <c r="Y877" s="45">
        <v>285</v>
      </c>
      <c r="Z877" s="46">
        <v>7.0175438596491203E-3</v>
      </c>
      <c r="AA877" s="41" t="s">
        <v>10383</v>
      </c>
      <c r="AB877" s="41" t="s">
        <v>10574</v>
      </c>
      <c r="AC877" s="41" t="s">
        <v>10577</v>
      </c>
      <c r="AD877" s="41" t="s">
        <v>10573</v>
      </c>
      <c r="AE877" s="43">
        <v>1435</v>
      </c>
      <c r="AF877" s="43">
        <v>6.5094339622641506</v>
      </c>
      <c r="AG877" s="43">
        <v>345</v>
      </c>
      <c r="AH877" s="43">
        <v>1090</v>
      </c>
      <c r="AI877" s="47">
        <v>6.3299999999999995E-2</v>
      </c>
      <c r="AJ877" s="47">
        <v>9.0910000000000005E-2</v>
      </c>
      <c r="AK877" s="47">
        <v>3.5639999999999998E-2</v>
      </c>
      <c r="AL877" s="41" t="s">
        <v>82</v>
      </c>
      <c r="AM877" s="47">
        <v>5.074E-2</v>
      </c>
      <c r="AN877" s="43">
        <v>53</v>
      </c>
      <c r="AO877" s="43">
        <v>18</v>
      </c>
      <c r="AP877" s="43">
        <v>0</v>
      </c>
      <c r="AQ877" s="43">
        <v>28</v>
      </c>
      <c r="AR877" s="43">
        <v>7</v>
      </c>
      <c r="AS877" s="41">
        <v>0.15</v>
      </c>
      <c r="AT877" s="43">
        <v>672</v>
      </c>
      <c r="AU877" s="43">
        <v>374</v>
      </c>
      <c r="AV877" s="47">
        <v>1.2549999999999999</v>
      </c>
      <c r="AW877" s="48" t="s">
        <v>10578</v>
      </c>
      <c r="AX877" s="39">
        <v>0</v>
      </c>
      <c r="AY877" s="39">
        <v>0</v>
      </c>
      <c r="AZ877" s="39" t="s">
        <v>85</v>
      </c>
      <c r="BA877" s="39"/>
      <c r="BB877" s="48" t="s">
        <v>10579</v>
      </c>
      <c r="BC877" s="39">
        <v>0</v>
      </c>
      <c r="BD877" s="41" t="s">
        <v>10383</v>
      </c>
      <c r="BE877" s="50">
        <v>13</v>
      </c>
      <c r="BF877" s="50">
        <v>1</v>
      </c>
      <c r="BG877" s="50">
        <v>1</v>
      </c>
      <c r="BH877" s="50">
        <v>15</v>
      </c>
      <c r="BI877" s="50" t="s">
        <v>10580</v>
      </c>
      <c r="BJ877" s="50" t="s">
        <v>262</v>
      </c>
      <c r="BK877" s="50" t="s">
        <v>10554</v>
      </c>
      <c r="BL877" s="56" t="s">
        <v>10581</v>
      </c>
      <c r="BM877" s="52" t="s">
        <v>90</v>
      </c>
      <c r="BN877" s="57"/>
      <c r="BO877" s="57"/>
      <c r="BP877" s="57"/>
      <c r="BQ877" s="58"/>
    </row>
    <row r="878" spans="1:69" ht="15.75" x14ac:dyDescent="0.25">
      <c r="A878" s="38" t="s">
        <v>10267</v>
      </c>
      <c r="B878" s="39" t="s">
        <v>10582</v>
      </c>
      <c r="C878" s="39" t="s">
        <v>211</v>
      </c>
      <c r="D878" s="39" t="s">
        <v>71</v>
      </c>
      <c r="E878" s="39" t="s">
        <v>211</v>
      </c>
      <c r="F878" s="48" t="s">
        <v>10583</v>
      </c>
      <c r="G878" s="41" t="s">
        <v>10584</v>
      </c>
      <c r="H878" s="79" t="s">
        <v>10585</v>
      </c>
      <c r="I878" s="41" t="s">
        <v>10586</v>
      </c>
      <c r="J878" s="43">
        <v>43</v>
      </c>
      <c r="K878" s="43">
        <v>125</v>
      </c>
      <c r="L878" s="41" t="s">
        <v>10587</v>
      </c>
      <c r="M878" s="41" t="s">
        <v>10588</v>
      </c>
      <c r="N878" s="41"/>
      <c r="O878" s="43">
        <v>54</v>
      </c>
      <c r="P878" s="43">
        <v>26</v>
      </c>
      <c r="Q878" s="41" t="s">
        <v>2003</v>
      </c>
      <c r="R878" s="41" t="s">
        <v>79</v>
      </c>
      <c r="S878" s="43">
        <v>4</v>
      </c>
      <c r="T878" s="44" t="s">
        <v>97</v>
      </c>
      <c r="U878" s="43">
        <v>0.37681159420289861</v>
      </c>
      <c r="V878" s="43">
        <v>1.714285714285714</v>
      </c>
      <c r="W878" s="43">
        <v>2.1428571428571428</v>
      </c>
      <c r="X878" s="45">
        <v>1</v>
      </c>
      <c r="Y878" s="45">
        <v>26</v>
      </c>
      <c r="Z878" s="46">
        <v>3.8461538461538498E-2</v>
      </c>
      <c r="AA878" s="41" t="s">
        <v>10584</v>
      </c>
      <c r="AB878" s="41" t="s">
        <v>10586</v>
      </c>
      <c r="AC878" s="41" t="s">
        <v>10589</v>
      </c>
      <c r="AD878" s="41" t="s">
        <v>10585</v>
      </c>
      <c r="AE878" s="43">
        <v>23</v>
      </c>
      <c r="AF878" s="43">
        <v>1.6666666666666667</v>
      </c>
      <c r="AG878" s="43">
        <v>10</v>
      </c>
      <c r="AH878" s="43">
        <v>13</v>
      </c>
      <c r="AI878" s="47">
        <v>7.2730000000000003E-2</v>
      </c>
      <c r="AJ878" s="47">
        <v>0</v>
      </c>
      <c r="AK878" s="47">
        <v>0</v>
      </c>
      <c r="AL878" s="41" t="s">
        <v>82</v>
      </c>
      <c r="AM878" s="47">
        <v>0</v>
      </c>
      <c r="AN878" s="43">
        <v>6</v>
      </c>
      <c r="AO878" s="43">
        <v>2</v>
      </c>
      <c r="AP878" s="43">
        <v>0</v>
      </c>
      <c r="AQ878" s="43">
        <v>3</v>
      </c>
      <c r="AR878" s="43">
        <v>1</v>
      </c>
      <c r="AS878" s="41">
        <v>0.02</v>
      </c>
      <c r="AT878" s="43">
        <v>43</v>
      </c>
      <c r="AU878" s="43">
        <v>0</v>
      </c>
      <c r="AV878" s="55">
        <v>0</v>
      </c>
      <c r="AW878" s="79" t="s">
        <v>10590</v>
      </c>
      <c r="AX878" s="39">
        <v>0</v>
      </c>
      <c r="AY878" s="39">
        <v>0</v>
      </c>
      <c r="AZ878" s="39" t="s">
        <v>85</v>
      </c>
      <c r="BA878" s="39"/>
      <c r="BB878" s="79" t="s">
        <v>10591</v>
      </c>
      <c r="BC878" s="39">
        <v>0</v>
      </c>
      <c r="BD878" s="41" t="s">
        <v>10584</v>
      </c>
      <c r="BE878" s="50">
        <v>6</v>
      </c>
      <c r="BF878" s="50">
        <v>0</v>
      </c>
      <c r="BG878" s="50">
        <v>0</v>
      </c>
      <c r="BH878" s="50">
        <v>6</v>
      </c>
      <c r="BI878" s="50" t="s">
        <v>10592</v>
      </c>
      <c r="BJ878" s="50"/>
      <c r="BK878" s="50"/>
      <c r="BL878" s="56" t="s">
        <v>10593</v>
      </c>
      <c r="BM878" s="52" t="s">
        <v>90</v>
      </c>
      <c r="BN878" s="57"/>
      <c r="BO878" s="57"/>
      <c r="BP878" s="57"/>
      <c r="BQ878" s="58"/>
    </row>
    <row r="879" spans="1:69" ht="15.75" x14ac:dyDescent="0.25">
      <c r="A879" s="38" t="s">
        <v>10267</v>
      </c>
      <c r="B879" s="39" t="s">
        <v>10594</v>
      </c>
      <c r="C879" s="39" t="s">
        <v>211</v>
      </c>
      <c r="D879" s="39" t="s">
        <v>71</v>
      </c>
      <c r="E879" s="39" t="s">
        <v>211</v>
      </c>
      <c r="F879" s="66" t="str">
        <f>HYPERLINK("http://twiplomacy.com/info/oceania/Vanuatu","http://twiplomacy.com/info/oceania/Vanuatu")</f>
        <v>http://twiplomacy.com/info/oceania/Vanuatu</v>
      </c>
      <c r="G879" s="41" t="s">
        <v>10595</v>
      </c>
      <c r="H879" s="48" t="s">
        <v>10596</v>
      </c>
      <c r="I879" s="41" t="s">
        <v>10597</v>
      </c>
      <c r="J879" s="43">
        <v>1014</v>
      </c>
      <c r="K879" s="43">
        <v>0</v>
      </c>
      <c r="L879" s="41" t="s">
        <v>10598</v>
      </c>
      <c r="M879" s="41" t="s">
        <v>10599</v>
      </c>
      <c r="N879" s="41" t="s">
        <v>10594</v>
      </c>
      <c r="O879" s="43">
        <v>0</v>
      </c>
      <c r="P879" s="43">
        <v>61</v>
      </c>
      <c r="Q879" s="41" t="s">
        <v>164</v>
      </c>
      <c r="R879" s="41" t="s">
        <v>79</v>
      </c>
      <c r="S879" s="43">
        <v>95</v>
      </c>
      <c r="T879" s="44" t="s">
        <v>10600</v>
      </c>
      <c r="U879" s="43">
        <v>9.9025974025974031E-2</v>
      </c>
      <c r="V879" s="43">
        <v>0.16393442622950821</v>
      </c>
      <c r="W879" s="43">
        <v>0.5901639344262295</v>
      </c>
      <c r="X879" s="45">
        <v>0</v>
      </c>
      <c r="Y879" s="45">
        <v>61</v>
      </c>
      <c r="Z879" s="46">
        <v>0</v>
      </c>
      <c r="AA879" s="41" t="s">
        <v>10595</v>
      </c>
      <c r="AB879" s="41" t="s">
        <v>10597</v>
      </c>
      <c r="AC879" s="41" t="s">
        <v>10601</v>
      </c>
      <c r="AD879" s="41" t="s">
        <v>10596</v>
      </c>
      <c r="AE879" s="43">
        <v>0</v>
      </c>
      <c r="AF879" s="43" t="e">
        <v>#VALUE!</v>
      </c>
      <c r="AG879" s="43">
        <v>0</v>
      </c>
      <c r="AH879" s="43">
        <v>0</v>
      </c>
      <c r="AI879" s="41" t="s">
        <v>82</v>
      </c>
      <c r="AJ879" s="41" t="s">
        <v>82</v>
      </c>
      <c r="AK879" s="41" t="s">
        <v>82</v>
      </c>
      <c r="AL879" s="41" t="s">
        <v>82</v>
      </c>
      <c r="AM879" s="41" t="s">
        <v>82</v>
      </c>
      <c r="AN879" s="43" t="s">
        <v>83</v>
      </c>
      <c r="AO879" s="43">
        <v>0</v>
      </c>
      <c r="AP879" s="43">
        <v>0</v>
      </c>
      <c r="AQ879" s="43">
        <v>0</v>
      </c>
      <c r="AR879" s="43">
        <v>0</v>
      </c>
      <c r="AS879" s="41">
        <v>0</v>
      </c>
      <c r="AT879" s="43">
        <v>1013</v>
      </c>
      <c r="AU879" s="43">
        <v>77</v>
      </c>
      <c r="AV879" s="47">
        <v>8.2299999999999998E-2</v>
      </c>
      <c r="AW879" s="48" t="s">
        <v>10602</v>
      </c>
      <c r="AX879" s="39">
        <v>0</v>
      </c>
      <c r="AY879" s="39">
        <v>0</v>
      </c>
      <c r="AZ879" s="39" t="s">
        <v>85</v>
      </c>
      <c r="BA879" s="39"/>
      <c r="BB879" s="48" t="s">
        <v>10603</v>
      </c>
      <c r="BC879" s="39">
        <v>0</v>
      </c>
      <c r="BD879" s="41" t="s">
        <v>10595</v>
      </c>
      <c r="BE879" s="50">
        <v>0</v>
      </c>
      <c r="BF879" s="50">
        <v>6</v>
      </c>
      <c r="BG879" s="50">
        <v>0</v>
      </c>
      <c r="BH879" s="50">
        <v>6</v>
      </c>
      <c r="BI879" s="50"/>
      <c r="BJ879" s="50" t="s">
        <v>10604</v>
      </c>
      <c r="BK879" s="50"/>
      <c r="BL879" s="51" t="s">
        <v>10605</v>
      </c>
      <c r="BM879" s="52" t="s">
        <v>90</v>
      </c>
      <c r="BN879" s="57"/>
      <c r="BO879" s="57"/>
      <c r="BP879" s="57"/>
      <c r="BQ879" s="58"/>
    </row>
    <row r="880" spans="1:69" ht="15.75" x14ac:dyDescent="0.25">
      <c r="A880" s="38" t="s">
        <v>10267</v>
      </c>
      <c r="B880" s="39" t="s">
        <v>10594</v>
      </c>
      <c r="C880" s="39" t="s">
        <v>117</v>
      </c>
      <c r="D880" s="39" t="s">
        <v>118</v>
      </c>
      <c r="E880" s="39" t="s">
        <v>10606</v>
      </c>
      <c r="F880" s="66" t="str">
        <f>HYPERLINK("http://twiplomacy.com/info/oceania/Vanuatu","http://twiplomacy.com/info/oceania/Vanuatu")</f>
        <v>http://twiplomacy.com/info/oceania/Vanuatu</v>
      </c>
      <c r="G880" s="41" t="s">
        <v>10607</v>
      </c>
      <c r="H880" s="48" t="s">
        <v>10608</v>
      </c>
      <c r="I880" s="41" t="s">
        <v>10609</v>
      </c>
      <c r="J880" s="43">
        <v>1043</v>
      </c>
      <c r="K880" s="43">
        <v>78</v>
      </c>
      <c r="L880" s="41" t="s">
        <v>10610</v>
      </c>
      <c r="M880" s="41" t="s">
        <v>10611</v>
      </c>
      <c r="N880" s="41" t="s">
        <v>10612</v>
      </c>
      <c r="O880" s="43">
        <v>2421</v>
      </c>
      <c r="P880" s="43">
        <v>612</v>
      </c>
      <c r="Q880" s="41" t="s">
        <v>164</v>
      </c>
      <c r="R880" s="41" t="s">
        <v>79</v>
      </c>
      <c r="S880" s="43">
        <v>21</v>
      </c>
      <c r="T880" s="44" t="s">
        <v>97</v>
      </c>
      <c r="U880" s="43">
        <v>0.26549072817729541</v>
      </c>
      <c r="V880" s="43">
        <v>5.1785714285714288</v>
      </c>
      <c r="W880" s="43">
        <v>11.97222222222222</v>
      </c>
      <c r="X880" s="45">
        <v>36</v>
      </c>
      <c r="Y880" s="45">
        <v>587</v>
      </c>
      <c r="Z880" s="46">
        <v>6.1328790459965893E-2</v>
      </c>
      <c r="AA880" s="41" t="s">
        <v>10607</v>
      </c>
      <c r="AB880" s="41" t="s">
        <v>10609</v>
      </c>
      <c r="AC880" s="41" t="s">
        <v>10613</v>
      </c>
      <c r="AD880" s="41" t="s">
        <v>10614</v>
      </c>
      <c r="AE880" s="43">
        <v>3700</v>
      </c>
      <c r="AF880" s="43">
        <v>7.5588235294117645</v>
      </c>
      <c r="AG880" s="43">
        <v>1028</v>
      </c>
      <c r="AH880" s="43">
        <v>2672</v>
      </c>
      <c r="AI880" s="47">
        <v>3.0020000000000002E-2</v>
      </c>
      <c r="AJ880" s="47">
        <v>4.2619999999999998E-2</v>
      </c>
      <c r="AK880" s="47">
        <v>1.5299999999999999E-2</v>
      </c>
      <c r="AL880" s="41" t="s">
        <v>82</v>
      </c>
      <c r="AM880" s="47">
        <v>0</v>
      </c>
      <c r="AN880" s="43">
        <v>136</v>
      </c>
      <c r="AO880" s="43">
        <v>56</v>
      </c>
      <c r="AP880" s="43">
        <v>0</v>
      </c>
      <c r="AQ880" s="43">
        <v>68</v>
      </c>
      <c r="AR880" s="43">
        <v>10</v>
      </c>
      <c r="AS880" s="41">
        <v>0.37</v>
      </c>
      <c r="AT880" s="43">
        <v>1042</v>
      </c>
      <c r="AU880" s="43">
        <v>0</v>
      </c>
      <c r="AV880" s="55">
        <v>0</v>
      </c>
      <c r="AW880" s="48" t="s">
        <v>10615</v>
      </c>
      <c r="AX880" s="39">
        <v>0</v>
      </c>
      <c r="AY880" s="39">
        <v>0</v>
      </c>
      <c r="AZ880" s="39" t="s">
        <v>85</v>
      </c>
      <c r="BA880" s="39"/>
      <c r="BB880" s="48" t="s">
        <v>10616</v>
      </c>
      <c r="BC880" s="39">
        <v>0</v>
      </c>
      <c r="BD880" s="41" t="s">
        <v>10607</v>
      </c>
      <c r="BE880" s="50">
        <v>1</v>
      </c>
      <c r="BF880" s="50">
        <v>0</v>
      </c>
      <c r="BG880" s="50">
        <v>0</v>
      </c>
      <c r="BH880" s="50">
        <v>1</v>
      </c>
      <c r="BI880" s="50" t="s">
        <v>10493</v>
      </c>
      <c r="BJ880" s="50"/>
      <c r="BK880" s="50"/>
      <c r="BL880" s="51" t="s">
        <v>10617</v>
      </c>
      <c r="BM880" s="52" t="s">
        <v>90</v>
      </c>
      <c r="BN880" s="57"/>
      <c r="BO880" s="57"/>
      <c r="BP880" s="57"/>
      <c r="BQ880" s="58"/>
    </row>
    <row r="881" spans="1:69" ht="15.75" x14ac:dyDescent="0.25">
      <c r="A881" s="70" t="s">
        <v>10618</v>
      </c>
      <c r="B881" s="68" t="s">
        <v>10619</v>
      </c>
      <c r="C881" s="68" t="s">
        <v>146</v>
      </c>
      <c r="D881" s="68" t="s">
        <v>118</v>
      </c>
      <c r="E881" s="68" t="s">
        <v>10620</v>
      </c>
      <c r="F881" s="62" t="s">
        <v>10621</v>
      </c>
      <c r="G881" s="41" t="s">
        <v>10622</v>
      </c>
      <c r="H881" s="48" t="s">
        <v>10623</v>
      </c>
      <c r="I881" s="41" t="s">
        <v>10624</v>
      </c>
      <c r="J881" s="43">
        <v>4768966</v>
      </c>
      <c r="K881" s="43">
        <v>641</v>
      </c>
      <c r="L881" s="41" t="s">
        <v>10625</v>
      </c>
      <c r="M881" s="41" t="s">
        <v>10626</v>
      </c>
      <c r="N881" s="41" t="s">
        <v>10627</v>
      </c>
      <c r="O881" s="43">
        <v>97</v>
      </c>
      <c r="P881" s="43">
        <v>8756</v>
      </c>
      <c r="Q881" s="41" t="s">
        <v>3587</v>
      </c>
      <c r="R881" s="41" t="s">
        <v>124</v>
      </c>
      <c r="S881" s="43">
        <v>7482</v>
      </c>
      <c r="T881" s="68" t="s">
        <v>97</v>
      </c>
      <c r="U881" s="43">
        <v>2.111037673496365</v>
      </c>
      <c r="V881" s="43">
        <v>1523.544908180301</v>
      </c>
      <c r="W881" s="43">
        <v>3418.9766277128551</v>
      </c>
      <c r="X881" s="45">
        <v>2</v>
      </c>
      <c r="Y881" s="45">
        <v>3194</v>
      </c>
      <c r="Z881" s="46">
        <v>6.2617407639323696E-4</v>
      </c>
      <c r="AA881" s="41" t="s">
        <v>10622</v>
      </c>
      <c r="AB881" s="41" t="s">
        <v>10624</v>
      </c>
      <c r="AC881" s="41" t="s">
        <v>10628</v>
      </c>
      <c r="AD881" s="41" t="s">
        <v>10623</v>
      </c>
      <c r="AE881" s="43">
        <v>4828683</v>
      </c>
      <c r="AF881" s="43">
        <v>1690.8315789473684</v>
      </c>
      <c r="AG881" s="43">
        <v>1124403</v>
      </c>
      <c r="AH881" s="43">
        <v>3704280</v>
      </c>
      <c r="AI881" s="47">
        <v>1.6299999999999999E-3</v>
      </c>
      <c r="AJ881" s="47">
        <v>1.4499999999999999E-3</v>
      </c>
      <c r="AK881" s="47">
        <v>8.9999999999999998E-4</v>
      </c>
      <c r="AL881" s="47">
        <v>2.3400000000000001E-3</v>
      </c>
      <c r="AM881" s="47">
        <v>2.47E-3</v>
      </c>
      <c r="AN881" s="43">
        <v>665</v>
      </c>
      <c r="AO881" s="43">
        <v>272</v>
      </c>
      <c r="AP881" s="43">
        <v>29</v>
      </c>
      <c r="AQ881" s="43">
        <v>159</v>
      </c>
      <c r="AR881" s="43">
        <v>205</v>
      </c>
      <c r="AS881" s="41">
        <v>1.82</v>
      </c>
      <c r="AT881" s="43">
        <v>4770929</v>
      </c>
      <c r="AU881" s="43">
        <v>874117</v>
      </c>
      <c r="AV881" s="47">
        <v>0.2243</v>
      </c>
      <c r="AW881" s="105" t="s">
        <v>10629</v>
      </c>
      <c r="AX881" s="68">
        <v>2</v>
      </c>
      <c r="AY881" s="68">
        <v>4</v>
      </c>
      <c r="AZ881" s="68" t="s">
        <v>85</v>
      </c>
      <c r="BA881" s="68"/>
      <c r="BB881" s="79" t="s">
        <v>10630</v>
      </c>
      <c r="BC881" s="39">
        <v>1</v>
      </c>
      <c r="BD881" s="41" t="s">
        <v>10622</v>
      </c>
      <c r="BE881" s="50">
        <v>11</v>
      </c>
      <c r="BF881" s="50">
        <v>43</v>
      </c>
      <c r="BG881" s="50">
        <v>8</v>
      </c>
      <c r="BH881" s="50">
        <v>62</v>
      </c>
      <c r="BI881" s="50" t="s">
        <v>10631</v>
      </c>
      <c r="BJ881" s="50" t="s">
        <v>10632</v>
      </c>
      <c r="BK881" s="50" t="s">
        <v>10633</v>
      </c>
      <c r="BL881" s="56" t="s">
        <v>10634</v>
      </c>
      <c r="BM881" s="52">
        <v>39716</v>
      </c>
      <c r="BN881" s="57">
        <v>3</v>
      </c>
      <c r="BO881" s="57">
        <v>6967</v>
      </c>
      <c r="BP881" s="57">
        <v>0</v>
      </c>
      <c r="BQ881" s="58">
        <f>SUM(BM881)/BN881/BO881</f>
        <v>1.9001961628630208</v>
      </c>
    </row>
    <row r="882" spans="1:69" ht="15.75" x14ac:dyDescent="0.25">
      <c r="A882" s="38" t="s">
        <v>10618</v>
      </c>
      <c r="B882" s="39" t="s">
        <v>10619</v>
      </c>
      <c r="C882" s="39" t="s">
        <v>211</v>
      </c>
      <c r="D882" s="39" t="s">
        <v>71</v>
      </c>
      <c r="E882" s="39" t="s">
        <v>211</v>
      </c>
      <c r="F882" s="66" t="str">
        <f>HYPERLINK("http://twiplomacy.com/info/south-america/Argentina","http://twiplomacy.com/info/south-america/Argentina")</f>
        <v>http://twiplomacy.com/info/south-america/Argentina</v>
      </c>
      <c r="G882" s="41" t="s">
        <v>10635</v>
      </c>
      <c r="H882" s="48" t="s">
        <v>10636</v>
      </c>
      <c r="I882" s="41" t="s">
        <v>10637</v>
      </c>
      <c r="J882" s="43">
        <v>623712</v>
      </c>
      <c r="K882" s="43">
        <v>91</v>
      </c>
      <c r="L882" s="41" t="s">
        <v>10638</v>
      </c>
      <c r="M882" s="41" t="s">
        <v>10639</v>
      </c>
      <c r="N882" s="41" t="s">
        <v>10640</v>
      </c>
      <c r="O882" s="43">
        <v>48</v>
      </c>
      <c r="P882" s="43">
        <v>2263</v>
      </c>
      <c r="Q882" s="41" t="s">
        <v>3587</v>
      </c>
      <c r="R882" s="41" t="s">
        <v>124</v>
      </c>
      <c r="S882" s="43">
        <v>756</v>
      </c>
      <c r="T882" s="44" t="s">
        <v>97</v>
      </c>
      <c r="U882" s="43">
        <v>2.6141367323290852</v>
      </c>
      <c r="V882" s="43">
        <v>330.005</v>
      </c>
      <c r="W882" s="43">
        <v>647.83111111111111</v>
      </c>
      <c r="X882" s="45">
        <v>1</v>
      </c>
      <c r="Y882" s="45">
        <v>2256</v>
      </c>
      <c r="Z882" s="46">
        <v>4.4326241134751804E-4</v>
      </c>
      <c r="AA882" s="41" t="s">
        <v>10635</v>
      </c>
      <c r="AB882" s="41" t="s">
        <v>10637</v>
      </c>
      <c r="AC882" s="41" t="s">
        <v>10641</v>
      </c>
      <c r="AD882" s="41" t="s">
        <v>10636</v>
      </c>
      <c r="AE882" s="43">
        <v>74416</v>
      </c>
      <c r="AF882" s="43">
        <v>169.81034482758622</v>
      </c>
      <c r="AG882" s="43">
        <v>19698</v>
      </c>
      <c r="AH882" s="43">
        <v>54718</v>
      </c>
      <c r="AI882" s="47">
        <v>1.1100000000000001E-3</v>
      </c>
      <c r="AJ882" s="47">
        <v>9.3000000000000005E-4</v>
      </c>
      <c r="AK882" s="47">
        <v>7.7999999999999999E-4</v>
      </c>
      <c r="AL882" s="47">
        <v>2.98E-3</v>
      </c>
      <c r="AM882" s="41" t="s">
        <v>82</v>
      </c>
      <c r="AN882" s="43">
        <v>116</v>
      </c>
      <c r="AO882" s="43">
        <v>56</v>
      </c>
      <c r="AP882" s="43">
        <v>14</v>
      </c>
      <c r="AQ882" s="43">
        <v>36</v>
      </c>
      <c r="AR882" s="43">
        <v>0</v>
      </c>
      <c r="AS882" s="41">
        <v>0.32</v>
      </c>
      <c r="AT882" s="43">
        <v>623863</v>
      </c>
      <c r="AU882" s="43">
        <v>106359</v>
      </c>
      <c r="AV882" s="47">
        <v>0.20549999999999999</v>
      </c>
      <c r="AW882" s="48" t="s">
        <v>10642</v>
      </c>
      <c r="AX882" s="39">
        <v>0</v>
      </c>
      <c r="AY882" s="39">
        <v>0</v>
      </c>
      <c r="AZ882" s="39" t="s">
        <v>85</v>
      </c>
      <c r="BA882" s="39"/>
      <c r="BB882" s="48" t="s">
        <v>10643</v>
      </c>
      <c r="BC882" s="39">
        <v>0</v>
      </c>
      <c r="BD882" s="41" t="s">
        <v>10635</v>
      </c>
      <c r="BE882" s="50">
        <v>1</v>
      </c>
      <c r="BF882" s="50">
        <v>22</v>
      </c>
      <c r="BG882" s="50">
        <v>2</v>
      </c>
      <c r="BH882" s="50">
        <v>25</v>
      </c>
      <c r="BI882" s="50" t="s">
        <v>8908</v>
      </c>
      <c r="BJ882" s="50" t="s">
        <v>10644</v>
      </c>
      <c r="BK882" s="50" t="s">
        <v>10645</v>
      </c>
      <c r="BL882" s="56" t="s">
        <v>10646</v>
      </c>
      <c r="BM882" s="52">
        <v>42338</v>
      </c>
      <c r="BN882" s="57">
        <v>5</v>
      </c>
      <c r="BO882" s="57">
        <v>586</v>
      </c>
      <c r="BP882" s="57">
        <v>7</v>
      </c>
      <c r="BQ882" s="58">
        <f>SUM(BM882)/BN882/BO882</f>
        <v>14.449829351535836</v>
      </c>
    </row>
    <row r="883" spans="1:69" ht="15.75" x14ac:dyDescent="0.25">
      <c r="A883" s="38" t="s">
        <v>10618</v>
      </c>
      <c r="B883" s="39" t="s">
        <v>10619</v>
      </c>
      <c r="C883" s="39" t="s">
        <v>117</v>
      </c>
      <c r="D883" s="39" t="s">
        <v>118</v>
      </c>
      <c r="E883" s="39" t="s">
        <v>10647</v>
      </c>
      <c r="F883" s="66" t="str">
        <f>HYPERLINK("http://twiplomacy.com/info/south-america/Argentina","http://twiplomacy.com/info/south-america/Argentina")</f>
        <v>http://twiplomacy.com/info/south-america/Argentina</v>
      </c>
      <c r="G883" s="41" t="s">
        <v>10648</v>
      </c>
      <c r="H883" s="48" t="s">
        <v>10649</v>
      </c>
      <c r="I883" s="41" t="s">
        <v>10650</v>
      </c>
      <c r="J883" s="43">
        <v>8563</v>
      </c>
      <c r="K883" s="43">
        <v>138</v>
      </c>
      <c r="L883" s="41" t="s">
        <v>10651</v>
      </c>
      <c r="M883" s="41" t="s">
        <v>10652</v>
      </c>
      <c r="N883" s="41" t="s">
        <v>10619</v>
      </c>
      <c r="O883" s="43">
        <v>114</v>
      </c>
      <c r="P883" s="43">
        <v>622</v>
      </c>
      <c r="Q883" s="41" t="s">
        <v>3587</v>
      </c>
      <c r="R883" s="41" t="s">
        <v>124</v>
      </c>
      <c r="S883" s="43">
        <v>84</v>
      </c>
      <c r="T883" s="44" t="s">
        <v>97</v>
      </c>
      <c r="U883" s="43">
        <v>1.844512195121951</v>
      </c>
      <c r="V883" s="43">
        <v>28.102362204724411</v>
      </c>
      <c r="W883" s="43">
        <v>70.856299212598429</v>
      </c>
      <c r="X883" s="45">
        <v>46</v>
      </c>
      <c r="Y883" s="45">
        <v>605</v>
      </c>
      <c r="Z883" s="46">
        <v>7.6033057851239705E-2</v>
      </c>
      <c r="AA883" s="41" t="s">
        <v>10648</v>
      </c>
      <c r="AB883" s="41" t="s">
        <v>10650</v>
      </c>
      <c r="AC883" s="41" t="s">
        <v>10653</v>
      </c>
      <c r="AD883" s="41" t="s">
        <v>10649</v>
      </c>
      <c r="AE883" s="43">
        <v>50131</v>
      </c>
      <c r="AF883" s="43">
        <v>29.195473251028808</v>
      </c>
      <c r="AG883" s="43">
        <v>14189</v>
      </c>
      <c r="AH883" s="43">
        <v>35942</v>
      </c>
      <c r="AI883" s="47">
        <v>1.6580000000000001E-2</v>
      </c>
      <c r="AJ883" s="47">
        <v>1.4290000000000001E-2</v>
      </c>
      <c r="AK883" s="47">
        <v>1.269E-2</v>
      </c>
      <c r="AL883" s="47">
        <v>2.077E-2</v>
      </c>
      <c r="AM883" s="47">
        <v>2.7720000000000002E-2</v>
      </c>
      <c r="AN883" s="43">
        <v>486</v>
      </c>
      <c r="AO883" s="43">
        <v>245</v>
      </c>
      <c r="AP883" s="43">
        <v>34</v>
      </c>
      <c r="AQ883" s="43">
        <v>78</v>
      </c>
      <c r="AR883" s="43">
        <v>122</v>
      </c>
      <c r="AS883" s="41">
        <v>1.33</v>
      </c>
      <c r="AT883" s="43">
        <v>8480</v>
      </c>
      <c r="AU883" s="43">
        <v>0</v>
      </c>
      <c r="AV883" s="55">
        <v>0</v>
      </c>
      <c r="AW883" s="48" t="s">
        <v>10654</v>
      </c>
      <c r="AX883" s="39">
        <v>0</v>
      </c>
      <c r="AY883" s="39">
        <v>0</v>
      </c>
      <c r="AZ883" s="39" t="s">
        <v>85</v>
      </c>
      <c r="BA883" s="39"/>
      <c r="BB883" s="48" t="s">
        <v>10655</v>
      </c>
      <c r="BC883" s="39">
        <v>0</v>
      </c>
      <c r="BD883" s="41" t="s">
        <v>10648</v>
      </c>
      <c r="BE883" s="50">
        <v>17</v>
      </c>
      <c r="BF883" s="50">
        <v>21</v>
      </c>
      <c r="BG883" s="50">
        <v>17</v>
      </c>
      <c r="BH883" s="50">
        <v>55</v>
      </c>
      <c r="BI883" s="50" t="s">
        <v>10656</v>
      </c>
      <c r="BJ883" s="50" t="s">
        <v>10657</v>
      </c>
      <c r="BK883" s="50" t="s">
        <v>10658</v>
      </c>
      <c r="BL883" s="56" t="s">
        <v>10659</v>
      </c>
      <c r="BM883" s="52">
        <v>184</v>
      </c>
      <c r="BN883" s="57">
        <v>1</v>
      </c>
      <c r="BO883" s="57">
        <v>8</v>
      </c>
      <c r="BP883" s="57">
        <v>11</v>
      </c>
      <c r="BQ883" s="58"/>
    </row>
    <row r="884" spans="1:69" ht="15.75" x14ac:dyDescent="0.25">
      <c r="A884" s="38" t="s">
        <v>10618</v>
      </c>
      <c r="B884" s="39" t="s">
        <v>10619</v>
      </c>
      <c r="C884" s="39" t="s">
        <v>132</v>
      </c>
      <c r="D884" s="39" t="s">
        <v>71</v>
      </c>
      <c r="E884" s="39" t="s">
        <v>132</v>
      </c>
      <c r="F884" s="66" t="str">
        <f>HYPERLINK("http://twiplomacy.com/info/south-america/Argentina","http://twiplomacy.com/info/south-america/Argentina")</f>
        <v>http://twiplomacy.com/info/south-america/Argentina</v>
      </c>
      <c r="G884" s="41" t="s">
        <v>10660</v>
      </c>
      <c r="H884" s="48" t="s">
        <v>10661</v>
      </c>
      <c r="I884" s="41" t="s">
        <v>10662</v>
      </c>
      <c r="J884" s="43">
        <v>205426</v>
      </c>
      <c r="K884" s="43">
        <v>295</v>
      </c>
      <c r="L884" s="41" t="s">
        <v>10663</v>
      </c>
      <c r="M884" s="41" t="s">
        <v>10664</v>
      </c>
      <c r="N884" s="41" t="s">
        <v>10619</v>
      </c>
      <c r="O884" s="43">
        <v>865</v>
      </c>
      <c r="P884" s="43">
        <v>5872</v>
      </c>
      <c r="Q884" s="41" t="s">
        <v>3587</v>
      </c>
      <c r="R884" s="41" t="s">
        <v>124</v>
      </c>
      <c r="S884" s="43">
        <v>785</v>
      </c>
      <c r="T884" s="44" t="s">
        <v>97</v>
      </c>
      <c r="U884" s="43">
        <v>3.0498120300751879</v>
      </c>
      <c r="V884" s="43">
        <v>70.825282631038021</v>
      </c>
      <c r="W884" s="43">
        <v>92.819630010277493</v>
      </c>
      <c r="X884" s="45">
        <v>31</v>
      </c>
      <c r="Y884" s="45">
        <v>3245</v>
      </c>
      <c r="Z884" s="46">
        <v>9.55315870570108E-3</v>
      </c>
      <c r="AA884" s="41" t="s">
        <v>10660</v>
      </c>
      <c r="AB884" s="41" t="s">
        <v>10662</v>
      </c>
      <c r="AC884" s="41" t="s">
        <v>10665</v>
      </c>
      <c r="AD884" s="41" t="s">
        <v>10661</v>
      </c>
      <c r="AE884" s="43">
        <v>208613</v>
      </c>
      <c r="AF884" s="43">
        <v>102.26164874551971</v>
      </c>
      <c r="AG884" s="43">
        <v>85593</v>
      </c>
      <c r="AH884" s="43">
        <v>123020</v>
      </c>
      <c r="AI884" s="47">
        <v>1.3600000000000001E-3</v>
      </c>
      <c r="AJ884" s="47">
        <v>2.5600000000000002E-3</v>
      </c>
      <c r="AK884" s="47">
        <v>1.1199999999999999E-3</v>
      </c>
      <c r="AL884" s="47">
        <v>6.8999999999999997E-4</v>
      </c>
      <c r="AM884" s="47">
        <v>1.0200000000000001E-3</v>
      </c>
      <c r="AN884" s="43">
        <v>837</v>
      </c>
      <c r="AO884" s="43">
        <v>224</v>
      </c>
      <c r="AP884" s="43">
        <v>116</v>
      </c>
      <c r="AQ884" s="43">
        <v>418</v>
      </c>
      <c r="AR884" s="43">
        <v>57</v>
      </c>
      <c r="AS884" s="41">
        <v>2.29</v>
      </c>
      <c r="AT884" s="43">
        <v>205462</v>
      </c>
      <c r="AU884" s="43">
        <v>60316</v>
      </c>
      <c r="AV884" s="47">
        <v>0.41560000000000002</v>
      </c>
      <c r="AW884" s="48" t="s">
        <v>10666</v>
      </c>
      <c r="AX884" s="39">
        <v>6</v>
      </c>
      <c r="AY884" s="39">
        <v>1</v>
      </c>
      <c r="AZ884" s="39" t="s">
        <v>10667</v>
      </c>
      <c r="BA884" s="39">
        <v>21</v>
      </c>
      <c r="BB884" s="48" t="s">
        <v>10668</v>
      </c>
      <c r="BC884" s="39">
        <v>1</v>
      </c>
      <c r="BD884" s="41" t="s">
        <v>10660</v>
      </c>
      <c r="BE884" s="50">
        <v>59</v>
      </c>
      <c r="BF884" s="50">
        <v>25</v>
      </c>
      <c r="BG884" s="50">
        <v>56</v>
      </c>
      <c r="BH884" s="50">
        <v>140</v>
      </c>
      <c r="BI884" s="50" t="s">
        <v>10669</v>
      </c>
      <c r="BJ884" s="50" t="s">
        <v>10670</v>
      </c>
      <c r="BK884" s="50" t="s">
        <v>10671</v>
      </c>
      <c r="BL884" s="56" t="s">
        <v>10672</v>
      </c>
      <c r="BM884" s="52">
        <v>3116</v>
      </c>
      <c r="BN884" s="57">
        <v>8</v>
      </c>
      <c r="BO884" s="57">
        <v>1985</v>
      </c>
      <c r="BP884" s="57">
        <v>40</v>
      </c>
      <c r="BQ884" s="58">
        <f>SUM(BM884)/BN884/BO884</f>
        <v>0.19622166246851386</v>
      </c>
    </row>
    <row r="885" spans="1:69" ht="15.75" x14ac:dyDescent="0.25">
      <c r="A885" s="38" t="s">
        <v>10618</v>
      </c>
      <c r="B885" s="39" t="s">
        <v>10619</v>
      </c>
      <c r="C885" s="39" t="s">
        <v>132</v>
      </c>
      <c r="D885" s="39" t="s">
        <v>71</v>
      </c>
      <c r="E885" s="39" t="s">
        <v>132</v>
      </c>
      <c r="F885" s="66" t="str">
        <f>HYPERLINK("http://twiplomacy.com/info/south-america/Argentina","http://twiplomacy.com/info/south-america/Argentina")</f>
        <v>http://twiplomacy.com/info/south-america/Argentina</v>
      </c>
      <c r="G885" s="41" t="s">
        <v>10673</v>
      </c>
      <c r="H885" s="48" t="s">
        <v>10674</v>
      </c>
      <c r="I885" s="41" t="s">
        <v>10675</v>
      </c>
      <c r="J885" s="43">
        <v>2605</v>
      </c>
      <c r="K885" s="43">
        <v>182</v>
      </c>
      <c r="L885" s="41" t="s">
        <v>10676</v>
      </c>
      <c r="M885" s="41" t="s">
        <v>10677</v>
      </c>
      <c r="N885" s="41" t="s">
        <v>10678</v>
      </c>
      <c r="O885" s="43">
        <v>91</v>
      </c>
      <c r="P885" s="43">
        <v>2689</v>
      </c>
      <c r="Q885" s="41" t="s">
        <v>3587</v>
      </c>
      <c r="R885" s="41" t="s">
        <v>124</v>
      </c>
      <c r="S885" s="43">
        <v>48</v>
      </c>
      <c r="T885" s="44" t="s">
        <v>97</v>
      </c>
      <c r="U885" s="43">
        <v>4.7322695035461004</v>
      </c>
      <c r="V885" s="43">
        <v>2.0967184801381689</v>
      </c>
      <c r="W885" s="43">
        <v>3.3431203223949342</v>
      </c>
      <c r="X885" s="45">
        <v>2</v>
      </c>
      <c r="Y885" s="45">
        <v>2669</v>
      </c>
      <c r="Z885" s="46">
        <v>7.4934432371674795E-4</v>
      </c>
      <c r="AA885" s="41" t="s">
        <v>10673</v>
      </c>
      <c r="AB885" s="41" t="s">
        <v>10675</v>
      </c>
      <c r="AC885" s="41" t="s">
        <v>10679</v>
      </c>
      <c r="AD885" s="41" t="s">
        <v>10674</v>
      </c>
      <c r="AE885" s="43">
        <v>4045</v>
      </c>
      <c r="AF885" s="43">
        <v>1.6426364572605561</v>
      </c>
      <c r="AG885" s="43">
        <v>1595</v>
      </c>
      <c r="AH885" s="43">
        <v>2450</v>
      </c>
      <c r="AI885" s="47">
        <v>1.91E-3</v>
      </c>
      <c r="AJ885" s="47">
        <v>3.0400000000000002E-3</v>
      </c>
      <c r="AK885" s="47">
        <v>1.5200000000000001E-3</v>
      </c>
      <c r="AL885" s="47">
        <v>6.7000000000000002E-3</v>
      </c>
      <c r="AM885" s="47">
        <v>3.0400000000000002E-3</v>
      </c>
      <c r="AN885" s="43">
        <v>971</v>
      </c>
      <c r="AO885" s="43">
        <v>140</v>
      </c>
      <c r="AP885" s="43">
        <v>12</v>
      </c>
      <c r="AQ885" s="43">
        <v>811</v>
      </c>
      <c r="AR885" s="43">
        <v>4</v>
      </c>
      <c r="AS885" s="41">
        <v>2.66</v>
      </c>
      <c r="AT885" s="43">
        <v>2597</v>
      </c>
      <c r="AU885" s="43">
        <v>1238</v>
      </c>
      <c r="AV885" s="47">
        <v>0.91100000000000003</v>
      </c>
      <c r="AW885" s="72" t="s">
        <v>10680</v>
      </c>
      <c r="AX885" s="39">
        <v>0</v>
      </c>
      <c r="AY885" s="39">
        <v>7</v>
      </c>
      <c r="AZ885" s="39" t="s">
        <v>85</v>
      </c>
      <c r="BA885" s="39"/>
      <c r="BB885" s="48" t="s">
        <v>10681</v>
      </c>
      <c r="BC885" s="39">
        <v>0</v>
      </c>
      <c r="BD885" s="41" t="s">
        <v>10673</v>
      </c>
      <c r="BE885" s="50">
        <v>51</v>
      </c>
      <c r="BF885" s="50">
        <v>18</v>
      </c>
      <c r="BG885" s="50">
        <v>26</v>
      </c>
      <c r="BH885" s="50">
        <v>95</v>
      </c>
      <c r="BI885" s="50" t="s">
        <v>10682</v>
      </c>
      <c r="BJ885" s="50" t="s">
        <v>10683</v>
      </c>
      <c r="BK885" s="50" t="s">
        <v>10684</v>
      </c>
      <c r="BL885" s="56" t="s">
        <v>10685</v>
      </c>
      <c r="BM885" s="52" t="s">
        <v>276</v>
      </c>
      <c r="BN885" s="57"/>
      <c r="BO885" s="57"/>
      <c r="BP885" s="57"/>
      <c r="BQ885" s="58"/>
    </row>
    <row r="886" spans="1:69" ht="15.75" x14ac:dyDescent="0.25">
      <c r="A886" s="38" t="s">
        <v>10618</v>
      </c>
      <c r="B886" s="39" t="s">
        <v>10686</v>
      </c>
      <c r="C886" s="39" t="s">
        <v>146</v>
      </c>
      <c r="D886" s="39" t="s">
        <v>118</v>
      </c>
      <c r="E886" s="39" t="s">
        <v>10687</v>
      </c>
      <c r="F886" s="66" t="str">
        <f>HYPERLINK("http://twiplomacy.com/info/south-america/Bolivia","http://twiplomacy.com/info/south-america/Bolivia")</f>
        <v>http://twiplomacy.com/info/south-america/Bolivia</v>
      </c>
      <c r="G886" s="41" t="s">
        <v>10688</v>
      </c>
      <c r="H886" s="48" t="s">
        <v>10689</v>
      </c>
      <c r="I886" s="41" t="s">
        <v>10690</v>
      </c>
      <c r="J886" s="43">
        <v>371171</v>
      </c>
      <c r="K886" s="43">
        <v>6</v>
      </c>
      <c r="L886" s="41" t="s">
        <v>10691</v>
      </c>
      <c r="M886" s="41" t="s">
        <v>10692</v>
      </c>
      <c r="N886" s="41" t="s">
        <v>10686</v>
      </c>
      <c r="O886" s="43">
        <v>0</v>
      </c>
      <c r="P886" s="43">
        <v>6321</v>
      </c>
      <c r="Q886" s="41" t="s">
        <v>3587</v>
      </c>
      <c r="R886" s="41" t="s">
        <v>124</v>
      </c>
      <c r="S886" s="43">
        <v>1153</v>
      </c>
      <c r="T886" s="44" t="s">
        <v>97</v>
      </c>
      <c r="U886" s="43">
        <v>15.39712918660287</v>
      </c>
      <c r="V886" s="43">
        <v>401.69763828464892</v>
      </c>
      <c r="W886" s="43">
        <v>503.94220012430083</v>
      </c>
      <c r="X886" s="45">
        <v>8</v>
      </c>
      <c r="Y886" s="45">
        <v>3218</v>
      </c>
      <c r="Z886" s="46">
        <v>2.4860161591050301E-3</v>
      </c>
      <c r="AA886" s="41" t="s">
        <v>10688</v>
      </c>
      <c r="AB886" s="41" t="s">
        <v>10690</v>
      </c>
      <c r="AC886" s="41" t="s">
        <v>10693</v>
      </c>
      <c r="AD886" s="41" t="s">
        <v>10689</v>
      </c>
      <c r="AE886" s="43">
        <v>4876332</v>
      </c>
      <c r="AF886" s="43">
        <v>443.7856303837118</v>
      </c>
      <c r="AG886" s="43">
        <v>2266857</v>
      </c>
      <c r="AH886" s="43">
        <v>2609475</v>
      </c>
      <c r="AI886" s="47">
        <v>3.46E-3</v>
      </c>
      <c r="AJ886" s="47">
        <v>2.8800000000000002E-3</v>
      </c>
      <c r="AK886" s="47">
        <v>2.2499999999999998E-3</v>
      </c>
      <c r="AL886" s="47">
        <v>7.6299999999999996E-3</v>
      </c>
      <c r="AM886" s="47">
        <v>3.9399999999999999E-3</v>
      </c>
      <c r="AN886" s="43">
        <v>5108</v>
      </c>
      <c r="AO886" s="43">
        <v>2699</v>
      </c>
      <c r="AP886" s="43">
        <v>178</v>
      </c>
      <c r="AQ886" s="43">
        <v>13</v>
      </c>
      <c r="AR886" s="43">
        <v>2218</v>
      </c>
      <c r="AS886" s="41">
        <v>13.99</v>
      </c>
      <c r="AT886" s="43">
        <v>370972</v>
      </c>
      <c r="AU886" s="43">
        <v>197473</v>
      </c>
      <c r="AV886" s="47">
        <v>1.1382000000000001</v>
      </c>
      <c r="AW886" s="48" t="s">
        <v>10694</v>
      </c>
      <c r="AX886" s="39">
        <v>0</v>
      </c>
      <c r="AY886" s="39">
        <v>0</v>
      </c>
      <c r="AZ886" s="39" t="s">
        <v>85</v>
      </c>
      <c r="BA886" s="61"/>
      <c r="BB886" s="48" t="s">
        <v>10695</v>
      </c>
      <c r="BC886" s="39">
        <v>0</v>
      </c>
      <c r="BD886" s="41" t="s">
        <v>10688</v>
      </c>
      <c r="BE886" s="50">
        <v>1</v>
      </c>
      <c r="BF886" s="50">
        <v>29</v>
      </c>
      <c r="BG886" s="50">
        <v>2</v>
      </c>
      <c r="BH886" s="50">
        <v>32</v>
      </c>
      <c r="BI886" s="50" t="s">
        <v>8908</v>
      </c>
      <c r="BJ886" s="50" t="s">
        <v>10696</v>
      </c>
      <c r="BK886" s="50" t="s">
        <v>10697</v>
      </c>
      <c r="BL886" s="56" t="s">
        <v>10698</v>
      </c>
      <c r="BM886" s="52">
        <v>1</v>
      </c>
      <c r="BN886" s="57">
        <v>0</v>
      </c>
      <c r="BO886" s="57">
        <v>609</v>
      </c>
      <c r="BP886" s="57">
        <v>0</v>
      </c>
      <c r="BQ886" s="58" t="e">
        <f t="shared" ref="BQ886:BQ892" si="47">SUM(BM886)/BN886/BO886</f>
        <v>#DIV/0!</v>
      </c>
    </row>
    <row r="887" spans="1:69" ht="15.75" x14ac:dyDescent="0.25">
      <c r="A887" s="38" t="s">
        <v>10618</v>
      </c>
      <c r="B887" s="39" t="s">
        <v>10686</v>
      </c>
      <c r="C887" s="39" t="s">
        <v>70</v>
      </c>
      <c r="D887" s="39" t="s">
        <v>71</v>
      </c>
      <c r="E887" s="39" t="s">
        <v>70</v>
      </c>
      <c r="F887" s="66" t="str">
        <f>HYPERLINK("http://twiplomacy.com/info/south-america/Bolivia","http://twiplomacy.com/info/south-america/Bolivia")</f>
        <v>http://twiplomacy.com/info/south-america/Bolivia</v>
      </c>
      <c r="G887" s="41" t="s">
        <v>10699</v>
      </c>
      <c r="H887" s="48" t="s">
        <v>10700</v>
      </c>
      <c r="I887" s="41" t="s">
        <v>10701</v>
      </c>
      <c r="J887" s="43">
        <v>10382</v>
      </c>
      <c r="K887" s="43">
        <v>193</v>
      </c>
      <c r="L887" s="41" t="s">
        <v>10702</v>
      </c>
      <c r="M887" s="41" t="s">
        <v>10703</v>
      </c>
      <c r="N887" s="41" t="s">
        <v>10686</v>
      </c>
      <c r="O887" s="43">
        <v>3455</v>
      </c>
      <c r="P887" s="43">
        <v>11233</v>
      </c>
      <c r="Q887" s="41" t="s">
        <v>3587</v>
      </c>
      <c r="R887" s="41" t="s">
        <v>79</v>
      </c>
      <c r="S887" s="43">
        <v>78</v>
      </c>
      <c r="T887" s="44" t="s">
        <v>97</v>
      </c>
      <c r="U887" s="43">
        <v>17.228723404255319</v>
      </c>
      <c r="V887" s="43">
        <v>21.17019667170953</v>
      </c>
      <c r="W887" s="43">
        <v>20.734493192133129</v>
      </c>
      <c r="X887" s="45">
        <v>240</v>
      </c>
      <c r="Y887" s="45">
        <v>3239</v>
      </c>
      <c r="Z887" s="46">
        <v>7.4096943501080606E-2</v>
      </c>
      <c r="AA887" s="41" t="s">
        <v>10699</v>
      </c>
      <c r="AB887" s="41" t="s">
        <v>10701</v>
      </c>
      <c r="AC887" s="41" t="s">
        <v>10704</v>
      </c>
      <c r="AD887" s="41" t="s">
        <v>10700</v>
      </c>
      <c r="AE887" s="43">
        <v>77354</v>
      </c>
      <c r="AF887" s="43">
        <v>18.115472387037883</v>
      </c>
      <c r="AG887" s="43">
        <v>39691</v>
      </c>
      <c r="AH887" s="43">
        <v>37663</v>
      </c>
      <c r="AI887" s="47">
        <v>5.4000000000000003E-3</v>
      </c>
      <c r="AJ887" s="47">
        <v>5.0099999999999997E-3</v>
      </c>
      <c r="AK887" s="47">
        <v>3.8999999999999998E-3</v>
      </c>
      <c r="AL887" s="47">
        <v>6.79E-3</v>
      </c>
      <c r="AM887" s="47">
        <v>2.63E-3</v>
      </c>
      <c r="AN887" s="43">
        <v>2191</v>
      </c>
      <c r="AO887" s="43">
        <v>1861</v>
      </c>
      <c r="AP887" s="43">
        <v>175</v>
      </c>
      <c r="AQ887" s="43">
        <v>105</v>
      </c>
      <c r="AR887" s="43">
        <v>46</v>
      </c>
      <c r="AS887" s="41">
        <v>6</v>
      </c>
      <c r="AT887" s="43">
        <v>10363</v>
      </c>
      <c r="AU887" s="43">
        <v>6745</v>
      </c>
      <c r="AV887" s="47">
        <v>1.8643000000000001</v>
      </c>
      <c r="AW887" s="48" t="s">
        <v>10705</v>
      </c>
      <c r="AX887" s="39">
        <v>0</v>
      </c>
      <c r="AY887" s="39">
        <v>0</v>
      </c>
      <c r="AZ887" s="39" t="s">
        <v>85</v>
      </c>
      <c r="BA887" s="61"/>
      <c r="BB887" s="48" t="s">
        <v>10706</v>
      </c>
      <c r="BC887" s="39">
        <v>0</v>
      </c>
      <c r="BD887" s="41" t="s">
        <v>10699</v>
      </c>
      <c r="BE887" s="50">
        <v>14</v>
      </c>
      <c r="BF887" s="50">
        <v>2</v>
      </c>
      <c r="BG887" s="50">
        <v>3</v>
      </c>
      <c r="BH887" s="50">
        <v>19</v>
      </c>
      <c r="BI887" s="50" t="s">
        <v>10707</v>
      </c>
      <c r="BJ887" s="50" t="s">
        <v>10708</v>
      </c>
      <c r="BK887" s="50" t="s">
        <v>10709</v>
      </c>
      <c r="BL887" s="56" t="s">
        <v>10710</v>
      </c>
      <c r="BM887" s="52">
        <v>1168</v>
      </c>
      <c r="BN887" s="57">
        <v>39</v>
      </c>
      <c r="BO887" s="57">
        <v>75</v>
      </c>
      <c r="BP887" s="57">
        <v>0</v>
      </c>
      <c r="BQ887" s="58">
        <f t="shared" si="47"/>
        <v>0.39931623931623933</v>
      </c>
    </row>
    <row r="888" spans="1:69" ht="15.75" x14ac:dyDescent="0.25">
      <c r="A888" s="38" t="s">
        <v>10618</v>
      </c>
      <c r="B888" s="39" t="s">
        <v>10686</v>
      </c>
      <c r="C888" s="39" t="s">
        <v>70</v>
      </c>
      <c r="D888" s="39" t="s">
        <v>71</v>
      </c>
      <c r="E888" s="39" t="s">
        <v>70</v>
      </c>
      <c r="F888" s="66" t="str">
        <f>HYPERLINK("http://twiplomacy.com/info/south-america/Bolivia","http://twiplomacy.com/info/south-america/Bolivia")</f>
        <v>http://twiplomacy.com/info/south-america/Bolivia</v>
      </c>
      <c r="G888" s="41" t="s">
        <v>10711</v>
      </c>
      <c r="H888" s="48" t="s">
        <v>10712</v>
      </c>
      <c r="I888" s="41" t="s">
        <v>10713</v>
      </c>
      <c r="J888" s="43">
        <v>5703</v>
      </c>
      <c r="K888" s="43">
        <v>1704</v>
      </c>
      <c r="L888" s="41" t="s">
        <v>10714</v>
      </c>
      <c r="M888" s="41" t="s">
        <v>10715</v>
      </c>
      <c r="N888" s="41" t="s">
        <v>10716</v>
      </c>
      <c r="O888" s="43">
        <v>705</v>
      </c>
      <c r="P888" s="43">
        <v>1769</v>
      </c>
      <c r="Q888" s="41" t="s">
        <v>3587</v>
      </c>
      <c r="R888" s="41" t="s">
        <v>79</v>
      </c>
      <c r="S888" s="43">
        <v>88</v>
      </c>
      <c r="T888" s="44" t="s">
        <v>97</v>
      </c>
      <c r="U888" s="43">
        <v>2.9090909090909092</v>
      </c>
      <c r="V888" s="43">
        <v>1.4084709260588659</v>
      </c>
      <c r="W888" s="43">
        <v>0.91385498923187369</v>
      </c>
      <c r="X888" s="45">
        <v>35</v>
      </c>
      <c r="Y888" s="45">
        <v>1760</v>
      </c>
      <c r="Z888" s="46">
        <v>1.9886363636363601E-2</v>
      </c>
      <c r="AA888" s="41" t="s">
        <v>10711</v>
      </c>
      <c r="AB888" s="41" t="s">
        <v>10713</v>
      </c>
      <c r="AC888" s="41" t="s">
        <v>10717</v>
      </c>
      <c r="AD888" s="41" t="s">
        <v>10712</v>
      </c>
      <c r="AE888" s="43">
        <v>0</v>
      </c>
      <c r="AF888" s="43" t="e">
        <v>#VALUE!</v>
      </c>
      <c r="AG888" s="43">
        <v>0</v>
      </c>
      <c r="AH888" s="43">
        <v>0</v>
      </c>
      <c r="AI888" s="41" t="s">
        <v>82</v>
      </c>
      <c r="AJ888" s="41" t="s">
        <v>82</v>
      </c>
      <c r="AK888" s="41" t="s">
        <v>82</v>
      </c>
      <c r="AL888" s="41" t="s">
        <v>82</v>
      </c>
      <c r="AM888" s="41" t="s">
        <v>82</v>
      </c>
      <c r="AN888" s="43" t="s">
        <v>83</v>
      </c>
      <c r="AO888" s="43">
        <v>0</v>
      </c>
      <c r="AP888" s="43">
        <v>0</v>
      </c>
      <c r="AQ888" s="43">
        <v>0</v>
      </c>
      <c r="AR888" s="43">
        <v>0</v>
      </c>
      <c r="AS888" s="41">
        <v>0</v>
      </c>
      <c r="AT888" s="43">
        <v>5702</v>
      </c>
      <c r="AU888" s="43">
        <v>221</v>
      </c>
      <c r="AV888" s="47">
        <v>4.0300000000000002E-2</v>
      </c>
      <c r="AW888" s="48" t="s">
        <v>10718</v>
      </c>
      <c r="AX888" s="39">
        <v>0</v>
      </c>
      <c r="AY888" s="39">
        <v>0</v>
      </c>
      <c r="AZ888" s="39" t="s">
        <v>85</v>
      </c>
      <c r="BA888" s="39"/>
      <c r="BB888" s="48" t="s">
        <v>10719</v>
      </c>
      <c r="BC888" s="39">
        <v>0</v>
      </c>
      <c r="BD888" s="41" t="s">
        <v>10711</v>
      </c>
      <c r="BE888" s="50">
        <v>14</v>
      </c>
      <c r="BF888" s="50">
        <v>1</v>
      </c>
      <c r="BG888" s="50">
        <v>3</v>
      </c>
      <c r="BH888" s="50">
        <v>18</v>
      </c>
      <c r="BI888" s="50" t="s">
        <v>10720</v>
      </c>
      <c r="BJ888" s="50" t="s">
        <v>1056</v>
      </c>
      <c r="BK888" s="50" t="s">
        <v>10721</v>
      </c>
      <c r="BL888" s="97" t="s">
        <v>10722</v>
      </c>
      <c r="BM888" s="52">
        <v>5</v>
      </c>
      <c r="BN888" s="57">
        <v>0</v>
      </c>
      <c r="BO888" s="57">
        <v>199</v>
      </c>
      <c r="BP888" s="57">
        <v>8</v>
      </c>
      <c r="BQ888" s="58" t="e">
        <f t="shared" si="47"/>
        <v>#DIV/0!</v>
      </c>
    </row>
    <row r="889" spans="1:69" ht="15.75" x14ac:dyDescent="0.25">
      <c r="A889" s="38" t="s">
        <v>10618</v>
      </c>
      <c r="B889" s="39" t="s">
        <v>10686</v>
      </c>
      <c r="C889" s="39" t="s">
        <v>211</v>
      </c>
      <c r="D889" s="39" t="s">
        <v>71</v>
      </c>
      <c r="E889" s="39" t="s">
        <v>211</v>
      </c>
      <c r="F889" s="66" t="str">
        <f>HYPERLINK("http://twiplomacy.com/info/south-america/Bolivia","http://twiplomacy.com/info/south-america/Bolivia")</f>
        <v>http://twiplomacy.com/info/south-america/Bolivia</v>
      </c>
      <c r="G889" s="41" t="s">
        <v>10723</v>
      </c>
      <c r="H889" s="48" t="s">
        <v>10724</v>
      </c>
      <c r="I889" s="41" t="s">
        <v>10725</v>
      </c>
      <c r="J889" s="43">
        <v>20266</v>
      </c>
      <c r="K889" s="43">
        <v>342</v>
      </c>
      <c r="L889" s="41" t="s">
        <v>10726</v>
      </c>
      <c r="M889" s="41" t="s">
        <v>10727</v>
      </c>
      <c r="N889" s="41"/>
      <c r="O889" s="43">
        <v>84</v>
      </c>
      <c r="P889" s="43">
        <v>8712</v>
      </c>
      <c r="Q889" s="41" t="s">
        <v>3587</v>
      </c>
      <c r="R889" s="41" t="s">
        <v>79</v>
      </c>
      <c r="S889" s="43">
        <v>137</v>
      </c>
      <c r="T889" s="44" t="s">
        <v>97</v>
      </c>
      <c r="U889" s="43">
        <v>6.8390557939914167</v>
      </c>
      <c r="V889" s="43">
        <v>9.6414141414141419</v>
      </c>
      <c r="W889" s="43">
        <v>6.9545454545454541</v>
      </c>
      <c r="X889" s="45">
        <v>88</v>
      </c>
      <c r="Y889" s="45">
        <v>3187</v>
      </c>
      <c r="Z889" s="46">
        <v>2.7612174458738599E-2</v>
      </c>
      <c r="AA889" s="41" t="s">
        <v>10723</v>
      </c>
      <c r="AB889" s="41" t="s">
        <v>10725</v>
      </c>
      <c r="AC889" s="41" t="s">
        <v>10728</v>
      </c>
      <c r="AD889" s="41" t="s">
        <v>10724</v>
      </c>
      <c r="AE889" s="43">
        <v>31394</v>
      </c>
      <c r="AF889" s="43">
        <v>8.5531716417910442</v>
      </c>
      <c r="AG889" s="43">
        <v>18338</v>
      </c>
      <c r="AH889" s="43">
        <v>13056</v>
      </c>
      <c r="AI889" s="47">
        <v>8.3000000000000001E-4</v>
      </c>
      <c r="AJ889" s="47">
        <v>1.09E-3</v>
      </c>
      <c r="AK889" s="47">
        <v>5.6999999999999998E-4</v>
      </c>
      <c r="AL889" s="47">
        <v>1.48E-3</v>
      </c>
      <c r="AM889" s="47">
        <v>4.6000000000000001E-4</v>
      </c>
      <c r="AN889" s="43">
        <v>2144</v>
      </c>
      <c r="AO889" s="43">
        <v>679</v>
      </c>
      <c r="AP889" s="43">
        <v>195</v>
      </c>
      <c r="AQ889" s="43">
        <v>906</v>
      </c>
      <c r="AR889" s="43">
        <v>116</v>
      </c>
      <c r="AS889" s="41">
        <v>5.87</v>
      </c>
      <c r="AT889" s="43">
        <v>20226</v>
      </c>
      <c r="AU889" s="43">
        <v>5433</v>
      </c>
      <c r="AV889" s="47">
        <v>0.36730000000000002</v>
      </c>
      <c r="AW889" s="48" t="str">
        <f>HYPERLINK("https://twitter.com/MindeGobierno/lists","https://twitter.com/MindeGobierno/lists")</f>
        <v>https://twitter.com/MindeGobierno/lists</v>
      </c>
      <c r="AX889" s="39">
        <v>0</v>
      </c>
      <c r="AY889" s="39">
        <v>0</v>
      </c>
      <c r="AZ889" s="39" t="s">
        <v>85</v>
      </c>
      <c r="BA889" s="39"/>
      <c r="BB889" s="48" t="s">
        <v>10729</v>
      </c>
      <c r="BC889" s="39">
        <v>0</v>
      </c>
      <c r="BD889" s="41" t="s">
        <v>10723</v>
      </c>
      <c r="BE889" s="50">
        <v>5</v>
      </c>
      <c r="BF889" s="50">
        <v>2</v>
      </c>
      <c r="BG889" s="50">
        <v>3</v>
      </c>
      <c r="BH889" s="50">
        <v>10</v>
      </c>
      <c r="BI889" s="50" t="s">
        <v>10730</v>
      </c>
      <c r="BJ889" s="50" t="s">
        <v>10731</v>
      </c>
      <c r="BK889" s="50" t="s">
        <v>10732</v>
      </c>
      <c r="BL889" s="56" t="s">
        <v>10733</v>
      </c>
      <c r="BM889" s="52">
        <v>5817</v>
      </c>
      <c r="BN889" s="57">
        <v>100</v>
      </c>
      <c r="BO889" s="57">
        <v>70</v>
      </c>
      <c r="BP889" s="57">
        <v>0</v>
      </c>
      <c r="BQ889" s="58">
        <f t="shared" si="47"/>
        <v>0.83100000000000007</v>
      </c>
    </row>
    <row r="890" spans="1:69" ht="15.75" x14ac:dyDescent="0.25">
      <c r="A890" s="38" t="s">
        <v>10618</v>
      </c>
      <c r="B890" s="39" t="s">
        <v>10686</v>
      </c>
      <c r="C890" s="39" t="s">
        <v>132</v>
      </c>
      <c r="D890" s="39" t="s">
        <v>71</v>
      </c>
      <c r="E890" s="39" t="s">
        <v>132</v>
      </c>
      <c r="F890" s="66" t="str">
        <f>HYPERLINK("http://twiplomacy.com/info/south-america/Bolivia","http://twiplomacy.com/info/south-america/Bolivia")</f>
        <v>http://twiplomacy.com/info/south-america/Bolivia</v>
      </c>
      <c r="G890" s="41" t="s">
        <v>10734</v>
      </c>
      <c r="H890" s="48" t="s">
        <v>10735</v>
      </c>
      <c r="I890" s="41" t="s">
        <v>10736</v>
      </c>
      <c r="J890" s="43">
        <v>20248</v>
      </c>
      <c r="K890" s="43">
        <v>249</v>
      </c>
      <c r="L890" s="41" t="s">
        <v>10737</v>
      </c>
      <c r="M890" s="41" t="s">
        <v>10738</v>
      </c>
      <c r="N890" s="41" t="s">
        <v>10686</v>
      </c>
      <c r="O890" s="43">
        <v>219</v>
      </c>
      <c r="P890" s="43">
        <v>6880</v>
      </c>
      <c r="Q890" s="41" t="s">
        <v>3587</v>
      </c>
      <c r="R890" s="41" t="s">
        <v>124</v>
      </c>
      <c r="S890" s="43">
        <v>148</v>
      </c>
      <c r="T890" s="44" t="s">
        <v>97</v>
      </c>
      <c r="U890" s="43">
        <v>9.9845679012345681</v>
      </c>
      <c r="V890" s="43">
        <v>17.453806672369549</v>
      </c>
      <c r="W890" s="43">
        <v>16.364841745081261</v>
      </c>
      <c r="X890" s="45">
        <v>8</v>
      </c>
      <c r="Y890" s="45">
        <v>3235</v>
      </c>
      <c r="Z890" s="46">
        <v>2.4729520865533201E-3</v>
      </c>
      <c r="AA890" s="41" t="s">
        <v>10734</v>
      </c>
      <c r="AB890" s="41" t="s">
        <v>10736</v>
      </c>
      <c r="AC890" s="41" t="s">
        <v>10739</v>
      </c>
      <c r="AD890" s="41" t="s">
        <v>10735</v>
      </c>
      <c r="AE890" s="43">
        <v>87086</v>
      </c>
      <c r="AF890" s="43">
        <v>16.467712513681139</v>
      </c>
      <c r="AG890" s="43">
        <v>45138</v>
      </c>
      <c r="AH890" s="43">
        <v>41948</v>
      </c>
      <c r="AI890" s="47">
        <v>2.7899999999999999E-3</v>
      </c>
      <c r="AJ890" s="47">
        <v>2.5600000000000002E-3</v>
      </c>
      <c r="AK890" s="47">
        <v>2.3999999999999998E-3</v>
      </c>
      <c r="AL890" s="47">
        <v>3.4199999999999999E-3</v>
      </c>
      <c r="AM890" s="47">
        <v>1.1100000000000001E-3</v>
      </c>
      <c r="AN890" s="43">
        <v>2741</v>
      </c>
      <c r="AO890" s="43">
        <v>1702</v>
      </c>
      <c r="AP890" s="43">
        <v>230</v>
      </c>
      <c r="AQ890" s="43">
        <v>547</v>
      </c>
      <c r="AR890" s="43">
        <v>192</v>
      </c>
      <c r="AS890" s="41">
        <v>7.51</v>
      </c>
      <c r="AT890" s="43">
        <v>20243</v>
      </c>
      <c r="AU890" s="43">
        <v>14677</v>
      </c>
      <c r="AV890" s="47">
        <v>2.6368999999999998</v>
      </c>
      <c r="AW890" s="48" t="s">
        <v>10740</v>
      </c>
      <c r="AX890" s="39">
        <v>0</v>
      </c>
      <c r="AY890" s="39">
        <v>0</v>
      </c>
      <c r="AZ890" s="39" t="s">
        <v>85</v>
      </c>
      <c r="BA890" s="39"/>
      <c r="BB890" s="48" t="s">
        <v>10741</v>
      </c>
      <c r="BC890" s="39">
        <v>0</v>
      </c>
      <c r="BD890" s="41" t="s">
        <v>10734</v>
      </c>
      <c r="BE890" s="50">
        <v>23</v>
      </c>
      <c r="BF890" s="50">
        <v>21</v>
      </c>
      <c r="BG890" s="50">
        <v>17</v>
      </c>
      <c r="BH890" s="50">
        <v>61</v>
      </c>
      <c r="BI890" s="50" t="s">
        <v>10742</v>
      </c>
      <c r="BJ890" s="50" t="s">
        <v>10743</v>
      </c>
      <c r="BK890" s="50" t="s">
        <v>10744</v>
      </c>
      <c r="BL890" s="56" t="s">
        <v>10745</v>
      </c>
      <c r="BM890" s="52">
        <v>95</v>
      </c>
      <c r="BN890" s="57">
        <v>8</v>
      </c>
      <c r="BO890" s="57">
        <v>117</v>
      </c>
      <c r="BP890" s="57">
        <v>3</v>
      </c>
      <c r="BQ890" s="58">
        <f t="shared" si="47"/>
        <v>0.1014957264957265</v>
      </c>
    </row>
    <row r="891" spans="1:69" ht="15.75" x14ac:dyDescent="0.25">
      <c r="A891" s="38" t="s">
        <v>10618</v>
      </c>
      <c r="B891" s="39" t="s">
        <v>10746</v>
      </c>
      <c r="C891" s="39" t="s">
        <v>146</v>
      </c>
      <c r="D891" s="39" t="s">
        <v>118</v>
      </c>
      <c r="E891" s="39" t="s">
        <v>10747</v>
      </c>
      <c r="F891" s="66" t="str">
        <f t="shared" ref="F891:F899" si="48">HYPERLINK("http://twiplomacy.com/info/south-america/Brazil","http://twiplomacy.com/info/south-america/Brazil")</f>
        <v>http://twiplomacy.com/info/south-america/Brazil</v>
      </c>
      <c r="G891" s="41" t="s">
        <v>10748</v>
      </c>
      <c r="H891" s="48" t="s">
        <v>10749</v>
      </c>
      <c r="I891" s="41" t="s">
        <v>10750</v>
      </c>
      <c r="J891" s="43">
        <v>963304</v>
      </c>
      <c r="K891" s="43">
        <v>571</v>
      </c>
      <c r="L891" s="41" t="s">
        <v>10751</v>
      </c>
      <c r="M891" s="41" t="s">
        <v>10752</v>
      </c>
      <c r="N891" s="41" t="s">
        <v>10753</v>
      </c>
      <c r="O891" s="43">
        <v>1128</v>
      </c>
      <c r="P891" s="43">
        <v>14088</v>
      </c>
      <c r="Q891" s="41" t="s">
        <v>153</v>
      </c>
      <c r="R891" s="41" t="s">
        <v>124</v>
      </c>
      <c r="S891" s="43">
        <v>2007</v>
      </c>
      <c r="T891" s="44" t="s">
        <v>97</v>
      </c>
      <c r="U891" s="43">
        <v>6.5555555555555554</v>
      </c>
      <c r="V891" s="43">
        <v>39.084386744106602</v>
      </c>
      <c r="W891" s="43">
        <v>144.18688076528869</v>
      </c>
      <c r="X891" s="45">
        <v>146</v>
      </c>
      <c r="Y891" s="45">
        <v>3245</v>
      </c>
      <c r="Z891" s="46">
        <v>4.4992295839753497E-2</v>
      </c>
      <c r="AA891" s="41" t="s">
        <v>10748</v>
      </c>
      <c r="AB891" s="41" t="s">
        <v>10750</v>
      </c>
      <c r="AC891" s="41" t="s">
        <v>10754</v>
      </c>
      <c r="AD891" s="41" t="s">
        <v>10749</v>
      </c>
      <c r="AE891" s="43">
        <v>374054</v>
      </c>
      <c r="AF891" s="43">
        <v>52.545653761869978</v>
      </c>
      <c r="AG891" s="43">
        <v>71935</v>
      </c>
      <c r="AH891" s="43">
        <v>302119</v>
      </c>
      <c r="AI891" s="47">
        <v>3.1E-4</v>
      </c>
      <c r="AJ891" s="47">
        <v>2.5999999999999998E-4</v>
      </c>
      <c r="AK891" s="47">
        <v>1.9000000000000001E-4</v>
      </c>
      <c r="AL891" s="47">
        <v>5.1000000000000004E-4</v>
      </c>
      <c r="AM891" s="47">
        <v>3.4000000000000002E-4</v>
      </c>
      <c r="AN891" s="43">
        <v>1369</v>
      </c>
      <c r="AO891" s="43">
        <v>387</v>
      </c>
      <c r="AP891" s="43">
        <v>228</v>
      </c>
      <c r="AQ891" s="43">
        <v>302</v>
      </c>
      <c r="AR891" s="43">
        <v>449</v>
      </c>
      <c r="AS891" s="41">
        <v>3.75</v>
      </c>
      <c r="AT891" s="43">
        <v>963378</v>
      </c>
      <c r="AU891" s="43">
        <v>189219</v>
      </c>
      <c r="AV891" s="47">
        <v>0.24440000000000001</v>
      </c>
      <c r="AW891" s="72" t="s">
        <v>10755</v>
      </c>
      <c r="AX891" s="39">
        <v>0</v>
      </c>
      <c r="AY891" s="39">
        <v>2</v>
      </c>
      <c r="AZ891" s="39" t="s">
        <v>85</v>
      </c>
      <c r="BA891" s="61"/>
      <c r="BB891" s="48" t="s">
        <v>10756</v>
      </c>
      <c r="BC891" s="39">
        <v>3</v>
      </c>
      <c r="BD891" s="41" t="s">
        <v>10748</v>
      </c>
      <c r="BE891" s="50">
        <v>25</v>
      </c>
      <c r="BF891" s="50">
        <v>16</v>
      </c>
      <c r="BG891" s="50">
        <v>13</v>
      </c>
      <c r="BH891" s="50">
        <v>54</v>
      </c>
      <c r="BI891" s="50" t="s">
        <v>10757</v>
      </c>
      <c r="BJ891" s="50" t="s">
        <v>10758</v>
      </c>
      <c r="BK891" s="50" t="s">
        <v>10759</v>
      </c>
      <c r="BL891" s="80" t="s">
        <v>10760</v>
      </c>
      <c r="BM891" s="52">
        <v>1</v>
      </c>
      <c r="BN891" s="57">
        <v>0</v>
      </c>
      <c r="BO891" s="57">
        <v>4073</v>
      </c>
      <c r="BP891" s="57">
        <v>0</v>
      </c>
      <c r="BQ891" s="58" t="e">
        <f t="shared" si="47"/>
        <v>#DIV/0!</v>
      </c>
    </row>
    <row r="892" spans="1:69" ht="15.75" x14ac:dyDescent="0.25">
      <c r="A892" s="38" t="s">
        <v>10618</v>
      </c>
      <c r="B892" s="39" t="s">
        <v>10746</v>
      </c>
      <c r="C892" s="39" t="s">
        <v>70</v>
      </c>
      <c r="D892" s="39" t="s">
        <v>71</v>
      </c>
      <c r="E892" s="39" t="s">
        <v>70</v>
      </c>
      <c r="F892" s="66" t="str">
        <f t="shared" si="48"/>
        <v>http://twiplomacy.com/info/south-america/Brazil</v>
      </c>
      <c r="G892" s="41" t="s">
        <v>10761</v>
      </c>
      <c r="H892" s="48" t="s">
        <v>10762</v>
      </c>
      <c r="I892" s="41" t="s">
        <v>10763</v>
      </c>
      <c r="J892" s="43">
        <v>55718</v>
      </c>
      <c r="K892" s="43">
        <v>256</v>
      </c>
      <c r="L892" s="41" t="s">
        <v>10764</v>
      </c>
      <c r="M892" s="41" t="s">
        <v>10765</v>
      </c>
      <c r="N892" s="41" t="s">
        <v>10766</v>
      </c>
      <c r="O892" s="43">
        <v>293</v>
      </c>
      <c r="P892" s="43">
        <v>4433</v>
      </c>
      <c r="Q892" s="41" t="s">
        <v>153</v>
      </c>
      <c r="R892" s="41" t="s">
        <v>124</v>
      </c>
      <c r="S892" s="43">
        <v>247</v>
      </c>
      <c r="T892" s="39" t="s">
        <v>97</v>
      </c>
      <c r="U892" s="43">
        <v>2.0075140889167189</v>
      </c>
      <c r="V892" s="43">
        <v>1.3767554479418891</v>
      </c>
      <c r="W892" s="43">
        <v>1.4799031476997579</v>
      </c>
      <c r="X892" s="45">
        <v>25</v>
      </c>
      <c r="Y892" s="45">
        <v>3206</v>
      </c>
      <c r="Z892" s="46">
        <v>7.7978789769182801E-3</v>
      </c>
      <c r="AA892" s="41" t="s">
        <v>10761</v>
      </c>
      <c r="AB892" s="41" t="s">
        <v>10763</v>
      </c>
      <c r="AC892" s="41" t="s">
        <v>10767</v>
      </c>
      <c r="AD892" s="41" t="s">
        <v>10762</v>
      </c>
      <c r="AE892" s="43">
        <v>523</v>
      </c>
      <c r="AF892" s="43">
        <v>2.847457627118644</v>
      </c>
      <c r="AG892" s="43">
        <v>168</v>
      </c>
      <c r="AH892" s="43">
        <v>355</v>
      </c>
      <c r="AI892" s="47">
        <v>1.4999999999999999E-4</v>
      </c>
      <c r="AJ892" s="47">
        <v>3.6999999999999999E-4</v>
      </c>
      <c r="AK892" s="47">
        <v>1.4999999999999999E-4</v>
      </c>
      <c r="AL892" s="47">
        <v>1.4999999999999999E-4</v>
      </c>
      <c r="AM892" s="47">
        <v>1.2999999999999999E-4</v>
      </c>
      <c r="AN892" s="43">
        <v>59</v>
      </c>
      <c r="AO892" s="43">
        <v>3</v>
      </c>
      <c r="AP892" s="43">
        <v>5</v>
      </c>
      <c r="AQ892" s="43">
        <v>35</v>
      </c>
      <c r="AR892" s="43">
        <v>13</v>
      </c>
      <c r="AS892" s="41">
        <v>0.16</v>
      </c>
      <c r="AT892" s="43">
        <v>55708</v>
      </c>
      <c r="AU892" s="43">
        <v>4766</v>
      </c>
      <c r="AV892" s="47">
        <v>9.3600000000000003E-2</v>
      </c>
      <c r="AW892" s="48" t="str">
        <f>HYPERLINK("https://twitter.com/casacivilbr/lists","https://twitter.com/casacivilbr/lists")</f>
        <v>https://twitter.com/casacivilbr/lists</v>
      </c>
      <c r="AX892" s="39">
        <v>0</v>
      </c>
      <c r="AY892" s="39">
        <v>1</v>
      </c>
      <c r="AZ892" s="39" t="s">
        <v>85</v>
      </c>
      <c r="BA892" s="39"/>
      <c r="BB892" s="48" t="s">
        <v>10768</v>
      </c>
      <c r="BC892" s="39">
        <v>0</v>
      </c>
      <c r="BD892" s="41" t="s">
        <v>10761</v>
      </c>
      <c r="BE892" s="50">
        <v>0</v>
      </c>
      <c r="BF892" s="50">
        <v>4</v>
      </c>
      <c r="BG892" s="50">
        <v>6</v>
      </c>
      <c r="BH892" s="50">
        <v>10</v>
      </c>
      <c r="BI892" s="50"/>
      <c r="BJ892" s="50" t="s">
        <v>10769</v>
      </c>
      <c r="BK892" s="50" t="s">
        <v>10770</v>
      </c>
      <c r="BL892" s="56" t="s">
        <v>10771</v>
      </c>
      <c r="BM892" s="52">
        <v>29</v>
      </c>
      <c r="BN892" s="57">
        <v>2</v>
      </c>
      <c r="BO892" s="57">
        <v>293</v>
      </c>
      <c r="BP892" s="57">
        <v>17</v>
      </c>
      <c r="BQ892" s="58">
        <f t="shared" si="47"/>
        <v>4.9488054607508533E-2</v>
      </c>
    </row>
    <row r="893" spans="1:69" ht="15.75" x14ac:dyDescent="0.25">
      <c r="A893" s="38" t="s">
        <v>10618</v>
      </c>
      <c r="B893" s="39" t="s">
        <v>10746</v>
      </c>
      <c r="C893" s="39" t="s">
        <v>211</v>
      </c>
      <c r="D893" s="39" t="s">
        <v>71</v>
      </c>
      <c r="E893" s="39" t="s">
        <v>211</v>
      </c>
      <c r="F893" s="66" t="str">
        <f t="shared" si="48"/>
        <v>http://twiplomacy.com/info/south-america/Brazil</v>
      </c>
      <c r="G893" s="41" t="s">
        <v>10772</v>
      </c>
      <c r="H893" s="72" t="s">
        <v>10773</v>
      </c>
      <c r="I893" s="41" t="s">
        <v>10774</v>
      </c>
      <c r="J893" s="43">
        <v>39326</v>
      </c>
      <c r="K893" s="43">
        <v>119</v>
      </c>
      <c r="L893" s="41" t="s">
        <v>10775</v>
      </c>
      <c r="M893" s="41" t="s">
        <v>10776</v>
      </c>
      <c r="N893" s="41" t="s">
        <v>10777</v>
      </c>
      <c r="O893" s="43">
        <v>66</v>
      </c>
      <c r="P893" s="43">
        <v>12168</v>
      </c>
      <c r="Q893" s="41" t="s">
        <v>164</v>
      </c>
      <c r="R893" s="41" t="s">
        <v>124</v>
      </c>
      <c r="S893" s="43">
        <v>635</v>
      </c>
      <c r="T893" s="39" t="s">
        <v>97</v>
      </c>
      <c r="U893" s="43">
        <v>9.4662756598240474</v>
      </c>
      <c r="V893" s="43">
        <v>1.6541074737492281</v>
      </c>
      <c r="W893" s="43">
        <v>2.764051883878937</v>
      </c>
      <c r="X893" s="45">
        <v>23</v>
      </c>
      <c r="Y893" s="45">
        <v>3228</v>
      </c>
      <c r="Z893" s="46">
        <v>7.1251548946716196E-3</v>
      </c>
      <c r="AA893" s="41" t="s">
        <v>10772</v>
      </c>
      <c r="AB893" s="41" t="s">
        <v>10774</v>
      </c>
      <c r="AC893" s="41" t="s">
        <v>10778</v>
      </c>
      <c r="AD893" s="41" t="s">
        <v>10773</v>
      </c>
      <c r="AE893" s="43">
        <v>7647</v>
      </c>
      <c r="AF893" s="43">
        <v>1.6221352711011738</v>
      </c>
      <c r="AG893" s="43">
        <v>2902</v>
      </c>
      <c r="AH893" s="43">
        <v>4745</v>
      </c>
      <c r="AI893" s="47">
        <v>1.1E-4</v>
      </c>
      <c r="AJ893" s="47">
        <v>1.1E-4</v>
      </c>
      <c r="AK893" s="47">
        <v>1.1E-4</v>
      </c>
      <c r="AL893" s="47">
        <v>1.2999999999999999E-4</v>
      </c>
      <c r="AM893" s="47">
        <v>3.0000000000000001E-5</v>
      </c>
      <c r="AN893" s="43">
        <v>1789</v>
      </c>
      <c r="AO893" s="43">
        <v>278</v>
      </c>
      <c r="AP893" s="43">
        <v>96</v>
      </c>
      <c r="AQ893" s="43">
        <v>1358</v>
      </c>
      <c r="AR893" s="43">
        <v>57</v>
      </c>
      <c r="AS893" s="41">
        <v>4.9000000000000004</v>
      </c>
      <c r="AT893" s="43">
        <v>39316</v>
      </c>
      <c r="AU893" s="43">
        <v>5625</v>
      </c>
      <c r="AV893" s="47">
        <v>0.16700000000000001</v>
      </c>
      <c r="AW893" s="48" t="str">
        <f>HYPERLINK("https://twitter.com/BrazilGovNews/lists","https://twitter.com/BrazilGovNews/lists")</f>
        <v>https://twitter.com/BrazilGovNews/lists</v>
      </c>
      <c r="AX893" s="39">
        <v>1</v>
      </c>
      <c r="AY893" s="39">
        <v>0</v>
      </c>
      <c r="AZ893" s="39" t="s">
        <v>85</v>
      </c>
      <c r="BA893" s="39"/>
      <c r="BB893" s="48" t="s">
        <v>10779</v>
      </c>
      <c r="BC893" s="39">
        <v>0</v>
      </c>
      <c r="BD893" s="41" t="s">
        <v>10772</v>
      </c>
      <c r="BE893" s="50">
        <v>1</v>
      </c>
      <c r="BF893" s="50">
        <v>5</v>
      </c>
      <c r="BG893" s="50">
        <v>5</v>
      </c>
      <c r="BH893" s="50">
        <v>11</v>
      </c>
      <c r="BI893" s="50" t="s">
        <v>10761</v>
      </c>
      <c r="BJ893" s="50" t="s">
        <v>10780</v>
      </c>
      <c r="BK893" s="50" t="s">
        <v>10781</v>
      </c>
      <c r="BL893" s="51" t="s">
        <v>10782</v>
      </c>
      <c r="BM893" s="52" t="s">
        <v>90</v>
      </c>
      <c r="BN893" s="57"/>
      <c r="BO893" s="57"/>
      <c r="BP893" s="57"/>
      <c r="BQ893" s="58"/>
    </row>
    <row r="894" spans="1:69" ht="15.75" x14ac:dyDescent="0.25">
      <c r="A894" s="38" t="s">
        <v>10618</v>
      </c>
      <c r="B894" s="39" t="s">
        <v>10746</v>
      </c>
      <c r="C894" s="39" t="s">
        <v>211</v>
      </c>
      <c r="D894" s="39" t="s">
        <v>71</v>
      </c>
      <c r="E894" s="39" t="s">
        <v>211</v>
      </c>
      <c r="F894" s="66" t="str">
        <f t="shared" si="48"/>
        <v>http://twiplomacy.com/info/south-america/Brazil</v>
      </c>
      <c r="G894" s="41" t="s">
        <v>10783</v>
      </c>
      <c r="H894" s="48" t="s">
        <v>10784</v>
      </c>
      <c r="I894" s="41" t="s">
        <v>10785</v>
      </c>
      <c r="J894" s="43">
        <v>154329</v>
      </c>
      <c r="K894" s="43">
        <v>164</v>
      </c>
      <c r="L894" s="41" t="s">
        <v>10786</v>
      </c>
      <c r="M894" s="41" t="s">
        <v>10787</v>
      </c>
      <c r="N894" s="41" t="s">
        <v>10788</v>
      </c>
      <c r="O894" s="43">
        <v>130</v>
      </c>
      <c r="P894" s="43">
        <v>11688</v>
      </c>
      <c r="Q894" s="41" t="s">
        <v>153</v>
      </c>
      <c r="R894" s="41" t="s">
        <v>79</v>
      </c>
      <c r="S894" s="43">
        <v>1017</v>
      </c>
      <c r="T894" s="44" t="s">
        <v>10789</v>
      </c>
      <c r="U894" s="43">
        <v>4.2826086956521738</v>
      </c>
      <c r="V894" s="43">
        <v>2.2820512820512819</v>
      </c>
      <c r="W894" s="43">
        <v>0.27546777546777551</v>
      </c>
      <c r="X894" s="45">
        <v>1</v>
      </c>
      <c r="Y894" s="45">
        <v>3152</v>
      </c>
      <c r="Z894" s="46">
        <v>3.1725888324873099E-4</v>
      </c>
      <c r="AA894" s="41" t="s">
        <v>10783</v>
      </c>
      <c r="AB894" s="41" t="s">
        <v>10785</v>
      </c>
      <c r="AC894" s="41" t="s">
        <v>10790</v>
      </c>
      <c r="AD894" s="41" t="s">
        <v>10784</v>
      </c>
      <c r="AE894" s="43">
        <v>0</v>
      </c>
      <c r="AF894" s="43" t="e">
        <v>#VALUE!</v>
      </c>
      <c r="AG894" s="43">
        <v>0</v>
      </c>
      <c r="AH894" s="43">
        <v>0</v>
      </c>
      <c r="AI894" s="41" t="s">
        <v>82</v>
      </c>
      <c r="AJ894" s="41" t="s">
        <v>82</v>
      </c>
      <c r="AK894" s="41" t="s">
        <v>82</v>
      </c>
      <c r="AL894" s="41" t="s">
        <v>82</v>
      </c>
      <c r="AM894" s="41" t="s">
        <v>82</v>
      </c>
      <c r="AN894" s="43" t="s">
        <v>83</v>
      </c>
      <c r="AO894" s="43">
        <v>0</v>
      </c>
      <c r="AP894" s="43">
        <v>0</v>
      </c>
      <c r="AQ894" s="43">
        <v>0</v>
      </c>
      <c r="AR894" s="43">
        <v>0</v>
      </c>
      <c r="AS894" s="41">
        <v>0</v>
      </c>
      <c r="AT894" s="43">
        <v>154343</v>
      </c>
      <c r="AU894" s="43">
        <v>-2138</v>
      </c>
      <c r="AV894" s="47">
        <v>-1.37E-2</v>
      </c>
      <c r="AW894" s="48" t="str">
        <f>HYPERLINK("https://twitter.com/imprensaPR/lists","https://twitter.com/imprensaPR/lists")</f>
        <v>https://twitter.com/imprensaPR/lists</v>
      </c>
      <c r="AX894" s="39">
        <v>0</v>
      </c>
      <c r="AY894" s="39">
        <v>1</v>
      </c>
      <c r="AZ894" s="39" t="s">
        <v>85</v>
      </c>
      <c r="BA894" s="39"/>
      <c r="BB894" s="48" t="s">
        <v>10791</v>
      </c>
      <c r="BC894" s="39">
        <v>0</v>
      </c>
      <c r="BD894" s="41" t="s">
        <v>10783</v>
      </c>
      <c r="BE894" s="50">
        <v>1</v>
      </c>
      <c r="BF894" s="50">
        <v>10</v>
      </c>
      <c r="BG894" s="50">
        <v>5</v>
      </c>
      <c r="BH894" s="50">
        <v>16</v>
      </c>
      <c r="BI894" s="50" t="s">
        <v>645</v>
      </c>
      <c r="BJ894" s="50" t="s">
        <v>10792</v>
      </c>
      <c r="BK894" s="50" t="s">
        <v>10793</v>
      </c>
      <c r="BL894" s="56" t="s">
        <v>10794</v>
      </c>
      <c r="BM894" s="52" t="s">
        <v>90</v>
      </c>
      <c r="BN894" s="57"/>
      <c r="BO894" s="57"/>
      <c r="BP894" s="57"/>
      <c r="BQ894" s="58"/>
    </row>
    <row r="895" spans="1:69" ht="15.75" x14ac:dyDescent="0.25">
      <c r="A895" s="38" t="s">
        <v>10618</v>
      </c>
      <c r="B895" s="39" t="s">
        <v>10746</v>
      </c>
      <c r="C895" s="39" t="s">
        <v>211</v>
      </c>
      <c r="D895" s="39" t="s">
        <v>71</v>
      </c>
      <c r="E895" s="39" t="s">
        <v>211</v>
      </c>
      <c r="F895" s="66" t="str">
        <f t="shared" si="48"/>
        <v>http://twiplomacy.com/info/south-america/Brazil</v>
      </c>
      <c r="G895" s="41" t="s">
        <v>10795</v>
      </c>
      <c r="H895" s="48" t="s">
        <v>10796</v>
      </c>
      <c r="I895" s="41" t="s">
        <v>10797</v>
      </c>
      <c r="J895" s="43">
        <v>523101</v>
      </c>
      <c r="K895" s="43">
        <v>255</v>
      </c>
      <c r="L895" s="41" t="s">
        <v>10798</v>
      </c>
      <c r="M895" s="41" t="s">
        <v>10799</v>
      </c>
      <c r="N895" s="41" t="s">
        <v>10788</v>
      </c>
      <c r="O895" s="43">
        <v>2633</v>
      </c>
      <c r="P895" s="43">
        <v>83964</v>
      </c>
      <c r="Q895" s="41" t="s">
        <v>153</v>
      </c>
      <c r="R895" s="41" t="s">
        <v>124</v>
      </c>
      <c r="S895" s="43">
        <v>1858</v>
      </c>
      <c r="T895" s="39" t="s">
        <v>10800</v>
      </c>
      <c r="U895" s="53"/>
      <c r="V895" s="53"/>
      <c r="W895" s="53"/>
      <c r="X895" s="45">
        <v>63</v>
      </c>
      <c r="Y895" s="45">
        <v>3200</v>
      </c>
      <c r="Z895" s="46">
        <v>1.96875E-2</v>
      </c>
      <c r="AA895" s="113" t="s">
        <v>10795</v>
      </c>
      <c r="AB895" s="41" t="s">
        <v>10797</v>
      </c>
      <c r="AC895" s="41" t="s">
        <v>10801</v>
      </c>
      <c r="AD895" s="41" t="s">
        <v>10796</v>
      </c>
      <c r="AE895" s="43">
        <v>36</v>
      </c>
      <c r="AF895" s="43">
        <v>7</v>
      </c>
      <c r="AG895" s="43">
        <v>14</v>
      </c>
      <c r="AH895" s="43">
        <v>22</v>
      </c>
      <c r="AI895" s="47">
        <v>3.0000000000000001E-5</v>
      </c>
      <c r="AJ895" s="41" t="s">
        <v>82</v>
      </c>
      <c r="AK895" s="47">
        <v>1.0000000000000001E-5</v>
      </c>
      <c r="AL895" s="47">
        <v>6.0000000000000002E-5</v>
      </c>
      <c r="AM895" s="41" t="s">
        <v>82</v>
      </c>
      <c r="AN895" s="43">
        <v>2</v>
      </c>
      <c r="AO895" s="43">
        <v>0</v>
      </c>
      <c r="AP895" s="43">
        <v>1</v>
      </c>
      <c r="AQ895" s="43">
        <v>1</v>
      </c>
      <c r="AR895" s="43">
        <v>0</v>
      </c>
      <c r="AS895" s="41">
        <v>0.01</v>
      </c>
      <c r="AT895" s="43">
        <v>523137</v>
      </c>
      <c r="AU895" s="43">
        <v>252</v>
      </c>
      <c r="AV895" s="47">
        <v>5.0000000000000001E-4</v>
      </c>
      <c r="AW895" s="48"/>
      <c r="AX895" s="39"/>
      <c r="AY895" s="39"/>
      <c r="AZ895" s="39"/>
      <c r="BA895" s="39"/>
      <c r="BB895" s="48"/>
      <c r="BC895" s="64"/>
      <c r="BD895" s="49" t="s">
        <v>10795</v>
      </c>
      <c r="BE895" s="50">
        <v>0</v>
      </c>
      <c r="BF895" s="50">
        <v>3</v>
      </c>
      <c r="BG895" s="50">
        <v>5</v>
      </c>
      <c r="BH895" s="50">
        <v>8</v>
      </c>
      <c r="BI895" s="50"/>
      <c r="BJ895" s="50" t="s">
        <v>10802</v>
      </c>
      <c r="BK895" s="50" t="s">
        <v>10803</v>
      </c>
      <c r="BL895" s="56" t="s">
        <v>10804</v>
      </c>
      <c r="BM895" s="52" t="s">
        <v>90</v>
      </c>
      <c r="BN895" s="57"/>
      <c r="BO895" s="57"/>
      <c r="BP895" s="57"/>
      <c r="BQ895" s="58"/>
    </row>
    <row r="896" spans="1:69" ht="15.75" x14ac:dyDescent="0.25">
      <c r="A896" s="38" t="s">
        <v>10618</v>
      </c>
      <c r="B896" s="39" t="s">
        <v>10746</v>
      </c>
      <c r="C896" s="39" t="s">
        <v>117</v>
      </c>
      <c r="D896" s="39" t="s">
        <v>118</v>
      </c>
      <c r="E896" s="39" t="s">
        <v>10805</v>
      </c>
      <c r="F896" s="66" t="str">
        <f t="shared" si="48"/>
        <v>http://twiplomacy.com/info/south-america/Brazil</v>
      </c>
      <c r="G896" s="41" t="s">
        <v>10806</v>
      </c>
      <c r="H896" s="72" t="s">
        <v>10807</v>
      </c>
      <c r="I896" s="41" t="s">
        <v>10808</v>
      </c>
      <c r="J896" s="43">
        <v>112424</v>
      </c>
      <c r="K896" s="43">
        <v>536</v>
      </c>
      <c r="L896" s="41" t="s">
        <v>10809</v>
      </c>
      <c r="M896" s="41" t="s">
        <v>10810</v>
      </c>
      <c r="N896" s="41" t="s">
        <v>10811</v>
      </c>
      <c r="O896" s="43">
        <v>161</v>
      </c>
      <c r="P896" s="43">
        <v>7087</v>
      </c>
      <c r="Q896" s="41" t="s">
        <v>153</v>
      </c>
      <c r="R896" s="41" t="s">
        <v>124</v>
      </c>
      <c r="S896" s="43">
        <v>948</v>
      </c>
      <c r="T896" s="44" t="s">
        <v>97</v>
      </c>
      <c r="U896" s="43">
        <v>1.363405336721728</v>
      </c>
      <c r="V896" s="43">
        <v>19.017026106696939</v>
      </c>
      <c r="W896" s="43">
        <v>17</v>
      </c>
      <c r="X896" s="45">
        <v>254</v>
      </c>
      <c r="Y896" s="45">
        <v>3219</v>
      </c>
      <c r="Z896" s="46">
        <v>7.8906492699596195E-2</v>
      </c>
      <c r="AA896" s="41" t="s">
        <v>10806</v>
      </c>
      <c r="AB896" s="41" t="s">
        <v>10808</v>
      </c>
      <c r="AC896" s="41" t="s">
        <v>10812</v>
      </c>
      <c r="AD896" s="41" t="s">
        <v>10807</v>
      </c>
      <c r="AE896" s="43">
        <v>17072</v>
      </c>
      <c r="AF896" s="43">
        <v>35.909090909090907</v>
      </c>
      <c r="AG896" s="43">
        <v>6715</v>
      </c>
      <c r="AH896" s="43">
        <v>10357</v>
      </c>
      <c r="AI896" s="47">
        <v>8.3000000000000001E-4</v>
      </c>
      <c r="AJ896" s="47">
        <v>9.2000000000000003E-4</v>
      </c>
      <c r="AK896" s="47">
        <v>5.4000000000000001E-4</v>
      </c>
      <c r="AL896" s="41" t="s">
        <v>82</v>
      </c>
      <c r="AM896" s="47">
        <v>8.8999999999999995E-4</v>
      </c>
      <c r="AN896" s="43">
        <v>187</v>
      </c>
      <c r="AO896" s="43">
        <v>21</v>
      </c>
      <c r="AP896" s="43">
        <v>0</v>
      </c>
      <c r="AQ896" s="43">
        <v>27</v>
      </c>
      <c r="AR896" s="43">
        <v>139</v>
      </c>
      <c r="AS896" s="41">
        <v>0.51</v>
      </c>
      <c r="AT896" s="43">
        <v>112427</v>
      </c>
      <c r="AU896" s="43">
        <v>9600</v>
      </c>
      <c r="AV896" s="47">
        <v>9.3399999999999997E-2</v>
      </c>
      <c r="AW896" s="48" t="s">
        <v>10813</v>
      </c>
      <c r="AX896" s="39">
        <v>0</v>
      </c>
      <c r="AY896" s="39">
        <v>1</v>
      </c>
      <c r="AZ896" s="39" t="s">
        <v>85</v>
      </c>
      <c r="BA896" s="39"/>
      <c r="BB896" s="48" t="s">
        <v>10814</v>
      </c>
      <c r="BC896" s="39">
        <v>0</v>
      </c>
      <c r="BD896" s="41" t="s">
        <v>10806</v>
      </c>
      <c r="BE896" s="50">
        <v>3</v>
      </c>
      <c r="BF896" s="50">
        <v>16</v>
      </c>
      <c r="BG896" s="50">
        <v>7</v>
      </c>
      <c r="BH896" s="50">
        <v>26</v>
      </c>
      <c r="BI896" s="50" t="s">
        <v>10815</v>
      </c>
      <c r="BJ896" s="50" t="s">
        <v>10816</v>
      </c>
      <c r="BK896" s="50" t="s">
        <v>10817</v>
      </c>
      <c r="BL896" s="56" t="s">
        <v>10818</v>
      </c>
      <c r="BM896" s="52" t="s">
        <v>90</v>
      </c>
      <c r="BN896" s="57"/>
      <c r="BO896" s="57"/>
      <c r="BP896" s="57"/>
      <c r="BQ896" s="58"/>
    </row>
    <row r="897" spans="1:69" ht="15.75" x14ac:dyDescent="0.25">
      <c r="A897" s="38" t="s">
        <v>10618</v>
      </c>
      <c r="B897" s="39" t="s">
        <v>10746</v>
      </c>
      <c r="C897" s="39" t="s">
        <v>132</v>
      </c>
      <c r="D897" s="39" t="s">
        <v>71</v>
      </c>
      <c r="E897" s="39" t="s">
        <v>132</v>
      </c>
      <c r="F897" s="66" t="str">
        <f t="shared" si="48"/>
        <v>http://twiplomacy.com/info/south-america/Brazil</v>
      </c>
      <c r="G897" s="41" t="s">
        <v>10819</v>
      </c>
      <c r="H897" s="48" t="s">
        <v>10820</v>
      </c>
      <c r="I897" s="41" t="s">
        <v>10821</v>
      </c>
      <c r="J897" s="43">
        <v>178170</v>
      </c>
      <c r="K897" s="43">
        <v>813</v>
      </c>
      <c r="L897" s="41" t="s">
        <v>10822</v>
      </c>
      <c r="M897" s="41" t="s">
        <v>10823</v>
      </c>
      <c r="N897" s="41" t="s">
        <v>10824</v>
      </c>
      <c r="O897" s="43">
        <v>1775</v>
      </c>
      <c r="P897" s="43">
        <v>20625</v>
      </c>
      <c r="Q897" s="41" t="s">
        <v>153</v>
      </c>
      <c r="R897" s="41" t="s">
        <v>124</v>
      </c>
      <c r="S897" s="43">
        <v>1398</v>
      </c>
      <c r="T897" s="44" t="s">
        <v>97</v>
      </c>
      <c r="U897" s="43">
        <v>4.3563685636856366</v>
      </c>
      <c r="V897" s="43">
        <v>8.6031164069660857</v>
      </c>
      <c r="W897" s="43">
        <v>15.455087076076991</v>
      </c>
      <c r="X897" s="45">
        <v>181</v>
      </c>
      <c r="Y897" s="45">
        <v>3215</v>
      </c>
      <c r="Z897" s="46">
        <v>5.6298600311042002E-2</v>
      </c>
      <c r="AA897" s="41" t="s">
        <v>10819</v>
      </c>
      <c r="AB897" s="41" t="s">
        <v>10821</v>
      </c>
      <c r="AC897" s="41" t="s">
        <v>10825</v>
      </c>
      <c r="AD897" s="41" t="s">
        <v>10820</v>
      </c>
      <c r="AE897" s="43">
        <v>22989</v>
      </c>
      <c r="AF897" s="43">
        <v>6.8463661453541862</v>
      </c>
      <c r="AG897" s="43">
        <v>7442</v>
      </c>
      <c r="AH897" s="43">
        <v>15547</v>
      </c>
      <c r="AI897" s="47">
        <v>1.2E-4</v>
      </c>
      <c r="AJ897" s="47">
        <v>9.0000000000000006E-5</v>
      </c>
      <c r="AK897" s="47">
        <v>1.8000000000000001E-4</v>
      </c>
      <c r="AL897" s="47">
        <v>1.7000000000000001E-4</v>
      </c>
      <c r="AM897" s="47">
        <v>9.0000000000000006E-5</v>
      </c>
      <c r="AN897" s="43">
        <v>1087</v>
      </c>
      <c r="AO897" s="43">
        <v>503</v>
      </c>
      <c r="AP897" s="43">
        <v>18</v>
      </c>
      <c r="AQ897" s="43">
        <v>376</v>
      </c>
      <c r="AR897" s="43">
        <v>181</v>
      </c>
      <c r="AS897" s="41">
        <v>2.98</v>
      </c>
      <c r="AT897" s="43">
        <v>178160</v>
      </c>
      <c r="AU897" s="43">
        <v>16989</v>
      </c>
      <c r="AV897" s="47">
        <v>0.10539999999999999</v>
      </c>
      <c r="AW897" s="72" t="str">
        <f>HYPERLINK("https://twitter.com/ItamaratyGovBr/lists","https://twitter.com/ItamaratyGovBr/lists")</f>
        <v>https://twitter.com/ItamaratyGovBr/lists</v>
      </c>
      <c r="AX897" s="39">
        <v>6</v>
      </c>
      <c r="AY897" s="39">
        <v>1</v>
      </c>
      <c r="AZ897" s="39" t="s">
        <v>85</v>
      </c>
      <c r="BA897" s="39"/>
      <c r="BB897" s="48" t="s">
        <v>10826</v>
      </c>
      <c r="BC897" s="39">
        <v>4</v>
      </c>
      <c r="BD897" s="41" t="s">
        <v>10819</v>
      </c>
      <c r="BE897" s="50">
        <v>190</v>
      </c>
      <c r="BF897" s="50">
        <v>10</v>
      </c>
      <c r="BG897" s="50">
        <v>70</v>
      </c>
      <c r="BH897" s="50">
        <v>270</v>
      </c>
      <c r="BI897" s="50" t="s">
        <v>10827</v>
      </c>
      <c r="BJ897" s="50" t="s">
        <v>10828</v>
      </c>
      <c r="BK897" s="50" t="s">
        <v>10829</v>
      </c>
      <c r="BL897" s="56" t="s">
        <v>10830</v>
      </c>
      <c r="BM897" s="52">
        <v>12414</v>
      </c>
      <c r="BN897" s="57">
        <v>30</v>
      </c>
      <c r="BO897" s="57">
        <v>2155</v>
      </c>
      <c r="BP897" s="57">
        <v>43</v>
      </c>
      <c r="BQ897" s="58">
        <f>SUM(BM897)/BN897/BO897</f>
        <v>0.1920185614849188</v>
      </c>
    </row>
    <row r="898" spans="1:69" ht="15.75" x14ac:dyDescent="0.25">
      <c r="A898" s="38" t="s">
        <v>10618</v>
      </c>
      <c r="B898" s="39" t="s">
        <v>10746</v>
      </c>
      <c r="C898" s="39" t="s">
        <v>132</v>
      </c>
      <c r="D898" s="39" t="s">
        <v>71</v>
      </c>
      <c r="E898" s="39" t="s">
        <v>132</v>
      </c>
      <c r="F898" s="66" t="str">
        <f t="shared" si="48"/>
        <v>http://twiplomacy.com/info/south-america/Brazil</v>
      </c>
      <c r="G898" s="41" t="s">
        <v>10831</v>
      </c>
      <c r="H898" s="72" t="s">
        <v>10832</v>
      </c>
      <c r="I898" s="41" t="s">
        <v>10833</v>
      </c>
      <c r="J898" s="43">
        <v>5672</v>
      </c>
      <c r="K898" s="43">
        <v>822</v>
      </c>
      <c r="L898" s="41" t="s">
        <v>10834</v>
      </c>
      <c r="M898" s="41" t="s">
        <v>10835</v>
      </c>
      <c r="N898" s="41" t="s">
        <v>10836</v>
      </c>
      <c r="O898" s="43">
        <v>614</v>
      </c>
      <c r="P898" s="43">
        <v>4409</v>
      </c>
      <c r="Q898" s="41" t="s">
        <v>153</v>
      </c>
      <c r="R898" s="41" t="s">
        <v>124</v>
      </c>
      <c r="S898" s="43">
        <v>165</v>
      </c>
      <c r="T898" s="44" t="s">
        <v>97</v>
      </c>
      <c r="U898" s="43">
        <v>3.1145631067961159</v>
      </c>
      <c r="V898" s="43">
        <v>3.0369747899159658</v>
      </c>
      <c r="W898" s="43">
        <v>3.2739495798319331</v>
      </c>
      <c r="X898" s="45">
        <v>50</v>
      </c>
      <c r="Y898" s="45">
        <v>3208</v>
      </c>
      <c r="Z898" s="46">
        <v>1.55860349127182E-2</v>
      </c>
      <c r="AA898" s="41" t="s">
        <v>10831</v>
      </c>
      <c r="AB898" s="41" t="s">
        <v>10833</v>
      </c>
      <c r="AC898" s="41" t="s">
        <v>10837</v>
      </c>
      <c r="AD898" s="41" t="s">
        <v>10832</v>
      </c>
      <c r="AE898" s="43">
        <v>3630</v>
      </c>
      <c r="AF898" s="43">
        <v>3.0909090909090908</v>
      </c>
      <c r="AG898" s="43">
        <v>1700</v>
      </c>
      <c r="AH898" s="43">
        <v>1930</v>
      </c>
      <c r="AI898" s="47">
        <v>1.1999999999999999E-3</v>
      </c>
      <c r="AJ898" s="47">
        <v>1.4E-3</v>
      </c>
      <c r="AK898" s="47">
        <v>1.2099999999999999E-3</v>
      </c>
      <c r="AL898" s="47">
        <v>2.0100000000000001E-3</v>
      </c>
      <c r="AM898" s="47">
        <v>5.9999999999999995E-4</v>
      </c>
      <c r="AN898" s="43">
        <v>550</v>
      </c>
      <c r="AO898" s="43">
        <v>264</v>
      </c>
      <c r="AP898" s="43">
        <v>4</v>
      </c>
      <c r="AQ898" s="43">
        <v>206</v>
      </c>
      <c r="AR898" s="43">
        <v>71</v>
      </c>
      <c r="AS898" s="41">
        <v>1.51</v>
      </c>
      <c r="AT898" s="43">
        <v>5672</v>
      </c>
      <c r="AU898" s="43">
        <v>1405</v>
      </c>
      <c r="AV898" s="47">
        <v>0.32929999999999998</v>
      </c>
      <c r="AW898" s="66" t="str">
        <f>HYPERLINK("https://twitter.com/Itamaraty_EN/lists","https://twitter.com/Itamaraty_EN/lists")</f>
        <v>https://twitter.com/Itamaraty_EN/lists</v>
      </c>
      <c r="AX898" s="39">
        <v>0</v>
      </c>
      <c r="AY898" s="39">
        <v>1</v>
      </c>
      <c r="AZ898" s="39" t="s">
        <v>85</v>
      </c>
      <c r="BA898" s="39"/>
      <c r="BB898" s="48" t="s">
        <v>10838</v>
      </c>
      <c r="BC898" s="39">
        <v>4</v>
      </c>
      <c r="BD898" s="41" t="s">
        <v>10831</v>
      </c>
      <c r="BE898" s="50">
        <v>162</v>
      </c>
      <c r="BF898" s="50">
        <v>13</v>
      </c>
      <c r="BG898" s="50">
        <v>63</v>
      </c>
      <c r="BH898" s="50">
        <v>238</v>
      </c>
      <c r="BI898" s="50" t="s">
        <v>10839</v>
      </c>
      <c r="BJ898" s="50" t="s">
        <v>10840</v>
      </c>
      <c r="BK898" s="50" t="s">
        <v>10841</v>
      </c>
      <c r="BL898" s="51" t="s">
        <v>10842</v>
      </c>
      <c r="BM898" s="52" t="s">
        <v>90</v>
      </c>
      <c r="BN898" s="57"/>
      <c r="BO898" s="57"/>
      <c r="BP898" s="57"/>
      <c r="BQ898" s="58"/>
    </row>
    <row r="899" spans="1:69" ht="15.75" x14ac:dyDescent="0.25">
      <c r="A899" s="38" t="s">
        <v>10618</v>
      </c>
      <c r="B899" s="39" t="s">
        <v>10746</v>
      </c>
      <c r="C899" s="39" t="s">
        <v>132</v>
      </c>
      <c r="D899" s="39" t="s">
        <v>71</v>
      </c>
      <c r="E899" s="39" t="s">
        <v>132</v>
      </c>
      <c r="F899" s="66" t="str">
        <f t="shared" si="48"/>
        <v>http://twiplomacy.com/info/south-america/Brazil</v>
      </c>
      <c r="G899" s="41" t="s">
        <v>10843</v>
      </c>
      <c r="H899" s="72" t="s">
        <v>10844</v>
      </c>
      <c r="I899" s="41" t="s">
        <v>10821</v>
      </c>
      <c r="J899" s="43">
        <v>4122</v>
      </c>
      <c r="K899" s="43">
        <v>842</v>
      </c>
      <c r="L899" s="41" t="s">
        <v>10845</v>
      </c>
      <c r="M899" s="41" t="s">
        <v>10846</v>
      </c>
      <c r="N899" s="41" t="s">
        <v>10753</v>
      </c>
      <c r="O899" s="43">
        <v>437</v>
      </c>
      <c r="P899" s="43">
        <v>1939</v>
      </c>
      <c r="Q899" s="41" t="s">
        <v>153</v>
      </c>
      <c r="R899" s="41" t="s">
        <v>124</v>
      </c>
      <c r="S899" s="43">
        <v>111</v>
      </c>
      <c r="T899" s="44" t="s">
        <v>97</v>
      </c>
      <c r="U899" s="43">
        <v>1.695652173913043</v>
      </c>
      <c r="V899" s="43">
        <v>3.2107843137254899</v>
      </c>
      <c r="W899" s="43">
        <v>2.424369747899159</v>
      </c>
      <c r="X899" s="45">
        <v>59</v>
      </c>
      <c r="Y899" s="45">
        <v>1833</v>
      </c>
      <c r="Z899" s="46">
        <v>3.2187670485542802E-2</v>
      </c>
      <c r="AA899" s="41" t="s">
        <v>10843</v>
      </c>
      <c r="AB899" s="41" t="s">
        <v>10821</v>
      </c>
      <c r="AC899" s="41" t="s">
        <v>10847</v>
      </c>
      <c r="AD899" s="41" t="s">
        <v>10844</v>
      </c>
      <c r="AE899" s="43">
        <v>4477</v>
      </c>
      <c r="AF899" s="43">
        <v>5.7024070021881839</v>
      </c>
      <c r="AG899" s="43">
        <v>2606</v>
      </c>
      <c r="AH899" s="43">
        <v>1871</v>
      </c>
      <c r="AI899" s="47">
        <v>2.63E-3</v>
      </c>
      <c r="AJ899" s="47">
        <v>5.8E-4</v>
      </c>
      <c r="AK899" s="47">
        <v>5.2500000000000003E-3</v>
      </c>
      <c r="AL899" s="47">
        <v>2.63E-3</v>
      </c>
      <c r="AM899" s="47">
        <v>2.9E-4</v>
      </c>
      <c r="AN899" s="43">
        <v>457</v>
      </c>
      <c r="AO899" s="43">
        <v>185</v>
      </c>
      <c r="AP899" s="43">
        <v>9</v>
      </c>
      <c r="AQ899" s="43">
        <v>204</v>
      </c>
      <c r="AR899" s="43">
        <v>55</v>
      </c>
      <c r="AS899" s="41">
        <v>1.25</v>
      </c>
      <c r="AT899" s="43">
        <v>4125</v>
      </c>
      <c r="AU899" s="43">
        <v>1408</v>
      </c>
      <c r="AV899" s="47">
        <v>0.51819999999999999</v>
      </c>
      <c r="AW899" s="66" t="str">
        <f>HYPERLINK("https://twitter.com/Itamaraty_EN/lists","https://twitter.com/Itamaraty_ES/lists")</f>
        <v>https://twitter.com/Itamaraty_ES/lists</v>
      </c>
      <c r="AX899" s="39">
        <v>0</v>
      </c>
      <c r="AY899" s="39">
        <v>1</v>
      </c>
      <c r="AZ899" s="39" t="s">
        <v>85</v>
      </c>
      <c r="BA899" s="39"/>
      <c r="BB899" s="48" t="s">
        <v>10848</v>
      </c>
      <c r="BC899" s="39">
        <v>1</v>
      </c>
      <c r="BD899" s="41" t="s">
        <v>10843</v>
      </c>
      <c r="BE899" s="50">
        <v>173</v>
      </c>
      <c r="BF899" s="50">
        <v>10</v>
      </c>
      <c r="BG899" s="50">
        <v>40</v>
      </c>
      <c r="BH899" s="50">
        <v>223</v>
      </c>
      <c r="BI899" s="50" t="s">
        <v>10849</v>
      </c>
      <c r="BJ899" s="50" t="s">
        <v>10850</v>
      </c>
      <c r="BK899" s="50" t="s">
        <v>10851</v>
      </c>
      <c r="BL899" s="51" t="s">
        <v>10852</v>
      </c>
      <c r="BM899" s="52" t="s">
        <v>90</v>
      </c>
      <c r="BN899" s="57"/>
      <c r="BO899" s="82"/>
      <c r="BP899" s="82"/>
      <c r="BQ899" s="58"/>
    </row>
    <row r="900" spans="1:69" ht="15.75" x14ac:dyDescent="0.25">
      <c r="A900" s="38" t="s">
        <v>10618</v>
      </c>
      <c r="B900" s="39" t="s">
        <v>10853</v>
      </c>
      <c r="C900" s="39" t="s">
        <v>146</v>
      </c>
      <c r="D900" s="39" t="s">
        <v>118</v>
      </c>
      <c r="E900" s="39" t="s">
        <v>10854</v>
      </c>
      <c r="F900" s="66" t="str">
        <f t="shared" ref="F900:F905" si="49">HYPERLINK("http://twiplomacy.com/info/south-america/Chile","http://twiplomacy.com/info/south-america/Chile")</f>
        <v>http://twiplomacy.com/info/south-america/Chile</v>
      </c>
      <c r="G900" s="41" t="s">
        <v>10855</v>
      </c>
      <c r="H900" s="48" t="s">
        <v>10856</v>
      </c>
      <c r="I900" s="41" t="s">
        <v>10857</v>
      </c>
      <c r="J900" s="43">
        <v>2132582</v>
      </c>
      <c r="K900" s="43">
        <v>20825</v>
      </c>
      <c r="L900" s="41" t="s">
        <v>10858</v>
      </c>
      <c r="M900" s="41" t="s">
        <v>10859</v>
      </c>
      <c r="N900" s="41" t="s">
        <v>10853</v>
      </c>
      <c r="O900" s="43">
        <v>1290</v>
      </c>
      <c r="P900" s="43">
        <v>3204</v>
      </c>
      <c r="Q900" s="41" t="s">
        <v>3587</v>
      </c>
      <c r="R900" s="41" t="s">
        <v>124</v>
      </c>
      <c r="S900" s="43">
        <v>9853</v>
      </c>
      <c r="T900" s="44" t="s">
        <v>97</v>
      </c>
      <c r="U900" s="43">
        <v>0.86948228882833789</v>
      </c>
      <c r="V900" s="43">
        <v>276.12201680672268</v>
      </c>
      <c r="W900" s="43">
        <v>466.72403361344539</v>
      </c>
      <c r="X900" s="45">
        <v>300</v>
      </c>
      <c r="Y900" s="45">
        <v>3191</v>
      </c>
      <c r="Z900" s="46">
        <v>9.4014415543716701E-2</v>
      </c>
      <c r="AA900" s="41" t="s">
        <v>10855</v>
      </c>
      <c r="AB900" s="41" t="s">
        <v>10857</v>
      </c>
      <c r="AC900" s="41" t="s">
        <v>10860</v>
      </c>
      <c r="AD900" s="41" t="s">
        <v>10856</v>
      </c>
      <c r="AE900" s="43">
        <v>1534472</v>
      </c>
      <c r="AF900" s="43">
        <v>595.43194444444441</v>
      </c>
      <c r="AG900" s="43">
        <v>428711</v>
      </c>
      <c r="AH900" s="43">
        <v>1105761</v>
      </c>
      <c r="AI900" s="47">
        <v>1.09E-3</v>
      </c>
      <c r="AJ900" s="47">
        <v>9.2000000000000003E-4</v>
      </c>
      <c r="AK900" s="47">
        <v>9.5E-4</v>
      </c>
      <c r="AL900" s="47">
        <v>1.0399999999999999E-3</v>
      </c>
      <c r="AM900" s="47">
        <v>1.3799999999999999E-3</v>
      </c>
      <c r="AN900" s="43">
        <v>720</v>
      </c>
      <c r="AO900" s="43">
        <v>268</v>
      </c>
      <c r="AP900" s="43">
        <v>177</v>
      </c>
      <c r="AQ900" s="43">
        <v>50</v>
      </c>
      <c r="AR900" s="43">
        <v>224</v>
      </c>
      <c r="AS900" s="41">
        <v>1.97</v>
      </c>
      <c r="AT900" s="43">
        <v>2132120</v>
      </c>
      <c r="AU900" s="43">
        <v>383892</v>
      </c>
      <c r="AV900" s="47">
        <v>0.21959999999999999</v>
      </c>
      <c r="AW900" s="48" t="s">
        <v>10861</v>
      </c>
      <c r="AX900" s="39">
        <v>0</v>
      </c>
      <c r="AY900" s="39">
        <v>0</v>
      </c>
      <c r="AZ900" s="39" t="s">
        <v>85</v>
      </c>
      <c r="BA900" s="39"/>
      <c r="BB900" s="48" t="s">
        <v>10862</v>
      </c>
      <c r="BC900" s="39">
        <v>0</v>
      </c>
      <c r="BD900" s="41" t="s">
        <v>10855</v>
      </c>
      <c r="BE900" s="50">
        <v>0</v>
      </c>
      <c r="BF900" s="50">
        <v>41</v>
      </c>
      <c r="BG900" s="50">
        <v>5</v>
      </c>
      <c r="BH900" s="50">
        <v>46</v>
      </c>
      <c r="BI900" s="50"/>
      <c r="BJ900" s="50" t="s">
        <v>10863</v>
      </c>
      <c r="BK900" s="50" t="s">
        <v>10864</v>
      </c>
      <c r="BL900" s="56" t="s">
        <v>10865</v>
      </c>
      <c r="BM900" s="52">
        <v>56542</v>
      </c>
      <c r="BN900" s="57">
        <v>7</v>
      </c>
      <c r="BO900" s="57">
        <v>693</v>
      </c>
      <c r="BP900" s="57">
        <v>0</v>
      </c>
      <c r="BQ900" s="58">
        <f>SUM(BM900)/BN900/BO900</f>
        <v>11.655741084312513</v>
      </c>
    </row>
    <row r="901" spans="1:69" ht="15.75" x14ac:dyDescent="0.25">
      <c r="A901" s="38" t="s">
        <v>10618</v>
      </c>
      <c r="B901" s="39" t="s">
        <v>10853</v>
      </c>
      <c r="C901" s="39" t="s">
        <v>146</v>
      </c>
      <c r="D901" s="39" t="s">
        <v>71</v>
      </c>
      <c r="E901" s="39" t="s">
        <v>70</v>
      </c>
      <c r="F901" s="66" t="str">
        <f t="shared" si="49"/>
        <v>http://twiplomacy.com/info/south-america/Chile</v>
      </c>
      <c r="G901" s="41" t="s">
        <v>10866</v>
      </c>
      <c r="H901" s="48" t="s">
        <v>10867</v>
      </c>
      <c r="I901" s="41" t="s">
        <v>10868</v>
      </c>
      <c r="J901" s="43">
        <v>26479</v>
      </c>
      <c r="K901" s="43">
        <v>2227</v>
      </c>
      <c r="L901" s="41" t="s">
        <v>10869</v>
      </c>
      <c r="M901" s="41" t="s">
        <v>10870</v>
      </c>
      <c r="N901" s="41" t="s">
        <v>10871</v>
      </c>
      <c r="O901" s="43">
        <v>10671</v>
      </c>
      <c r="P901" s="43">
        <v>11254</v>
      </c>
      <c r="Q901" s="41" t="s">
        <v>3587</v>
      </c>
      <c r="R901" s="41" t="s">
        <v>124</v>
      </c>
      <c r="S901" s="43">
        <v>64</v>
      </c>
      <c r="T901" s="44" t="s">
        <v>97</v>
      </c>
      <c r="U901" s="43">
        <v>5.5277777777777777</v>
      </c>
      <c r="V901" s="43">
        <v>109.1279069767442</v>
      </c>
      <c r="W901" s="43">
        <v>198.56395348837211</v>
      </c>
      <c r="X901" s="45">
        <v>1</v>
      </c>
      <c r="Y901" s="45">
        <v>199</v>
      </c>
      <c r="Z901" s="46">
        <v>5.0251256281407001E-3</v>
      </c>
      <c r="AA901" s="41" t="s">
        <v>10866</v>
      </c>
      <c r="AB901" s="41" t="s">
        <v>10868</v>
      </c>
      <c r="AC901" s="41" t="s">
        <v>10872</v>
      </c>
      <c r="AD901" s="41" t="s">
        <v>10867</v>
      </c>
      <c r="AE901" s="43">
        <v>107811</v>
      </c>
      <c r="AF901" s="43">
        <v>109.01949860724234</v>
      </c>
      <c r="AG901" s="43">
        <v>39138</v>
      </c>
      <c r="AH901" s="43">
        <v>68673</v>
      </c>
      <c r="AI901" s="47">
        <v>1.2630000000000001E-2</v>
      </c>
      <c r="AJ901" s="47">
        <v>1.064E-2</v>
      </c>
      <c r="AK901" s="47">
        <v>1.2500000000000001E-2</v>
      </c>
      <c r="AL901" s="47">
        <v>1.9120000000000002E-2</v>
      </c>
      <c r="AM901" s="47">
        <v>2.4719999999999999E-2</v>
      </c>
      <c r="AN901" s="43">
        <v>359</v>
      </c>
      <c r="AO901" s="43">
        <v>156</v>
      </c>
      <c r="AP901" s="43">
        <v>54</v>
      </c>
      <c r="AQ901" s="43">
        <v>140</v>
      </c>
      <c r="AR901" s="43">
        <v>8</v>
      </c>
      <c r="AS901" s="41">
        <v>0.98</v>
      </c>
      <c r="AT901" s="43">
        <v>26394</v>
      </c>
      <c r="AU901" s="43">
        <v>0</v>
      </c>
      <c r="AV901" s="55">
        <v>0</v>
      </c>
      <c r="AW901" s="79" t="s">
        <v>10873</v>
      </c>
      <c r="AX901" s="39">
        <v>0</v>
      </c>
      <c r="AY901" s="39">
        <v>0</v>
      </c>
      <c r="AZ901" s="39" t="s">
        <v>85</v>
      </c>
      <c r="BA901" s="68"/>
      <c r="BB901" s="79" t="s">
        <v>10874</v>
      </c>
      <c r="BC901" s="39">
        <v>0</v>
      </c>
      <c r="BD901" s="41" t="s">
        <v>10866</v>
      </c>
      <c r="BE901" s="50">
        <v>17</v>
      </c>
      <c r="BF901" s="50">
        <v>1</v>
      </c>
      <c r="BG901" s="50">
        <v>4</v>
      </c>
      <c r="BH901" s="50">
        <v>22</v>
      </c>
      <c r="BI901" s="50" t="s">
        <v>10875</v>
      </c>
      <c r="BJ901" s="50" t="s">
        <v>7914</v>
      </c>
      <c r="BK901" s="50" t="s">
        <v>10876</v>
      </c>
      <c r="BL901" s="56" t="s">
        <v>10877</v>
      </c>
      <c r="BM901" s="52">
        <v>14020</v>
      </c>
      <c r="BN901" s="57">
        <v>7</v>
      </c>
      <c r="BO901" s="57">
        <v>3142</v>
      </c>
      <c r="BP901" s="57">
        <v>0</v>
      </c>
      <c r="BQ901" s="58">
        <f>SUM(BM901)/BN901/BO901</f>
        <v>0.63744657633900159</v>
      </c>
    </row>
    <row r="902" spans="1:69" ht="15.75" x14ac:dyDescent="0.25">
      <c r="A902" s="70" t="s">
        <v>10618</v>
      </c>
      <c r="B902" s="68" t="s">
        <v>10853</v>
      </c>
      <c r="C902" s="68" t="s">
        <v>211</v>
      </c>
      <c r="D902" s="68" t="s">
        <v>71</v>
      </c>
      <c r="E902" s="68" t="s">
        <v>211</v>
      </c>
      <c r="F902" s="66" t="str">
        <f t="shared" si="49"/>
        <v>http://twiplomacy.com/info/south-america/Chile</v>
      </c>
      <c r="G902" s="41" t="s">
        <v>10878</v>
      </c>
      <c r="H902" s="79" t="s">
        <v>10879</v>
      </c>
      <c r="I902" s="41" t="s">
        <v>10880</v>
      </c>
      <c r="J902" s="43">
        <v>1083934</v>
      </c>
      <c r="K902" s="43">
        <v>307</v>
      </c>
      <c r="L902" s="41" t="s">
        <v>10881</v>
      </c>
      <c r="M902" s="41" t="s">
        <v>10882</v>
      </c>
      <c r="N902" s="41" t="s">
        <v>10853</v>
      </c>
      <c r="O902" s="43">
        <v>1689</v>
      </c>
      <c r="P902" s="43">
        <v>33810</v>
      </c>
      <c r="Q902" s="41" t="s">
        <v>3587</v>
      </c>
      <c r="R902" s="41" t="s">
        <v>124</v>
      </c>
      <c r="S902" s="43">
        <v>4014</v>
      </c>
      <c r="T902" s="61" t="s">
        <v>97</v>
      </c>
      <c r="U902" s="43">
        <v>11.76277372262774</v>
      </c>
      <c r="V902" s="43">
        <v>75.325456498388832</v>
      </c>
      <c r="W902" s="43">
        <v>87.424274973147149</v>
      </c>
      <c r="X902" s="45">
        <v>0</v>
      </c>
      <c r="Y902" s="45">
        <v>3223</v>
      </c>
      <c r="Z902" s="46">
        <v>0</v>
      </c>
      <c r="AA902" s="41" t="s">
        <v>10878</v>
      </c>
      <c r="AB902" s="41" t="s">
        <v>10880</v>
      </c>
      <c r="AC902" s="41" t="s">
        <v>10883</v>
      </c>
      <c r="AD902" s="41" t="s">
        <v>10879</v>
      </c>
      <c r="AE902" s="43">
        <v>221245</v>
      </c>
      <c r="AF902" s="43">
        <v>75.130465444287722</v>
      </c>
      <c r="AG902" s="43">
        <v>106535</v>
      </c>
      <c r="AH902" s="43">
        <v>114710</v>
      </c>
      <c r="AI902" s="47">
        <v>1.4999999999999999E-4</v>
      </c>
      <c r="AJ902" s="47">
        <v>2.2000000000000001E-4</v>
      </c>
      <c r="AK902" s="47">
        <v>9.0000000000000006E-5</v>
      </c>
      <c r="AL902" s="47">
        <v>2.2000000000000001E-4</v>
      </c>
      <c r="AM902" s="47">
        <v>5.2599999999999999E-3</v>
      </c>
      <c r="AN902" s="43">
        <v>1418</v>
      </c>
      <c r="AO902" s="43">
        <v>279</v>
      </c>
      <c r="AP902" s="43">
        <v>347</v>
      </c>
      <c r="AQ902" s="43">
        <v>790</v>
      </c>
      <c r="AR902" s="43">
        <v>1</v>
      </c>
      <c r="AS902" s="41">
        <v>3.88</v>
      </c>
      <c r="AT902" s="43">
        <v>1083754</v>
      </c>
      <c r="AU902" s="43">
        <v>84642</v>
      </c>
      <c r="AV902" s="47">
        <v>8.4699999999999998E-2</v>
      </c>
      <c r="AW902" s="63" t="s">
        <v>10884</v>
      </c>
      <c r="AX902" s="61">
        <v>6</v>
      </c>
      <c r="AY902" s="61">
        <v>1</v>
      </c>
      <c r="AZ902" s="39" t="s">
        <v>85</v>
      </c>
      <c r="BA902" s="61"/>
      <c r="BB902" s="63" t="s">
        <v>10885</v>
      </c>
      <c r="BC902" s="39">
        <v>6</v>
      </c>
      <c r="BD902" s="41" t="s">
        <v>10878</v>
      </c>
      <c r="BE902" s="50">
        <v>0</v>
      </c>
      <c r="BF902" s="50">
        <v>50</v>
      </c>
      <c r="BG902" s="50">
        <v>3</v>
      </c>
      <c r="BH902" s="50">
        <v>53</v>
      </c>
      <c r="BI902" s="50"/>
      <c r="BJ902" s="50" t="s">
        <v>10886</v>
      </c>
      <c r="BK902" s="50" t="s">
        <v>10887</v>
      </c>
      <c r="BL902" s="56" t="s">
        <v>10888</v>
      </c>
      <c r="BM902" s="77">
        <v>290</v>
      </c>
      <c r="BN902" s="77">
        <v>2</v>
      </c>
      <c r="BO902" s="77">
        <v>321</v>
      </c>
      <c r="BP902" s="77">
        <v>0</v>
      </c>
      <c r="BQ902" s="58">
        <f>SUM(BM902)/BN902/BO902</f>
        <v>0.45171339563862928</v>
      </c>
    </row>
    <row r="903" spans="1:69" ht="15.75" x14ac:dyDescent="0.25">
      <c r="A903" s="38" t="s">
        <v>10618</v>
      </c>
      <c r="B903" s="39" t="s">
        <v>10853</v>
      </c>
      <c r="C903" s="39" t="s">
        <v>117</v>
      </c>
      <c r="D903" s="39" t="s">
        <v>118</v>
      </c>
      <c r="E903" s="39" t="s">
        <v>10889</v>
      </c>
      <c r="F903" s="66" t="str">
        <f t="shared" si="49"/>
        <v>http://twiplomacy.com/info/south-america/Chile</v>
      </c>
      <c r="G903" s="41" t="s">
        <v>10890</v>
      </c>
      <c r="H903" s="48" t="s">
        <v>10891</v>
      </c>
      <c r="I903" s="41" t="s">
        <v>10892</v>
      </c>
      <c r="J903" s="43">
        <v>63083</v>
      </c>
      <c r="K903" s="43">
        <v>961</v>
      </c>
      <c r="L903" s="41" t="s">
        <v>10893</v>
      </c>
      <c r="M903" s="41" t="s">
        <v>10894</v>
      </c>
      <c r="N903" s="41"/>
      <c r="O903" s="43">
        <v>29227</v>
      </c>
      <c r="P903" s="43">
        <v>41439</v>
      </c>
      <c r="Q903" s="41" t="s">
        <v>3587</v>
      </c>
      <c r="R903" s="41" t="s">
        <v>124</v>
      </c>
      <c r="S903" s="43">
        <v>419</v>
      </c>
      <c r="T903" s="44" t="s">
        <v>97</v>
      </c>
      <c r="U903" s="43">
        <v>12.00751879699248</v>
      </c>
      <c r="V903" s="43">
        <v>92.615912208504795</v>
      </c>
      <c r="W903" s="43">
        <v>108.2181069958848</v>
      </c>
      <c r="X903" s="45">
        <v>258</v>
      </c>
      <c r="Y903" s="45">
        <v>3194</v>
      </c>
      <c r="Z903" s="46">
        <v>8.0776455854727605E-2</v>
      </c>
      <c r="AA903" s="41" t="s">
        <v>10890</v>
      </c>
      <c r="AB903" s="41" t="s">
        <v>10892</v>
      </c>
      <c r="AC903" s="41" t="s">
        <v>10895</v>
      </c>
      <c r="AD903" s="41" t="s">
        <v>10891</v>
      </c>
      <c r="AE903" s="43">
        <v>304907</v>
      </c>
      <c r="AF903" s="43">
        <v>110.78325508607199</v>
      </c>
      <c r="AG903" s="43">
        <v>141581</v>
      </c>
      <c r="AH903" s="43">
        <v>163326</v>
      </c>
      <c r="AI903" s="47">
        <v>3.9899999999999996E-3</v>
      </c>
      <c r="AJ903" s="47">
        <v>3.5100000000000001E-3</v>
      </c>
      <c r="AK903" s="47">
        <v>1.9599999999999999E-3</v>
      </c>
      <c r="AL903" s="47">
        <v>4.9500000000000004E-3</v>
      </c>
      <c r="AM903" s="47">
        <v>7.0800000000000004E-3</v>
      </c>
      <c r="AN903" s="43">
        <v>1278</v>
      </c>
      <c r="AO903" s="43">
        <v>720</v>
      </c>
      <c r="AP903" s="43">
        <v>2</v>
      </c>
      <c r="AQ903" s="43">
        <v>237</v>
      </c>
      <c r="AR903" s="43">
        <v>290</v>
      </c>
      <c r="AS903" s="41">
        <v>3.5</v>
      </c>
      <c r="AT903" s="43">
        <v>63095</v>
      </c>
      <c r="AU903" s="43">
        <v>0</v>
      </c>
      <c r="AV903" s="55">
        <v>0</v>
      </c>
      <c r="AW903" s="48" t="s">
        <v>10896</v>
      </c>
      <c r="AX903" s="39">
        <v>0</v>
      </c>
      <c r="AY903" s="39">
        <v>0</v>
      </c>
      <c r="AZ903" s="39" t="s">
        <v>85</v>
      </c>
      <c r="BA903" s="39"/>
      <c r="BB903" s="48" t="s">
        <v>10897</v>
      </c>
      <c r="BC903" s="39">
        <v>0</v>
      </c>
      <c r="BD903" s="41" t="s">
        <v>10890</v>
      </c>
      <c r="BE903" s="50">
        <v>4</v>
      </c>
      <c r="BF903" s="50">
        <v>10</v>
      </c>
      <c r="BG903" s="50">
        <v>4</v>
      </c>
      <c r="BH903" s="50">
        <v>18</v>
      </c>
      <c r="BI903" s="50" t="s">
        <v>10898</v>
      </c>
      <c r="BJ903" s="50" t="s">
        <v>10899</v>
      </c>
      <c r="BK903" s="50" t="s">
        <v>10900</v>
      </c>
      <c r="BL903" s="51" t="s">
        <v>10901</v>
      </c>
      <c r="BM903" s="52" t="s">
        <v>276</v>
      </c>
      <c r="BN903" s="57"/>
      <c r="BO903" s="57"/>
      <c r="BP903" s="57"/>
      <c r="BQ903" s="58"/>
    </row>
    <row r="904" spans="1:69" ht="15.75" x14ac:dyDescent="0.25">
      <c r="A904" s="38" t="s">
        <v>10618</v>
      </c>
      <c r="B904" s="39" t="s">
        <v>10853</v>
      </c>
      <c r="C904" s="39" t="s">
        <v>132</v>
      </c>
      <c r="D904" s="39" t="s">
        <v>71</v>
      </c>
      <c r="E904" s="39" t="s">
        <v>132</v>
      </c>
      <c r="F904" s="66" t="str">
        <f t="shared" si="49"/>
        <v>http://twiplomacy.com/info/south-america/Chile</v>
      </c>
      <c r="G904" s="41" t="s">
        <v>10902</v>
      </c>
      <c r="H904" s="48" t="s">
        <v>10903</v>
      </c>
      <c r="I904" s="41" t="s">
        <v>10904</v>
      </c>
      <c r="J904" s="43">
        <v>44273</v>
      </c>
      <c r="K904" s="43">
        <v>2967</v>
      </c>
      <c r="L904" s="41" t="s">
        <v>10905</v>
      </c>
      <c r="M904" s="41" t="s">
        <v>10906</v>
      </c>
      <c r="N904" s="41" t="s">
        <v>10907</v>
      </c>
      <c r="O904" s="43">
        <v>10548</v>
      </c>
      <c r="P904" s="43">
        <v>19654</v>
      </c>
      <c r="Q904" s="41" t="s">
        <v>3587</v>
      </c>
      <c r="R904" s="41" t="s">
        <v>124</v>
      </c>
      <c r="S904" s="43">
        <v>411</v>
      </c>
      <c r="T904" s="44" t="s">
        <v>97</v>
      </c>
      <c r="U904" s="43">
        <v>10.38709677419355</v>
      </c>
      <c r="V904" s="43">
        <v>36.904708520179369</v>
      </c>
      <c r="W904" s="43">
        <v>49.374439461883412</v>
      </c>
      <c r="X904" s="45">
        <v>3</v>
      </c>
      <c r="Y904" s="45">
        <v>3220</v>
      </c>
      <c r="Z904" s="46">
        <v>9.3167701863354003E-4</v>
      </c>
      <c r="AA904" s="41" t="s">
        <v>10902</v>
      </c>
      <c r="AB904" s="41" t="s">
        <v>10904</v>
      </c>
      <c r="AC904" s="41" t="s">
        <v>10908</v>
      </c>
      <c r="AD904" s="41" t="s">
        <v>10903</v>
      </c>
      <c r="AE904" s="43">
        <v>168869</v>
      </c>
      <c r="AF904" s="43">
        <v>33.165217391304346</v>
      </c>
      <c r="AG904" s="43">
        <v>72466</v>
      </c>
      <c r="AH904" s="43">
        <v>96403</v>
      </c>
      <c r="AI904" s="47">
        <v>2.2200000000000002E-3</v>
      </c>
      <c r="AJ904" s="47">
        <v>1.75E-3</v>
      </c>
      <c r="AK904" s="47">
        <v>1.7799999999999999E-3</v>
      </c>
      <c r="AL904" s="47">
        <v>3.6900000000000001E-3</v>
      </c>
      <c r="AM904" s="47">
        <v>4.4900000000000001E-3</v>
      </c>
      <c r="AN904" s="43">
        <v>2185</v>
      </c>
      <c r="AO904" s="43">
        <v>743</v>
      </c>
      <c r="AP904" s="43">
        <v>339</v>
      </c>
      <c r="AQ904" s="43">
        <v>1054</v>
      </c>
      <c r="AR904" s="43">
        <v>30</v>
      </c>
      <c r="AS904" s="41">
        <v>5.99</v>
      </c>
      <c r="AT904" s="43">
        <v>44237</v>
      </c>
      <c r="AU904" s="43">
        <v>17510</v>
      </c>
      <c r="AV904" s="47">
        <v>0.65510000000000002</v>
      </c>
      <c r="AW904" s="72" t="str">
        <f>HYPERLINK("https://twitter.com/Minrel_Chile/lists","https://twitter.com/Minrel_Chile/lists")</f>
        <v>https://twitter.com/Minrel_Chile/lists</v>
      </c>
      <c r="AX904" s="39">
        <v>3</v>
      </c>
      <c r="AY904" s="39">
        <v>2</v>
      </c>
      <c r="AZ904" s="72" t="s">
        <v>10909</v>
      </c>
      <c r="BA904" s="39">
        <v>42</v>
      </c>
      <c r="BB904" s="48" t="s">
        <v>10910</v>
      </c>
      <c r="BC904" s="39">
        <v>2</v>
      </c>
      <c r="BD904" s="41" t="s">
        <v>10902</v>
      </c>
      <c r="BE904" s="50">
        <v>163</v>
      </c>
      <c r="BF904" s="50">
        <v>14</v>
      </c>
      <c r="BG904" s="50">
        <v>71</v>
      </c>
      <c r="BH904" s="50">
        <v>248</v>
      </c>
      <c r="BI904" s="50" t="s">
        <v>10911</v>
      </c>
      <c r="BJ904" s="50" t="s">
        <v>10912</v>
      </c>
      <c r="BK904" s="50" t="s">
        <v>10913</v>
      </c>
      <c r="BL904" s="56" t="s">
        <v>10914</v>
      </c>
      <c r="BM904" s="52">
        <v>5077</v>
      </c>
      <c r="BN904" s="57">
        <v>1</v>
      </c>
      <c r="BO904" s="57">
        <v>420</v>
      </c>
      <c r="BP904" s="57">
        <v>0</v>
      </c>
      <c r="BQ904" s="58">
        <f>SUM(BM904)/BN904/BO904</f>
        <v>12.088095238095239</v>
      </c>
    </row>
    <row r="905" spans="1:69" ht="15.75" x14ac:dyDescent="0.25">
      <c r="A905" s="38" t="s">
        <v>10618</v>
      </c>
      <c r="B905" s="39" t="s">
        <v>10853</v>
      </c>
      <c r="C905" s="39" t="s">
        <v>132</v>
      </c>
      <c r="D905" s="39" t="s">
        <v>71</v>
      </c>
      <c r="E905" s="39" t="s">
        <v>132</v>
      </c>
      <c r="F905" s="66" t="str">
        <f t="shared" si="49"/>
        <v>http://twiplomacy.com/info/south-america/Chile</v>
      </c>
      <c r="G905" s="41" t="s">
        <v>10915</v>
      </c>
      <c r="H905" s="48" t="s">
        <v>10916</v>
      </c>
      <c r="I905" s="41" t="s">
        <v>10917</v>
      </c>
      <c r="J905" s="43">
        <v>5827</v>
      </c>
      <c r="K905" s="43">
        <v>1309</v>
      </c>
      <c r="L905" s="41" t="s">
        <v>10918</v>
      </c>
      <c r="M905" s="41" t="s">
        <v>10919</v>
      </c>
      <c r="N905" s="41" t="s">
        <v>10907</v>
      </c>
      <c r="O905" s="43">
        <v>5503</v>
      </c>
      <c r="P905" s="43">
        <v>2379</v>
      </c>
      <c r="Q905" s="41" t="s">
        <v>3587</v>
      </c>
      <c r="R905" s="41" t="s">
        <v>124</v>
      </c>
      <c r="S905" s="43">
        <v>54</v>
      </c>
      <c r="T905" s="44" t="s">
        <v>97</v>
      </c>
      <c r="U905" s="43">
        <v>2.8588957055214719</v>
      </c>
      <c r="V905" s="43">
        <v>3.5850104094378898</v>
      </c>
      <c r="W905" s="43">
        <v>5.3608605135322689</v>
      </c>
      <c r="X905" s="45">
        <v>5</v>
      </c>
      <c r="Y905" s="45">
        <v>2330</v>
      </c>
      <c r="Z905" s="46">
        <v>2.1459227467811202E-3</v>
      </c>
      <c r="AA905" s="41" t="s">
        <v>10915</v>
      </c>
      <c r="AB905" s="41" t="s">
        <v>10917</v>
      </c>
      <c r="AC905" s="41" t="s">
        <v>10920</v>
      </c>
      <c r="AD905" s="41" t="s">
        <v>10916</v>
      </c>
      <c r="AE905" s="43">
        <v>11692</v>
      </c>
      <c r="AF905" s="43">
        <v>4.5259481037924152</v>
      </c>
      <c r="AG905" s="43">
        <v>4535</v>
      </c>
      <c r="AH905" s="43">
        <v>7157</v>
      </c>
      <c r="AI905" s="47">
        <v>2.16E-3</v>
      </c>
      <c r="AJ905" s="47">
        <v>2.3500000000000001E-3</v>
      </c>
      <c r="AK905" s="47">
        <v>2.15E-3</v>
      </c>
      <c r="AL905" s="47">
        <v>2.16E-3</v>
      </c>
      <c r="AM905" s="47">
        <v>3.9500000000000004E-3</v>
      </c>
      <c r="AN905" s="43">
        <v>1002</v>
      </c>
      <c r="AO905" s="43">
        <v>459</v>
      </c>
      <c r="AP905" s="43">
        <v>59</v>
      </c>
      <c r="AQ905" s="43">
        <v>463</v>
      </c>
      <c r="AR905" s="43">
        <v>8</v>
      </c>
      <c r="AS905" s="41">
        <v>2.75</v>
      </c>
      <c r="AT905" s="43">
        <v>5819</v>
      </c>
      <c r="AU905" s="43">
        <v>1250</v>
      </c>
      <c r="AV905" s="47">
        <v>0.27360000000000001</v>
      </c>
      <c r="AW905" s="48" t="s">
        <v>10921</v>
      </c>
      <c r="AX905" s="39">
        <v>0</v>
      </c>
      <c r="AY905" s="39">
        <v>1</v>
      </c>
      <c r="AZ905" s="39" t="s">
        <v>85</v>
      </c>
      <c r="BA905" s="39"/>
      <c r="BB905" s="48" t="s">
        <v>10922</v>
      </c>
      <c r="BC905" s="39">
        <v>0</v>
      </c>
      <c r="BD905" s="41" t="s">
        <v>10915</v>
      </c>
      <c r="BE905" s="50">
        <v>137</v>
      </c>
      <c r="BF905" s="50">
        <v>9</v>
      </c>
      <c r="BG905" s="50">
        <v>41</v>
      </c>
      <c r="BH905" s="50">
        <v>187</v>
      </c>
      <c r="BI905" s="50" t="s">
        <v>10923</v>
      </c>
      <c r="BJ905" s="50" t="s">
        <v>10924</v>
      </c>
      <c r="BK905" s="50" t="s">
        <v>10925</v>
      </c>
      <c r="BL905" s="51" t="s">
        <v>10926</v>
      </c>
      <c r="BM905" s="52" t="s">
        <v>90</v>
      </c>
      <c r="BN905" s="57"/>
      <c r="BO905" s="57"/>
      <c r="BP905" s="57"/>
      <c r="BQ905" s="58"/>
    </row>
    <row r="906" spans="1:69" ht="15.75" x14ac:dyDescent="0.25">
      <c r="A906" s="38" t="s">
        <v>10618</v>
      </c>
      <c r="B906" s="39" t="s">
        <v>10927</v>
      </c>
      <c r="C906" s="39" t="s">
        <v>146</v>
      </c>
      <c r="D906" s="39" t="s">
        <v>118</v>
      </c>
      <c r="E906" s="39" t="s">
        <v>10928</v>
      </c>
      <c r="F906" s="66" t="str">
        <f>HYPERLINK("http://twiplomacy.com/info/south-america/Colombia","http://twiplomacy.com/info/south-america/Colombia")</f>
        <v>http://twiplomacy.com/info/south-america/Colombia</v>
      </c>
      <c r="G906" s="41" t="s">
        <v>9352</v>
      </c>
      <c r="H906" s="48" t="s">
        <v>10929</v>
      </c>
      <c r="I906" s="41" t="s">
        <v>10930</v>
      </c>
      <c r="J906" s="43">
        <v>5371387</v>
      </c>
      <c r="K906" s="43">
        <v>1706</v>
      </c>
      <c r="L906" s="41" t="s">
        <v>10931</v>
      </c>
      <c r="M906" s="41" t="s">
        <v>10932</v>
      </c>
      <c r="N906" s="41" t="s">
        <v>10927</v>
      </c>
      <c r="O906" s="43">
        <v>486</v>
      </c>
      <c r="P906" s="43">
        <v>16910</v>
      </c>
      <c r="Q906" s="41" t="s">
        <v>3587</v>
      </c>
      <c r="R906" s="41" t="s">
        <v>124</v>
      </c>
      <c r="S906" s="43">
        <v>12619</v>
      </c>
      <c r="T906" s="44" t="s">
        <v>97</v>
      </c>
      <c r="U906" s="43">
        <v>8.1253132832080208</v>
      </c>
      <c r="V906" s="43">
        <v>141.87927756653991</v>
      </c>
      <c r="W906" s="43">
        <v>330.86153358681878</v>
      </c>
      <c r="X906" s="45">
        <v>150</v>
      </c>
      <c r="Y906" s="45">
        <v>3242</v>
      </c>
      <c r="Z906" s="46">
        <v>4.6267735965453402E-2</v>
      </c>
      <c r="AA906" s="41" t="s">
        <v>9352</v>
      </c>
      <c r="AB906" s="41" t="s">
        <v>10930</v>
      </c>
      <c r="AC906" s="41" t="s">
        <v>10933</v>
      </c>
      <c r="AD906" s="41" t="s">
        <v>10929</v>
      </c>
      <c r="AE906" s="43">
        <v>1284847</v>
      </c>
      <c r="AF906" s="43">
        <v>151.21688675470187</v>
      </c>
      <c r="AG906" s="43">
        <v>377891</v>
      </c>
      <c r="AH906" s="43">
        <v>906956</v>
      </c>
      <c r="AI906" s="47">
        <v>1E-4</v>
      </c>
      <c r="AJ906" s="47">
        <v>6.9999999999999994E-5</v>
      </c>
      <c r="AK906" s="47">
        <v>6.9999999999999994E-5</v>
      </c>
      <c r="AL906" s="47">
        <v>1.2E-4</v>
      </c>
      <c r="AM906" s="47">
        <v>1.7000000000000001E-4</v>
      </c>
      <c r="AN906" s="43">
        <v>2499</v>
      </c>
      <c r="AO906" s="43">
        <v>1190</v>
      </c>
      <c r="AP906" s="43">
        <v>288</v>
      </c>
      <c r="AQ906" s="43">
        <v>370</v>
      </c>
      <c r="AR906" s="43">
        <v>650</v>
      </c>
      <c r="AS906" s="41">
        <v>6.85</v>
      </c>
      <c r="AT906" s="43">
        <v>5370583</v>
      </c>
      <c r="AU906" s="43">
        <v>523593</v>
      </c>
      <c r="AV906" s="47">
        <v>0.108</v>
      </c>
      <c r="AW906" s="66" t="str">
        <f>HYPERLINK("https://twitter.com/JuanManSantos/lists","https://twitter.com/JuanManSantos/lists")</f>
        <v>https://twitter.com/JuanManSantos/lists</v>
      </c>
      <c r="AX906" s="39">
        <v>0</v>
      </c>
      <c r="AY906" s="39">
        <v>52</v>
      </c>
      <c r="AZ906" s="39" t="s">
        <v>85</v>
      </c>
      <c r="BA906" s="96"/>
      <c r="BB906" s="48" t="s">
        <v>10934</v>
      </c>
      <c r="BC906" s="39">
        <v>0</v>
      </c>
      <c r="BD906" s="41" t="s">
        <v>9352</v>
      </c>
      <c r="BE906" s="50">
        <v>34</v>
      </c>
      <c r="BF906" s="50">
        <v>66</v>
      </c>
      <c r="BG906" s="50">
        <v>16</v>
      </c>
      <c r="BH906" s="50">
        <v>116</v>
      </c>
      <c r="BI906" s="50" t="s">
        <v>10935</v>
      </c>
      <c r="BJ906" s="50" t="s">
        <v>10936</v>
      </c>
      <c r="BK906" s="50" t="s">
        <v>10937</v>
      </c>
      <c r="BL906" s="56" t="s">
        <v>10938</v>
      </c>
      <c r="BM906" s="52">
        <v>55686</v>
      </c>
      <c r="BN906" s="57">
        <v>3</v>
      </c>
      <c r="BO906" s="57">
        <v>32924</v>
      </c>
      <c r="BP906" s="57">
        <v>124</v>
      </c>
      <c r="BQ906" s="58">
        <f>SUM(BM906)/BN906/BO906</f>
        <v>0.56378325841331556</v>
      </c>
    </row>
    <row r="907" spans="1:69" ht="15.75" x14ac:dyDescent="0.25">
      <c r="A907" s="38" t="s">
        <v>10618</v>
      </c>
      <c r="B907" s="39" t="s">
        <v>10927</v>
      </c>
      <c r="C907" s="39" t="s">
        <v>70</v>
      </c>
      <c r="D907" s="39" t="s">
        <v>71</v>
      </c>
      <c r="E907" s="39" t="s">
        <v>70</v>
      </c>
      <c r="F907" s="66" t="str">
        <f>HYPERLINK("http://twiplomacy.com/info/south-america/Colombia","http://twiplomacy.com/info/south-america/Colombia")</f>
        <v>http://twiplomacy.com/info/south-america/Colombia</v>
      </c>
      <c r="G907" s="41" t="s">
        <v>10939</v>
      </c>
      <c r="H907" s="48" t="s">
        <v>10940</v>
      </c>
      <c r="I907" s="41" t="s">
        <v>10941</v>
      </c>
      <c r="J907" s="43">
        <v>756558</v>
      </c>
      <c r="K907" s="43">
        <v>1301</v>
      </c>
      <c r="L907" s="41" t="s">
        <v>10942</v>
      </c>
      <c r="M907" s="41" t="s">
        <v>10943</v>
      </c>
      <c r="N907" s="41" t="s">
        <v>10927</v>
      </c>
      <c r="O907" s="43">
        <v>1603</v>
      </c>
      <c r="P907" s="43">
        <v>89077</v>
      </c>
      <c r="Q907" s="41" t="s">
        <v>3587</v>
      </c>
      <c r="R907" s="41" t="s">
        <v>124</v>
      </c>
      <c r="S907" s="43">
        <v>1963</v>
      </c>
      <c r="T907" s="44" t="s">
        <v>97</v>
      </c>
      <c r="U907" s="43">
        <v>24.899224806201548</v>
      </c>
      <c r="V907" s="43">
        <v>8.8204296716659911</v>
      </c>
      <c r="W907" s="43">
        <v>17.281313336035669</v>
      </c>
      <c r="X907" s="45">
        <v>65</v>
      </c>
      <c r="Y907" s="45">
        <v>3212</v>
      </c>
      <c r="Z907" s="46">
        <v>2.02366127023661E-2</v>
      </c>
      <c r="AA907" s="41" t="s">
        <v>10939</v>
      </c>
      <c r="AB907" s="41" t="s">
        <v>10941</v>
      </c>
      <c r="AC907" s="41" t="s">
        <v>10944</v>
      </c>
      <c r="AD907" s="41" t="s">
        <v>10940</v>
      </c>
      <c r="AE907" s="43">
        <v>219049</v>
      </c>
      <c r="AF907" s="43">
        <v>16.462403243641724</v>
      </c>
      <c r="AG907" s="43">
        <v>89325</v>
      </c>
      <c r="AH907" s="43">
        <v>129724</v>
      </c>
      <c r="AI907" s="47">
        <v>6.0000000000000002E-5</v>
      </c>
      <c r="AJ907" s="47">
        <v>6.9999999999999994E-5</v>
      </c>
      <c r="AK907" s="47">
        <v>5.0000000000000002E-5</v>
      </c>
      <c r="AL907" s="47">
        <v>8.0000000000000007E-5</v>
      </c>
      <c r="AM907" s="47">
        <v>4.0000000000000003E-5</v>
      </c>
      <c r="AN907" s="43">
        <v>5426</v>
      </c>
      <c r="AO907" s="43">
        <v>1052</v>
      </c>
      <c r="AP907" s="43">
        <v>652</v>
      </c>
      <c r="AQ907" s="43">
        <v>1943</v>
      </c>
      <c r="AR907" s="43">
        <v>1775</v>
      </c>
      <c r="AS907" s="41">
        <v>14.87</v>
      </c>
      <c r="AT907" s="43">
        <v>756398</v>
      </c>
      <c r="AU907" s="43">
        <v>66214</v>
      </c>
      <c r="AV907" s="47">
        <v>9.5899999999999999E-2</v>
      </c>
      <c r="AW907" s="48" t="str">
        <f>HYPERLINK("https://twitter.com/infopresidencia/lists","https://twitter.com/infopresidencia/lists")</f>
        <v>https://twitter.com/infopresidencia/lists</v>
      </c>
      <c r="AX907" s="39">
        <v>45</v>
      </c>
      <c r="AY907" s="39">
        <v>2</v>
      </c>
      <c r="AZ907" s="39" t="s">
        <v>85</v>
      </c>
      <c r="BA907" s="39"/>
      <c r="BB907" s="48" t="s">
        <v>10945</v>
      </c>
      <c r="BC907" s="39">
        <v>2</v>
      </c>
      <c r="BD907" s="41" t="s">
        <v>10939</v>
      </c>
      <c r="BE907" s="50">
        <v>41</v>
      </c>
      <c r="BF907" s="50">
        <v>20</v>
      </c>
      <c r="BG907" s="50">
        <v>15</v>
      </c>
      <c r="BH907" s="50">
        <v>76</v>
      </c>
      <c r="BI907" s="50" t="s">
        <v>10946</v>
      </c>
      <c r="BJ907" s="50" t="s">
        <v>10947</v>
      </c>
      <c r="BK907" s="50" t="s">
        <v>10948</v>
      </c>
      <c r="BL907" s="56" t="s">
        <v>10949</v>
      </c>
      <c r="BM907" s="52">
        <v>12670</v>
      </c>
      <c r="BN907" s="57">
        <v>9</v>
      </c>
      <c r="BO907" s="57">
        <v>2607</v>
      </c>
      <c r="BP907" s="57">
        <v>2</v>
      </c>
      <c r="BQ907" s="58">
        <f>SUM(BM907)/BN907/BO907</f>
        <v>0.53999914759408429</v>
      </c>
    </row>
    <row r="908" spans="1:69" ht="15.75" x14ac:dyDescent="0.25">
      <c r="A908" s="38" t="s">
        <v>10618</v>
      </c>
      <c r="B908" s="39" t="s">
        <v>10927</v>
      </c>
      <c r="C908" s="39" t="s">
        <v>117</v>
      </c>
      <c r="D908" s="39" t="s">
        <v>118</v>
      </c>
      <c r="E908" s="39" t="s">
        <v>10950</v>
      </c>
      <c r="F908" s="66" t="str">
        <f>HYPERLINK("http://twiplomacy.com/info/south-america/Colombia","http://twiplomacy.com/info/south-america/Colombia")</f>
        <v>http://twiplomacy.com/info/south-america/Colombia</v>
      </c>
      <c r="G908" s="41" t="s">
        <v>10951</v>
      </c>
      <c r="H908" s="48" t="s">
        <v>10952</v>
      </c>
      <c r="I908" s="41" t="s">
        <v>10953</v>
      </c>
      <c r="J908" s="43">
        <v>1590</v>
      </c>
      <c r="K908" s="43">
        <v>3</v>
      </c>
      <c r="L908" s="41" t="s">
        <v>10954</v>
      </c>
      <c r="M908" s="41" t="s">
        <v>10955</v>
      </c>
      <c r="N908" s="41" t="s">
        <v>10686</v>
      </c>
      <c r="O908" s="43">
        <v>20</v>
      </c>
      <c r="P908" s="43">
        <v>505</v>
      </c>
      <c r="Q908" s="41" t="s">
        <v>3587</v>
      </c>
      <c r="R908" s="41" t="s">
        <v>79</v>
      </c>
      <c r="S908" s="43">
        <v>22</v>
      </c>
      <c r="T908" s="44" t="s">
        <v>97</v>
      </c>
      <c r="U908" s="43">
        <v>2.438144329896907</v>
      </c>
      <c r="V908" s="43">
        <v>41.76</v>
      </c>
      <c r="W908" s="43">
        <v>52.326666666666668</v>
      </c>
      <c r="X908" s="45">
        <v>0</v>
      </c>
      <c r="Y908" s="45">
        <v>473</v>
      </c>
      <c r="Z908" s="46">
        <v>0</v>
      </c>
      <c r="AA908" s="41" t="s">
        <v>10951</v>
      </c>
      <c r="AB908" s="41" t="s">
        <v>10953</v>
      </c>
      <c r="AC908" s="41" t="s">
        <v>10956</v>
      </c>
      <c r="AD908" s="41" t="s">
        <v>10952</v>
      </c>
      <c r="AE908" s="43">
        <v>14279</v>
      </c>
      <c r="AF908" s="43">
        <v>41.73026315789474</v>
      </c>
      <c r="AG908" s="43">
        <v>6343</v>
      </c>
      <c r="AH908" s="43">
        <v>7936</v>
      </c>
      <c r="AI908" s="47">
        <v>5.9380000000000002E-2</v>
      </c>
      <c r="AJ908" s="47">
        <v>5.8299999999999998E-2</v>
      </c>
      <c r="AK908" s="47">
        <v>4.8349999999999997E-2</v>
      </c>
      <c r="AL908" s="47">
        <v>7.6619999999999994E-2</v>
      </c>
      <c r="AM908" s="47">
        <v>0</v>
      </c>
      <c r="AN908" s="43">
        <v>152</v>
      </c>
      <c r="AO908" s="43">
        <v>125</v>
      </c>
      <c r="AP908" s="43">
        <v>3</v>
      </c>
      <c r="AQ908" s="43">
        <v>13</v>
      </c>
      <c r="AR908" s="43">
        <v>11</v>
      </c>
      <c r="AS908" s="41">
        <v>0.42</v>
      </c>
      <c r="AT908" s="43">
        <v>1592</v>
      </c>
      <c r="AU908" s="43">
        <v>0</v>
      </c>
      <c r="AV908" s="55">
        <v>0</v>
      </c>
      <c r="AW908" s="48" t="s">
        <v>10957</v>
      </c>
      <c r="AX908" s="39">
        <v>0</v>
      </c>
      <c r="AY908" s="39">
        <v>0</v>
      </c>
      <c r="AZ908" s="39" t="s">
        <v>85</v>
      </c>
      <c r="BA908" s="39"/>
      <c r="BB908" s="48" t="s">
        <v>10958</v>
      </c>
      <c r="BC908" s="39">
        <v>0</v>
      </c>
      <c r="BD908" s="41" t="s">
        <v>10951</v>
      </c>
      <c r="BE908" s="50">
        <v>1</v>
      </c>
      <c r="BF908" s="50">
        <v>6</v>
      </c>
      <c r="BG908" s="50">
        <v>1</v>
      </c>
      <c r="BH908" s="50">
        <v>8</v>
      </c>
      <c r="BI908" s="50" t="s">
        <v>10688</v>
      </c>
      <c r="BJ908" s="50" t="s">
        <v>10959</v>
      </c>
      <c r="BK908" s="50" t="s">
        <v>10734</v>
      </c>
      <c r="BL908" s="56" t="s">
        <v>10960</v>
      </c>
      <c r="BM908" s="52" t="s">
        <v>90</v>
      </c>
      <c r="BN908" s="57"/>
      <c r="BO908" s="57"/>
      <c r="BP908" s="57"/>
      <c r="BQ908" s="58"/>
    </row>
    <row r="909" spans="1:69" ht="15.75" x14ac:dyDescent="0.25">
      <c r="A909" s="38" t="s">
        <v>10618</v>
      </c>
      <c r="B909" s="39" t="s">
        <v>10927</v>
      </c>
      <c r="C909" s="39" t="s">
        <v>132</v>
      </c>
      <c r="D909" s="39" t="s">
        <v>71</v>
      </c>
      <c r="E909" s="39" t="s">
        <v>132</v>
      </c>
      <c r="F909" s="66" t="str">
        <f>HYPERLINK("http://twiplomacy.com/info/south-america/Colombia","http://twiplomacy.com/info/south-america/Colombia")</f>
        <v>http://twiplomacy.com/info/south-america/Colombia</v>
      </c>
      <c r="G909" s="41" t="s">
        <v>3468</v>
      </c>
      <c r="H909" s="48" t="s">
        <v>10961</v>
      </c>
      <c r="I909" s="41" t="s">
        <v>10962</v>
      </c>
      <c r="J909" s="43">
        <v>206118</v>
      </c>
      <c r="K909" s="43">
        <v>1039</v>
      </c>
      <c r="L909" s="41" t="s">
        <v>10963</v>
      </c>
      <c r="M909" s="41" t="s">
        <v>10964</v>
      </c>
      <c r="N909" s="41" t="s">
        <v>10965</v>
      </c>
      <c r="O909" s="43">
        <v>610</v>
      </c>
      <c r="P909" s="43">
        <v>40179</v>
      </c>
      <c r="Q909" s="41" t="s">
        <v>3587</v>
      </c>
      <c r="R909" s="41" t="s">
        <v>124</v>
      </c>
      <c r="S909" s="43">
        <v>983</v>
      </c>
      <c r="T909" s="44" t="s">
        <v>97</v>
      </c>
      <c r="U909" s="43">
        <v>55.844827586206897</v>
      </c>
      <c r="V909" s="43">
        <v>1.294439087110254</v>
      </c>
      <c r="W909" s="43">
        <v>2.341369334619094</v>
      </c>
      <c r="X909" s="45">
        <v>368</v>
      </c>
      <c r="Y909" s="45">
        <v>3239</v>
      </c>
      <c r="Z909" s="46">
        <v>0.11361531336832402</v>
      </c>
      <c r="AA909" s="41" t="s">
        <v>3468</v>
      </c>
      <c r="AB909" s="41" t="s">
        <v>10962</v>
      </c>
      <c r="AC909" s="41" t="s">
        <v>10966</v>
      </c>
      <c r="AD909" s="41" t="s">
        <v>10961</v>
      </c>
      <c r="AE909" s="43">
        <v>71688</v>
      </c>
      <c r="AF909" s="43">
        <v>2.977936522289538</v>
      </c>
      <c r="AG909" s="43">
        <v>32933</v>
      </c>
      <c r="AH909" s="43">
        <v>38755</v>
      </c>
      <c r="AI909" s="47">
        <v>3.0000000000000001E-5</v>
      </c>
      <c r="AJ909" s="47">
        <v>4.0000000000000003E-5</v>
      </c>
      <c r="AK909" s="47">
        <v>3.0000000000000001E-5</v>
      </c>
      <c r="AL909" s="47">
        <v>5.0000000000000002E-5</v>
      </c>
      <c r="AM909" s="47">
        <v>2.0000000000000002E-5</v>
      </c>
      <c r="AN909" s="43">
        <v>11059</v>
      </c>
      <c r="AO909" s="43">
        <v>3116</v>
      </c>
      <c r="AP909" s="43">
        <v>683</v>
      </c>
      <c r="AQ909" s="43">
        <v>5811</v>
      </c>
      <c r="AR909" s="43">
        <v>1404</v>
      </c>
      <c r="AS909" s="41">
        <v>30.3</v>
      </c>
      <c r="AT909" s="43">
        <v>206057</v>
      </c>
      <c r="AU909" s="43">
        <v>24962</v>
      </c>
      <c r="AV909" s="47">
        <v>0.13780000000000001</v>
      </c>
      <c r="AW909" s="48" t="s">
        <v>10967</v>
      </c>
      <c r="AX909" s="39">
        <v>0</v>
      </c>
      <c r="AY909" s="39">
        <v>0</v>
      </c>
      <c r="AZ909" s="39" t="s">
        <v>85</v>
      </c>
      <c r="BA909" s="39"/>
      <c r="BB909" s="48" t="s">
        <v>10968</v>
      </c>
      <c r="BC909" s="39">
        <v>0</v>
      </c>
      <c r="BD909" s="41" t="s">
        <v>3468</v>
      </c>
      <c r="BE909" s="50">
        <v>16</v>
      </c>
      <c r="BF909" s="50">
        <v>48</v>
      </c>
      <c r="BG909" s="50">
        <v>27</v>
      </c>
      <c r="BH909" s="50">
        <v>91</v>
      </c>
      <c r="BI909" s="50" t="s">
        <v>10969</v>
      </c>
      <c r="BJ909" s="50" t="s">
        <v>10970</v>
      </c>
      <c r="BK909" s="50" t="s">
        <v>10971</v>
      </c>
      <c r="BL909" s="56" t="s">
        <v>10972</v>
      </c>
      <c r="BM909" s="52">
        <v>8353</v>
      </c>
      <c r="BN909" s="57">
        <v>32</v>
      </c>
      <c r="BO909" s="57">
        <v>2812</v>
      </c>
      <c r="BP909" s="57">
        <v>54</v>
      </c>
      <c r="BQ909" s="58">
        <f>SUM(BM909)/BN909/BO909</f>
        <v>9.2827613798008538E-2</v>
      </c>
    </row>
    <row r="910" spans="1:69" ht="15.75" x14ac:dyDescent="0.25">
      <c r="A910" s="38" t="s">
        <v>10618</v>
      </c>
      <c r="B910" s="39" t="s">
        <v>10973</v>
      </c>
      <c r="C910" s="39" t="s">
        <v>146</v>
      </c>
      <c r="D910" s="39" t="s">
        <v>118</v>
      </c>
      <c r="E910" s="39" t="s">
        <v>10974</v>
      </c>
      <c r="F910" s="66" t="str">
        <f>HYPERLINK("http://twiplomacy.com/info/south-america/Ecuador","http://twiplomacy.com/info/south-america/Ecuador")</f>
        <v>http://twiplomacy.com/info/south-america/Ecuador</v>
      </c>
      <c r="G910" s="41" t="s">
        <v>10975</v>
      </c>
      <c r="H910" s="48" t="s">
        <v>10976</v>
      </c>
      <c r="I910" s="41" t="s">
        <v>10977</v>
      </c>
      <c r="J910" s="43">
        <v>673471</v>
      </c>
      <c r="K910" s="43">
        <v>6</v>
      </c>
      <c r="L910" s="41" t="s">
        <v>10978</v>
      </c>
      <c r="M910" s="41" t="s">
        <v>10979</v>
      </c>
      <c r="N910" s="41" t="s">
        <v>10973</v>
      </c>
      <c r="O910" s="43">
        <v>6</v>
      </c>
      <c r="P910" s="43">
        <v>1723</v>
      </c>
      <c r="Q910" s="41" t="s">
        <v>3587</v>
      </c>
      <c r="R910" s="41" t="s">
        <v>124</v>
      </c>
      <c r="S910" s="43">
        <v>736</v>
      </c>
      <c r="T910" s="44" t="s">
        <v>97</v>
      </c>
      <c r="U910" s="43">
        <v>2.6261538461538461</v>
      </c>
      <c r="V910" s="43">
        <v>1030.856527093596</v>
      </c>
      <c r="W910" s="43">
        <v>1142.7623152709359</v>
      </c>
      <c r="X910" s="45">
        <v>2</v>
      </c>
      <c r="Y910" s="45">
        <v>1707</v>
      </c>
      <c r="Z910" s="46">
        <v>1.1716461628588199E-3</v>
      </c>
      <c r="AA910" s="41" t="s">
        <v>10975</v>
      </c>
      <c r="AB910" s="41" t="s">
        <v>10977</v>
      </c>
      <c r="AC910" s="41" t="s">
        <v>10980</v>
      </c>
      <c r="AD910" s="41" t="s">
        <v>10976</v>
      </c>
      <c r="AE910" s="43">
        <v>2308566</v>
      </c>
      <c r="AF910" s="43">
        <v>1297.479274611399</v>
      </c>
      <c r="AG910" s="43">
        <v>1001654</v>
      </c>
      <c r="AH910" s="43">
        <v>1306912</v>
      </c>
      <c r="AI910" s="47">
        <v>5.8500000000000002E-3</v>
      </c>
      <c r="AJ910" s="47">
        <v>5.8100000000000001E-3</v>
      </c>
      <c r="AK910" s="47">
        <v>4.5900000000000003E-3</v>
      </c>
      <c r="AL910" s="47">
        <v>5.96E-3</v>
      </c>
      <c r="AM910" s="47">
        <v>7.1300000000000001E-3</v>
      </c>
      <c r="AN910" s="43">
        <v>772</v>
      </c>
      <c r="AO910" s="43">
        <v>366</v>
      </c>
      <c r="AP910" s="43">
        <v>63</v>
      </c>
      <c r="AQ910" s="43">
        <v>80</v>
      </c>
      <c r="AR910" s="43">
        <v>262</v>
      </c>
      <c r="AS910" s="41">
        <v>2.12</v>
      </c>
      <c r="AT910" s="43">
        <v>672645</v>
      </c>
      <c r="AU910" s="43">
        <v>378073</v>
      </c>
      <c r="AV910" s="47">
        <v>1.2835000000000001</v>
      </c>
      <c r="AW910" s="48" t="s">
        <v>10981</v>
      </c>
      <c r="AX910" s="39">
        <v>0</v>
      </c>
      <c r="AY910" s="39">
        <v>0</v>
      </c>
      <c r="AZ910" s="39" t="s">
        <v>85</v>
      </c>
      <c r="BA910" s="39"/>
      <c r="BB910" s="48" t="s">
        <v>10982</v>
      </c>
      <c r="BC910" s="39">
        <v>0</v>
      </c>
      <c r="BD910" s="41" t="s">
        <v>10975</v>
      </c>
      <c r="BE910" s="50">
        <v>0</v>
      </c>
      <c r="BF910" s="50">
        <v>26</v>
      </c>
      <c r="BG910" s="50">
        <v>2</v>
      </c>
      <c r="BH910" s="50">
        <v>28</v>
      </c>
      <c r="BI910" s="50"/>
      <c r="BJ910" s="50" t="s">
        <v>10983</v>
      </c>
      <c r="BK910" s="50" t="s">
        <v>10984</v>
      </c>
      <c r="BL910" s="56" t="s">
        <v>10985</v>
      </c>
      <c r="BM910" s="52" t="s">
        <v>90</v>
      </c>
      <c r="BN910" s="57"/>
      <c r="BO910" s="57"/>
      <c r="BP910" s="57"/>
      <c r="BQ910" s="58"/>
    </row>
    <row r="911" spans="1:69" ht="15.75" x14ac:dyDescent="0.25">
      <c r="A911" s="38" t="s">
        <v>10618</v>
      </c>
      <c r="B911" s="39" t="s">
        <v>10973</v>
      </c>
      <c r="C911" s="39" t="s">
        <v>70</v>
      </c>
      <c r="D911" s="39" t="s">
        <v>71</v>
      </c>
      <c r="E911" s="39" t="s">
        <v>70</v>
      </c>
      <c r="F911" s="66" t="str">
        <f>HYPERLINK("http://twiplomacy.com/info/south-america/Ecuador","http://twiplomacy.com/info/south-america/Ecuador")</f>
        <v>http://twiplomacy.com/info/south-america/Ecuador</v>
      </c>
      <c r="G911" s="41" t="s">
        <v>10986</v>
      </c>
      <c r="H911" s="48" t="s">
        <v>10987</v>
      </c>
      <c r="I911" s="41" t="s">
        <v>10988</v>
      </c>
      <c r="J911" s="43">
        <v>1535978</v>
      </c>
      <c r="K911" s="43">
        <v>15210</v>
      </c>
      <c r="L911" s="41" t="s">
        <v>10989</v>
      </c>
      <c r="M911" s="41" t="s">
        <v>10990</v>
      </c>
      <c r="N911" s="41" t="s">
        <v>10991</v>
      </c>
      <c r="O911" s="43">
        <v>0</v>
      </c>
      <c r="P911" s="43">
        <v>52721</v>
      </c>
      <c r="Q911" s="41" t="s">
        <v>3587</v>
      </c>
      <c r="R911" s="41" t="s">
        <v>124</v>
      </c>
      <c r="S911" s="43">
        <v>4172</v>
      </c>
      <c r="T911" s="44" t="s">
        <v>97</v>
      </c>
      <c r="U911" s="43">
        <v>15.51196172248804</v>
      </c>
      <c r="V911" s="43">
        <v>191.61583577712611</v>
      </c>
      <c r="W911" s="43">
        <v>132.0025136154168</v>
      </c>
      <c r="X911" s="45">
        <v>1</v>
      </c>
      <c r="Y911" s="45">
        <v>3242</v>
      </c>
      <c r="Z911" s="46">
        <v>3.08451573103023E-4</v>
      </c>
      <c r="AA911" s="41" t="s">
        <v>10986</v>
      </c>
      <c r="AB911" s="41" t="s">
        <v>10988</v>
      </c>
      <c r="AC911" s="41" t="s">
        <v>10992</v>
      </c>
      <c r="AD911" s="41" t="s">
        <v>10987</v>
      </c>
      <c r="AE911" s="43">
        <v>1264278</v>
      </c>
      <c r="AF911" s="43">
        <v>152.24969097651422</v>
      </c>
      <c r="AG911" s="43">
        <v>739020</v>
      </c>
      <c r="AH911" s="43">
        <v>525258</v>
      </c>
      <c r="AI911" s="47">
        <v>1.8000000000000001E-4</v>
      </c>
      <c r="AJ911" s="47">
        <v>2.3000000000000001E-4</v>
      </c>
      <c r="AK911" s="47">
        <v>1.7000000000000001E-4</v>
      </c>
      <c r="AL911" s="47">
        <v>3.4000000000000002E-4</v>
      </c>
      <c r="AM911" s="47">
        <v>1.2999999999999999E-4</v>
      </c>
      <c r="AN911" s="43">
        <v>4854</v>
      </c>
      <c r="AO911" s="43">
        <v>1812</v>
      </c>
      <c r="AP911" s="43">
        <v>110</v>
      </c>
      <c r="AQ911" s="43">
        <v>402</v>
      </c>
      <c r="AR911" s="43">
        <v>2390</v>
      </c>
      <c r="AS911" s="41">
        <v>13.3</v>
      </c>
      <c r="AT911" s="43">
        <v>1536008</v>
      </c>
      <c r="AU911" s="43">
        <v>122414</v>
      </c>
      <c r="AV911" s="47">
        <v>8.6599999999999996E-2</v>
      </c>
      <c r="AW911" s="48" t="s">
        <v>10993</v>
      </c>
      <c r="AX911" s="39">
        <v>0</v>
      </c>
      <c r="AY911" s="39">
        <v>0</v>
      </c>
      <c r="AZ911" s="39" t="s">
        <v>85</v>
      </c>
      <c r="BA911" s="39"/>
      <c r="BB911" s="48" t="s">
        <v>10994</v>
      </c>
      <c r="BC911" s="39">
        <v>0</v>
      </c>
      <c r="BD911" s="41" t="s">
        <v>10986</v>
      </c>
      <c r="BE911" s="50">
        <v>2</v>
      </c>
      <c r="BF911" s="50">
        <v>44</v>
      </c>
      <c r="BG911" s="50">
        <v>6</v>
      </c>
      <c r="BH911" s="50">
        <v>52</v>
      </c>
      <c r="BI911" s="50" t="s">
        <v>10995</v>
      </c>
      <c r="BJ911" s="50" t="s">
        <v>10996</v>
      </c>
      <c r="BK911" s="50" t="s">
        <v>10997</v>
      </c>
      <c r="BL911" s="51" t="s">
        <v>10998</v>
      </c>
      <c r="BM911" s="52" t="s">
        <v>90</v>
      </c>
      <c r="BN911" s="57"/>
      <c r="BO911" s="57"/>
      <c r="BP911" s="57"/>
      <c r="BQ911" s="58"/>
    </row>
    <row r="912" spans="1:69" ht="15.75" x14ac:dyDescent="0.25">
      <c r="A912" s="38" t="s">
        <v>10618</v>
      </c>
      <c r="B912" s="39" t="s">
        <v>10973</v>
      </c>
      <c r="C912" s="39" t="s">
        <v>117</v>
      </c>
      <c r="D912" s="39" t="s">
        <v>118</v>
      </c>
      <c r="E912" s="39" t="s">
        <v>10999</v>
      </c>
      <c r="F912" s="66" t="str">
        <f>HYPERLINK("http://twiplomacy.com/info/south-america/Ecuador","http://twiplomacy.com/info/south-america/Ecuador")</f>
        <v>http://twiplomacy.com/info/south-america/Ecuador</v>
      </c>
      <c r="G912" s="41" t="s">
        <v>11000</v>
      </c>
      <c r="H912" s="48" t="s">
        <v>11001</v>
      </c>
      <c r="I912" s="41" t="s">
        <v>11002</v>
      </c>
      <c r="J912" s="43">
        <v>148629</v>
      </c>
      <c r="K912" s="43">
        <v>49</v>
      </c>
      <c r="L912" s="41" t="s">
        <v>11003</v>
      </c>
      <c r="M912" s="41" t="s">
        <v>11004</v>
      </c>
      <c r="N912" s="41"/>
      <c r="O912" s="43">
        <v>35</v>
      </c>
      <c r="P912" s="43">
        <v>8382</v>
      </c>
      <c r="Q912" s="41" t="s">
        <v>3587</v>
      </c>
      <c r="R912" s="41" t="s">
        <v>124</v>
      </c>
      <c r="S912" s="43">
        <v>265</v>
      </c>
      <c r="T912" s="61" t="s">
        <v>97</v>
      </c>
      <c r="U912" s="43">
        <v>5.118210862619808</v>
      </c>
      <c r="V912" s="43">
        <v>118.6597593582888</v>
      </c>
      <c r="W912" s="43">
        <v>75.206550802139034</v>
      </c>
      <c r="X912" s="45">
        <v>73</v>
      </c>
      <c r="Y912" s="45">
        <v>3204</v>
      </c>
      <c r="Z912" s="46">
        <v>2.2784019975031201E-2</v>
      </c>
      <c r="AA912" s="41" t="s">
        <v>11000</v>
      </c>
      <c r="AB912" s="41" t="s">
        <v>11002</v>
      </c>
      <c r="AC912" s="41" t="s">
        <v>11005</v>
      </c>
      <c r="AD912" s="41" t="s">
        <v>11006</v>
      </c>
      <c r="AE912" s="43">
        <v>326489</v>
      </c>
      <c r="AF912" s="43">
        <v>161.79570688378979</v>
      </c>
      <c r="AG912" s="43">
        <v>218586</v>
      </c>
      <c r="AH912" s="43">
        <v>107903</v>
      </c>
      <c r="AI912" s="47">
        <v>1.7899999999999999E-3</v>
      </c>
      <c r="AJ912" s="47">
        <v>1.73E-3</v>
      </c>
      <c r="AK912" s="47">
        <v>1.8600000000000001E-3</v>
      </c>
      <c r="AL912" s="47">
        <v>2.49E-3</v>
      </c>
      <c r="AM912" s="47">
        <v>1.91E-3</v>
      </c>
      <c r="AN912" s="43">
        <v>1351</v>
      </c>
      <c r="AO912" s="43">
        <v>889</v>
      </c>
      <c r="AP912" s="43">
        <v>46</v>
      </c>
      <c r="AQ912" s="43">
        <v>204</v>
      </c>
      <c r="AR912" s="43">
        <v>210</v>
      </c>
      <c r="AS912" s="41">
        <v>3.7</v>
      </c>
      <c r="AT912" s="43">
        <v>148364</v>
      </c>
      <c r="AU912" s="43">
        <v>0</v>
      </c>
      <c r="AV912" s="55">
        <v>0</v>
      </c>
      <c r="AW912" s="48" t="s">
        <v>11007</v>
      </c>
      <c r="AX912" s="39">
        <v>0</v>
      </c>
      <c r="AY912" s="39">
        <v>2</v>
      </c>
      <c r="AZ912" s="39" t="s">
        <v>85</v>
      </c>
      <c r="BA912" s="61"/>
      <c r="BB912" s="48" t="s">
        <v>11008</v>
      </c>
      <c r="BC912" s="39">
        <v>0</v>
      </c>
      <c r="BD912" s="41" t="s">
        <v>11000</v>
      </c>
      <c r="BE912" s="50">
        <v>6</v>
      </c>
      <c r="BF912" s="50">
        <v>22</v>
      </c>
      <c r="BG912" s="50">
        <v>4</v>
      </c>
      <c r="BH912" s="50">
        <v>32</v>
      </c>
      <c r="BI912" s="50" t="s">
        <v>11009</v>
      </c>
      <c r="BJ912" s="50" t="s">
        <v>11010</v>
      </c>
      <c r="BK912" s="50" t="s">
        <v>11011</v>
      </c>
      <c r="BL912" s="56" t="s">
        <v>11012</v>
      </c>
      <c r="BM912" s="52" t="s">
        <v>276</v>
      </c>
      <c r="BN912" s="77"/>
      <c r="BO912" s="77"/>
      <c r="BP912" s="77"/>
      <c r="BQ912" s="78"/>
    </row>
    <row r="913" spans="1:69" ht="15.75" x14ac:dyDescent="0.25">
      <c r="A913" s="38" t="s">
        <v>10618</v>
      </c>
      <c r="B913" s="39" t="s">
        <v>10973</v>
      </c>
      <c r="C913" s="39" t="s">
        <v>132</v>
      </c>
      <c r="D913" s="39" t="s">
        <v>71</v>
      </c>
      <c r="E913" s="39" t="s">
        <v>132</v>
      </c>
      <c r="F913" s="66" t="str">
        <f>HYPERLINK("http://twiplomacy.com/info/south-america/Ecuador","http://twiplomacy.com/info/south-america/Ecuador")</f>
        <v>http://twiplomacy.com/info/south-america/Ecuador</v>
      </c>
      <c r="G913" s="41" t="s">
        <v>11013</v>
      </c>
      <c r="H913" s="48" t="s">
        <v>11014</v>
      </c>
      <c r="I913" s="41" t="s">
        <v>11015</v>
      </c>
      <c r="J913" s="43">
        <v>188972</v>
      </c>
      <c r="K913" s="43">
        <v>5648</v>
      </c>
      <c r="L913" s="41" t="s">
        <v>11016</v>
      </c>
      <c r="M913" s="41" t="s">
        <v>11017</v>
      </c>
      <c r="N913" s="41"/>
      <c r="O913" s="43">
        <v>1600</v>
      </c>
      <c r="P913" s="43">
        <v>58663</v>
      </c>
      <c r="Q913" s="41" t="s">
        <v>3587</v>
      </c>
      <c r="R913" s="41" t="s">
        <v>124</v>
      </c>
      <c r="S913" s="43">
        <v>869</v>
      </c>
      <c r="T913" s="44" t="s">
        <v>97</v>
      </c>
      <c r="U913" s="43">
        <v>30.49523809523809</v>
      </c>
      <c r="V913" s="43">
        <v>14.54297994269341</v>
      </c>
      <c r="W913" s="43">
        <v>10.07879656160458</v>
      </c>
      <c r="X913" s="45">
        <v>40</v>
      </c>
      <c r="Y913" s="45">
        <v>3202</v>
      </c>
      <c r="Z913" s="46">
        <v>1.2492192379762601E-2</v>
      </c>
      <c r="AA913" s="41" t="s">
        <v>11013</v>
      </c>
      <c r="AB913" s="41" t="s">
        <v>11015</v>
      </c>
      <c r="AC913" s="41" t="s">
        <v>11018</v>
      </c>
      <c r="AD913" s="41" t="s">
        <v>11014</v>
      </c>
      <c r="AE913" s="43">
        <v>135507</v>
      </c>
      <c r="AF913" s="43">
        <v>12.284343131373726</v>
      </c>
      <c r="AG913" s="43">
        <v>81912</v>
      </c>
      <c r="AH913" s="43">
        <v>53595</v>
      </c>
      <c r="AI913" s="47">
        <v>1.1E-4</v>
      </c>
      <c r="AJ913" s="47">
        <v>1.1E-4</v>
      </c>
      <c r="AK913" s="47">
        <v>1.6000000000000001E-4</v>
      </c>
      <c r="AL913" s="47">
        <v>2.1000000000000001E-4</v>
      </c>
      <c r="AM913" s="47">
        <v>5.0000000000000002E-5</v>
      </c>
      <c r="AN913" s="43">
        <v>6668</v>
      </c>
      <c r="AO913" s="43">
        <v>2547</v>
      </c>
      <c r="AP913" s="43">
        <v>245</v>
      </c>
      <c r="AQ913" s="43">
        <v>2020</v>
      </c>
      <c r="AR913" s="43">
        <v>1793</v>
      </c>
      <c r="AS913" s="41">
        <v>18.27</v>
      </c>
      <c r="AT913" s="43">
        <v>188917</v>
      </c>
      <c r="AU913" s="43">
        <v>22945</v>
      </c>
      <c r="AV913" s="47">
        <v>0.13819999999999999</v>
      </c>
      <c r="AW913" s="66" t="str">
        <f>HYPERLINK("https://twitter.com/CancilleriaEc/lists","https://twitter.com/CancilleriaEc/lists")</f>
        <v>https://twitter.com/CancilleriaEc/lists</v>
      </c>
      <c r="AX913" s="39">
        <v>20</v>
      </c>
      <c r="AY913" s="39">
        <v>21</v>
      </c>
      <c r="AZ913" s="66" t="str">
        <f>HYPERLINK("https://twitter.com/CancilleriaEc/embajadas-de-ecuador/members","https://twitter.com/CancilleriaEc/embajadas-de-ecuador/members")</f>
        <v>https://twitter.com/CancilleriaEc/embajadas-de-ecuador/members</v>
      </c>
      <c r="BA913" s="39">
        <v>50</v>
      </c>
      <c r="BB913" s="48" t="s">
        <v>11019</v>
      </c>
      <c r="BC913" s="39">
        <v>0</v>
      </c>
      <c r="BD913" s="41" t="s">
        <v>11013</v>
      </c>
      <c r="BE913" s="50">
        <v>95</v>
      </c>
      <c r="BF913" s="50">
        <v>23</v>
      </c>
      <c r="BG913" s="50">
        <v>54</v>
      </c>
      <c r="BH913" s="50">
        <v>172</v>
      </c>
      <c r="BI913" s="50" t="s">
        <v>11020</v>
      </c>
      <c r="BJ913" s="50" t="s">
        <v>11021</v>
      </c>
      <c r="BK913" s="50" t="s">
        <v>11022</v>
      </c>
      <c r="BL913" s="56" t="s">
        <v>11023</v>
      </c>
      <c r="BM913" s="52">
        <v>106</v>
      </c>
      <c r="BN913" s="57">
        <v>2</v>
      </c>
      <c r="BO913" s="57">
        <v>2904</v>
      </c>
      <c r="BP913" s="57">
        <v>98</v>
      </c>
      <c r="BQ913" s="58">
        <f>SUM(BM913)/BN913/BO913</f>
        <v>1.825068870523416E-2</v>
      </c>
    </row>
    <row r="914" spans="1:69" ht="15.75" x14ac:dyDescent="0.25">
      <c r="A914" s="60" t="s">
        <v>10618</v>
      </c>
      <c r="B914" s="61" t="s">
        <v>10973</v>
      </c>
      <c r="C914" s="61" t="s">
        <v>132</v>
      </c>
      <c r="D914" s="61" t="s">
        <v>71</v>
      </c>
      <c r="E914" s="61" t="s">
        <v>132</v>
      </c>
      <c r="F914" s="62" t="s">
        <v>11024</v>
      </c>
      <c r="G914" s="41" t="s">
        <v>11025</v>
      </c>
      <c r="H914" s="48" t="s">
        <v>11026</v>
      </c>
      <c r="I914" s="41" t="s">
        <v>11027</v>
      </c>
      <c r="J914" s="43">
        <v>2416</v>
      </c>
      <c r="K914" s="43">
        <v>656</v>
      </c>
      <c r="L914" s="41" t="s">
        <v>11028</v>
      </c>
      <c r="M914" s="41" t="s">
        <v>11029</v>
      </c>
      <c r="N914" s="41" t="s">
        <v>10991</v>
      </c>
      <c r="O914" s="43">
        <v>19</v>
      </c>
      <c r="P914" s="43">
        <v>3167</v>
      </c>
      <c r="Q914" s="41" t="s">
        <v>3587</v>
      </c>
      <c r="R914" s="41" t="s">
        <v>79</v>
      </c>
      <c r="S914" s="43">
        <v>67</v>
      </c>
      <c r="T914" s="61" t="s">
        <v>97</v>
      </c>
      <c r="U914" s="43">
        <v>2.8422484134179511</v>
      </c>
      <c r="V914" s="43">
        <v>2.188157382158161</v>
      </c>
      <c r="W914" s="43">
        <v>2.7241916634203349</v>
      </c>
      <c r="X914" s="45">
        <v>27</v>
      </c>
      <c r="Y914" s="45">
        <v>3135</v>
      </c>
      <c r="Z914" s="46">
        <v>8.6124401913875593E-3</v>
      </c>
      <c r="AA914" s="41" t="s">
        <v>11025</v>
      </c>
      <c r="AB914" s="41" t="s">
        <v>11027</v>
      </c>
      <c r="AC914" s="41" t="s">
        <v>11030</v>
      </c>
      <c r="AD914" s="41" t="s">
        <v>11026</v>
      </c>
      <c r="AE914" s="43">
        <v>6425</v>
      </c>
      <c r="AF914" s="43">
        <v>3.1871345029239766</v>
      </c>
      <c r="AG914" s="43">
        <v>2180</v>
      </c>
      <c r="AH914" s="43">
        <v>4245</v>
      </c>
      <c r="AI914" s="47">
        <v>5.13E-3</v>
      </c>
      <c r="AJ914" s="47">
        <v>3.7000000000000002E-3</v>
      </c>
      <c r="AK914" s="47">
        <v>4.7400000000000003E-3</v>
      </c>
      <c r="AL914" s="47">
        <v>5.6999999999999998E-4</v>
      </c>
      <c r="AM914" s="41" t="s">
        <v>82</v>
      </c>
      <c r="AN914" s="43">
        <v>684</v>
      </c>
      <c r="AO914" s="43">
        <v>16</v>
      </c>
      <c r="AP914" s="43">
        <v>3</v>
      </c>
      <c r="AQ914" s="43">
        <v>665</v>
      </c>
      <c r="AR914" s="43">
        <v>0</v>
      </c>
      <c r="AS914" s="41">
        <v>1.87</v>
      </c>
      <c r="AT914" s="43">
        <v>2416</v>
      </c>
      <c r="AU914" s="43">
        <v>1047</v>
      </c>
      <c r="AV914" s="47">
        <v>0.76480000000000004</v>
      </c>
      <c r="AW914" s="63" t="s">
        <v>11031</v>
      </c>
      <c r="AX914" s="83">
        <v>3</v>
      </c>
      <c r="AY914" s="39">
        <v>0</v>
      </c>
      <c r="AZ914" s="105" t="s">
        <v>11032</v>
      </c>
      <c r="BA914" s="61">
        <v>14</v>
      </c>
      <c r="BB914" s="63" t="s">
        <v>11033</v>
      </c>
      <c r="BC914" s="39">
        <v>0</v>
      </c>
      <c r="BD914" s="41" t="s">
        <v>11025</v>
      </c>
      <c r="BE914" s="50">
        <v>72</v>
      </c>
      <c r="BF914" s="50">
        <v>20</v>
      </c>
      <c r="BG914" s="50">
        <v>26</v>
      </c>
      <c r="BH914" s="50">
        <v>118</v>
      </c>
      <c r="BI914" s="50" t="s">
        <v>11034</v>
      </c>
      <c r="BJ914" s="50" t="s">
        <v>11035</v>
      </c>
      <c r="BK914" s="50" t="s">
        <v>11036</v>
      </c>
      <c r="BL914" s="51" t="s">
        <v>11037</v>
      </c>
      <c r="BM914" s="52" t="s">
        <v>90</v>
      </c>
      <c r="BN914" s="57"/>
      <c r="BO914" s="57"/>
      <c r="BP914" s="57"/>
      <c r="BQ914" s="58"/>
    </row>
    <row r="915" spans="1:69" ht="15.75" x14ac:dyDescent="0.25">
      <c r="A915" s="70" t="s">
        <v>10618</v>
      </c>
      <c r="B915" s="68" t="s">
        <v>11038</v>
      </c>
      <c r="C915" s="68" t="s">
        <v>146</v>
      </c>
      <c r="D915" s="68" t="s">
        <v>118</v>
      </c>
      <c r="E915" s="68" t="s">
        <v>11039</v>
      </c>
      <c r="F915" s="62" t="s">
        <v>11040</v>
      </c>
      <c r="G915" s="41" t="s">
        <v>11041</v>
      </c>
      <c r="H915" s="48" t="s">
        <v>11042</v>
      </c>
      <c r="I915" s="41" t="s">
        <v>11043</v>
      </c>
      <c r="J915" s="43">
        <v>265</v>
      </c>
      <c r="K915" s="43">
        <v>27</v>
      </c>
      <c r="L915" s="41"/>
      <c r="M915" s="41" t="s">
        <v>11044</v>
      </c>
      <c r="N915" s="41"/>
      <c r="O915" s="43">
        <v>3</v>
      </c>
      <c r="P915" s="43">
        <v>33</v>
      </c>
      <c r="Q915" s="41" t="s">
        <v>164</v>
      </c>
      <c r="R915" s="41" t="s">
        <v>79</v>
      </c>
      <c r="S915" s="43">
        <v>13</v>
      </c>
      <c r="T915" s="44" t="s">
        <v>11045</v>
      </c>
      <c r="U915" s="43">
        <v>7.5342465753424653E-2</v>
      </c>
      <c r="V915" s="43">
        <v>1.419354838709677</v>
      </c>
      <c r="W915" s="43">
        <v>3.193548387096774</v>
      </c>
      <c r="X915" s="45">
        <v>8</v>
      </c>
      <c r="Y915" s="45">
        <v>33</v>
      </c>
      <c r="Z915" s="46">
        <v>0.24242424242424199</v>
      </c>
      <c r="AA915" s="41" t="s">
        <v>11041</v>
      </c>
      <c r="AB915" s="41" t="s">
        <v>11043</v>
      </c>
      <c r="AC915" s="41" t="s">
        <v>11046</v>
      </c>
      <c r="AD915" s="41" t="s">
        <v>11042</v>
      </c>
      <c r="AE915" s="43">
        <v>0</v>
      </c>
      <c r="AF915" s="43" t="e">
        <v>#VALUE!</v>
      </c>
      <c r="AG915" s="43">
        <v>0</v>
      </c>
      <c r="AH915" s="43">
        <v>0</v>
      </c>
      <c r="AI915" s="41" t="s">
        <v>82</v>
      </c>
      <c r="AJ915" s="41" t="s">
        <v>82</v>
      </c>
      <c r="AK915" s="41" t="s">
        <v>82</v>
      </c>
      <c r="AL915" s="41" t="s">
        <v>82</v>
      </c>
      <c r="AM915" s="41" t="s">
        <v>82</v>
      </c>
      <c r="AN915" s="43" t="s">
        <v>83</v>
      </c>
      <c r="AO915" s="43">
        <v>0</v>
      </c>
      <c r="AP915" s="43">
        <v>0</v>
      </c>
      <c r="AQ915" s="43">
        <v>0</v>
      </c>
      <c r="AR915" s="43">
        <v>0</v>
      </c>
      <c r="AS915" s="41">
        <v>0</v>
      </c>
      <c r="AT915" s="43">
        <v>265</v>
      </c>
      <c r="AU915" s="43">
        <v>42</v>
      </c>
      <c r="AV915" s="47">
        <v>0.1883</v>
      </c>
      <c r="AW915" s="79" t="s">
        <v>11047</v>
      </c>
      <c r="AX915" s="39">
        <v>0</v>
      </c>
      <c r="AY915" s="39">
        <v>0</v>
      </c>
      <c r="AZ915" s="39" t="s">
        <v>85</v>
      </c>
      <c r="BA915" s="68"/>
      <c r="BB915" s="79" t="s">
        <v>11048</v>
      </c>
      <c r="BC915" s="39">
        <v>0</v>
      </c>
      <c r="BD915" s="41" t="s">
        <v>11041</v>
      </c>
      <c r="BE915" s="50">
        <v>3</v>
      </c>
      <c r="BF915" s="50">
        <v>3</v>
      </c>
      <c r="BG915" s="50">
        <v>0</v>
      </c>
      <c r="BH915" s="50">
        <v>6</v>
      </c>
      <c r="BI915" s="50" t="s">
        <v>3662</v>
      </c>
      <c r="BJ915" s="50" t="s">
        <v>11049</v>
      </c>
      <c r="BK915" s="50"/>
      <c r="BL915" s="51" t="s">
        <v>11050</v>
      </c>
      <c r="BM915" s="52" t="s">
        <v>90</v>
      </c>
      <c r="BN915" s="57"/>
      <c r="BO915" s="57"/>
      <c r="BP915" s="57"/>
      <c r="BQ915" s="58"/>
    </row>
    <row r="916" spans="1:69" ht="15.75" x14ac:dyDescent="0.25">
      <c r="A916" s="70" t="s">
        <v>10618</v>
      </c>
      <c r="B916" s="68" t="s">
        <v>11038</v>
      </c>
      <c r="C916" s="68" t="s">
        <v>70</v>
      </c>
      <c r="D916" s="68" t="s">
        <v>71</v>
      </c>
      <c r="E916" s="68" t="s">
        <v>70</v>
      </c>
      <c r="F916" s="62" t="s">
        <v>11040</v>
      </c>
      <c r="G916" s="41" t="s">
        <v>11051</v>
      </c>
      <c r="H916" s="48" t="s">
        <v>11052</v>
      </c>
      <c r="I916" s="41" t="s">
        <v>11053</v>
      </c>
      <c r="J916" s="43">
        <v>587</v>
      </c>
      <c r="K916" s="43">
        <v>21</v>
      </c>
      <c r="L916" s="41" t="s">
        <v>11054</v>
      </c>
      <c r="M916" s="41" t="s">
        <v>11055</v>
      </c>
      <c r="N916" s="41" t="s">
        <v>11038</v>
      </c>
      <c r="O916" s="43">
        <v>1</v>
      </c>
      <c r="P916" s="43">
        <v>1537</v>
      </c>
      <c r="Q916" s="41" t="s">
        <v>164</v>
      </c>
      <c r="R916" s="41" t="s">
        <v>79</v>
      </c>
      <c r="S916" s="43">
        <v>20</v>
      </c>
      <c r="T916" s="44" t="s">
        <v>97</v>
      </c>
      <c r="U916" s="43">
        <v>1.885889570552147</v>
      </c>
      <c r="V916" s="43">
        <v>9.765625E-2</v>
      </c>
      <c r="W916" s="43">
        <v>0.162109375</v>
      </c>
      <c r="X916" s="45">
        <v>0</v>
      </c>
      <c r="Y916" s="45">
        <v>1537</v>
      </c>
      <c r="Z916" s="46">
        <v>0</v>
      </c>
      <c r="AA916" s="41" t="s">
        <v>11051</v>
      </c>
      <c r="AB916" s="41" t="s">
        <v>11053</v>
      </c>
      <c r="AC916" s="41" t="s">
        <v>11056</v>
      </c>
      <c r="AD916" s="41" t="s">
        <v>11052</v>
      </c>
      <c r="AE916" s="43">
        <v>48</v>
      </c>
      <c r="AF916" s="43">
        <v>0.27692307692307694</v>
      </c>
      <c r="AG916" s="43">
        <v>18</v>
      </c>
      <c r="AH916" s="43">
        <v>30</v>
      </c>
      <c r="AI916" s="47">
        <v>0</v>
      </c>
      <c r="AJ916" s="47">
        <v>6.8599999999999998E-3</v>
      </c>
      <c r="AK916" s="47">
        <v>0</v>
      </c>
      <c r="AL916" s="41" t="s">
        <v>82</v>
      </c>
      <c r="AM916" s="41" t="s">
        <v>82</v>
      </c>
      <c r="AN916" s="43">
        <v>65</v>
      </c>
      <c r="AO916" s="43">
        <v>4</v>
      </c>
      <c r="AP916" s="43">
        <v>0</v>
      </c>
      <c r="AQ916" s="43">
        <v>28</v>
      </c>
      <c r="AR916" s="43">
        <v>0</v>
      </c>
      <c r="AS916" s="41">
        <v>0.18</v>
      </c>
      <c r="AT916" s="43">
        <v>587</v>
      </c>
      <c r="AU916" s="43">
        <v>174</v>
      </c>
      <c r="AV916" s="47">
        <v>0.42130000000000001</v>
      </c>
      <c r="AW916" s="79" t="s">
        <v>11057</v>
      </c>
      <c r="AX916" s="39">
        <v>0</v>
      </c>
      <c r="AY916" s="39">
        <v>0</v>
      </c>
      <c r="AZ916" s="39" t="s">
        <v>85</v>
      </c>
      <c r="BA916" s="68"/>
      <c r="BB916" s="79" t="s">
        <v>11058</v>
      </c>
      <c r="BC916" s="39">
        <v>0</v>
      </c>
      <c r="BD916" s="41" t="s">
        <v>11051</v>
      </c>
      <c r="BE916" s="50">
        <v>3</v>
      </c>
      <c r="BF916" s="50">
        <v>4</v>
      </c>
      <c r="BG916" s="50">
        <v>0</v>
      </c>
      <c r="BH916" s="50">
        <v>7</v>
      </c>
      <c r="BI916" s="50" t="s">
        <v>11059</v>
      </c>
      <c r="BJ916" s="50" t="s">
        <v>11060</v>
      </c>
      <c r="BK916" s="50"/>
      <c r="BL916" s="51" t="s">
        <v>11061</v>
      </c>
      <c r="BM916" s="52" t="s">
        <v>90</v>
      </c>
      <c r="BN916" s="57"/>
      <c r="BO916" s="57"/>
      <c r="BP916" s="57"/>
      <c r="BQ916" s="58"/>
    </row>
    <row r="917" spans="1:69" ht="15.75" x14ac:dyDescent="0.25">
      <c r="A917" s="70" t="s">
        <v>10618</v>
      </c>
      <c r="B917" s="68" t="s">
        <v>11038</v>
      </c>
      <c r="C917" s="68" t="s">
        <v>211</v>
      </c>
      <c r="D917" s="68" t="s">
        <v>71</v>
      </c>
      <c r="E917" s="68" t="s">
        <v>211</v>
      </c>
      <c r="F917" s="62" t="s">
        <v>11040</v>
      </c>
      <c r="G917" s="41" t="s">
        <v>11062</v>
      </c>
      <c r="H917" s="48" t="s">
        <v>11063</v>
      </c>
      <c r="I917" s="41" t="s">
        <v>11064</v>
      </c>
      <c r="J917" s="43">
        <v>806</v>
      </c>
      <c r="K917" s="43">
        <v>235</v>
      </c>
      <c r="L917" s="41" t="s">
        <v>11065</v>
      </c>
      <c r="M917" s="41" t="s">
        <v>11066</v>
      </c>
      <c r="N917" s="41" t="s">
        <v>11038</v>
      </c>
      <c r="O917" s="43">
        <v>4</v>
      </c>
      <c r="P917" s="43">
        <v>224</v>
      </c>
      <c r="Q917" s="41" t="s">
        <v>164</v>
      </c>
      <c r="R917" s="41" t="s">
        <v>79</v>
      </c>
      <c r="S917" s="43">
        <v>17</v>
      </c>
      <c r="T917" s="44" t="s">
        <v>11067</v>
      </c>
      <c r="U917" s="43">
        <v>0.41713221601489758</v>
      </c>
      <c r="V917" s="43">
        <v>0.3256880733944954</v>
      </c>
      <c r="W917" s="43">
        <v>0.80275229357798161</v>
      </c>
      <c r="X917" s="45">
        <v>0</v>
      </c>
      <c r="Y917" s="45">
        <v>224</v>
      </c>
      <c r="Z917" s="46">
        <v>0</v>
      </c>
      <c r="AA917" s="41" t="s">
        <v>11062</v>
      </c>
      <c r="AB917" s="41" t="s">
        <v>11064</v>
      </c>
      <c r="AC917" s="41" t="s">
        <v>11068</v>
      </c>
      <c r="AD917" s="41" t="s">
        <v>11063</v>
      </c>
      <c r="AE917" s="43">
        <v>0</v>
      </c>
      <c r="AF917" s="43" t="e">
        <v>#VALUE!</v>
      </c>
      <c r="AG917" s="43">
        <v>0</v>
      </c>
      <c r="AH917" s="43">
        <v>0</v>
      </c>
      <c r="AI917" s="41" t="s">
        <v>82</v>
      </c>
      <c r="AJ917" s="41" t="s">
        <v>82</v>
      </c>
      <c r="AK917" s="41" t="s">
        <v>82</v>
      </c>
      <c r="AL917" s="41" t="s">
        <v>82</v>
      </c>
      <c r="AM917" s="41" t="s">
        <v>82</v>
      </c>
      <c r="AN917" s="43" t="s">
        <v>83</v>
      </c>
      <c r="AO917" s="43">
        <v>0</v>
      </c>
      <c r="AP917" s="43">
        <v>0</v>
      </c>
      <c r="AQ917" s="43">
        <v>0</v>
      </c>
      <c r="AR917" s="43">
        <v>0</v>
      </c>
      <c r="AS917" s="41">
        <v>0</v>
      </c>
      <c r="AT917" s="43">
        <v>806</v>
      </c>
      <c r="AU917" s="43">
        <v>69</v>
      </c>
      <c r="AV917" s="47">
        <v>9.3600000000000003E-2</v>
      </c>
      <c r="AW917" s="79" t="s">
        <v>11069</v>
      </c>
      <c r="AX917" s="39">
        <v>0</v>
      </c>
      <c r="AY917" s="39">
        <v>0</v>
      </c>
      <c r="AZ917" s="39" t="s">
        <v>85</v>
      </c>
      <c r="BA917" s="68"/>
      <c r="BB917" s="79" t="s">
        <v>11070</v>
      </c>
      <c r="BC917" s="39">
        <v>0</v>
      </c>
      <c r="BD917" s="41" t="s">
        <v>11062</v>
      </c>
      <c r="BE917" s="50">
        <v>0</v>
      </c>
      <c r="BF917" s="50">
        <v>4</v>
      </c>
      <c r="BG917" s="50">
        <v>0</v>
      </c>
      <c r="BH917" s="50">
        <v>4</v>
      </c>
      <c r="BI917" s="50"/>
      <c r="BJ917" s="50" t="s">
        <v>11071</v>
      </c>
      <c r="BK917" s="50"/>
      <c r="BL917" s="51" t="s">
        <v>11072</v>
      </c>
      <c r="BM917" s="52" t="s">
        <v>90</v>
      </c>
      <c r="BN917" s="57"/>
      <c r="BO917" s="57"/>
      <c r="BP917" s="57"/>
      <c r="BQ917" s="58"/>
    </row>
    <row r="918" spans="1:69" ht="15.75" x14ac:dyDescent="0.25">
      <c r="A918" s="70" t="s">
        <v>10618</v>
      </c>
      <c r="B918" s="39" t="s">
        <v>11038</v>
      </c>
      <c r="C918" s="39" t="s">
        <v>132</v>
      </c>
      <c r="D918" s="39" t="s">
        <v>71</v>
      </c>
      <c r="E918" s="39" t="s">
        <v>132</v>
      </c>
      <c r="F918" s="62" t="s">
        <v>11040</v>
      </c>
      <c r="G918" s="41" t="s">
        <v>11073</v>
      </c>
      <c r="H918" s="48" t="s">
        <v>11074</v>
      </c>
      <c r="I918" s="41" t="s">
        <v>11075</v>
      </c>
      <c r="J918" s="43">
        <v>82</v>
      </c>
      <c r="K918" s="43">
        <v>3</v>
      </c>
      <c r="L918" s="41"/>
      <c r="M918" s="41" t="s">
        <v>11076</v>
      </c>
      <c r="N918" s="41" t="s">
        <v>11038</v>
      </c>
      <c r="O918" s="43">
        <v>0</v>
      </c>
      <c r="P918" s="43">
        <v>42</v>
      </c>
      <c r="Q918" s="41" t="s">
        <v>164</v>
      </c>
      <c r="R918" s="41" t="s">
        <v>79</v>
      </c>
      <c r="S918" s="43">
        <v>6</v>
      </c>
      <c r="T918" s="44" t="s">
        <v>97</v>
      </c>
      <c r="U918" s="43">
        <v>9.4907407407407413E-2</v>
      </c>
      <c r="V918" s="43">
        <v>0.15384615384615391</v>
      </c>
      <c r="W918" s="43">
        <v>0.15384615384615391</v>
      </c>
      <c r="X918" s="45">
        <v>0</v>
      </c>
      <c r="Y918" s="45">
        <v>41</v>
      </c>
      <c r="Z918" s="46">
        <v>0</v>
      </c>
      <c r="AA918" s="41" t="s">
        <v>11073</v>
      </c>
      <c r="AB918" s="41" t="s">
        <v>11075</v>
      </c>
      <c r="AC918" s="41" t="s">
        <v>11077</v>
      </c>
      <c r="AD918" s="41" t="s">
        <v>11074</v>
      </c>
      <c r="AE918" s="43">
        <v>7</v>
      </c>
      <c r="AF918" s="43">
        <v>0.42857142857142855</v>
      </c>
      <c r="AG918" s="43">
        <v>3</v>
      </c>
      <c r="AH918" s="43">
        <v>4</v>
      </c>
      <c r="AI918" s="47">
        <v>1.7510000000000001E-2</v>
      </c>
      <c r="AJ918" s="41" t="s">
        <v>82</v>
      </c>
      <c r="AK918" s="47">
        <v>1.4290000000000001E-2</v>
      </c>
      <c r="AL918" s="41" t="s">
        <v>82</v>
      </c>
      <c r="AM918" s="41" t="s">
        <v>82</v>
      </c>
      <c r="AN918" s="43">
        <v>7</v>
      </c>
      <c r="AO918" s="43">
        <v>0</v>
      </c>
      <c r="AP918" s="43">
        <v>0</v>
      </c>
      <c r="AQ918" s="43">
        <v>7</v>
      </c>
      <c r="AR918" s="43">
        <v>0</v>
      </c>
      <c r="AS918" s="41">
        <v>0.02</v>
      </c>
      <c r="AT918" s="43">
        <v>82</v>
      </c>
      <c r="AU918" s="43">
        <v>0</v>
      </c>
      <c r="AV918" s="55">
        <v>0</v>
      </c>
      <c r="AW918" s="48" t="s">
        <v>11078</v>
      </c>
      <c r="AX918" s="39">
        <v>0</v>
      </c>
      <c r="AY918" s="39">
        <v>0</v>
      </c>
      <c r="AZ918" s="39" t="s">
        <v>85</v>
      </c>
      <c r="BA918" s="39"/>
      <c r="BB918" s="48" t="s">
        <v>11079</v>
      </c>
      <c r="BC918" s="39">
        <v>0</v>
      </c>
      <c r="BD918" s="41" t="s">
        <v>11073</v>
      </c>
      <c r="BE918" s="50">
        <v>0</v>
      </c>
      <c r="BF918" s="50">
        <v>8</v>
      </c>
      <c r="BG918" s="50">
        <v>0</v>
      </c>
      <c r="BH918" s="50">
        <v>8</v>
      </c>
      <c r="BI918" s="50"/>
      <c r="BJ918" s="50" t="s">
        <v>11080</v>
      </c>
      <c r="BK918" s="50"/>
      <c r="BL918" s="56" t="s">
        <v>11081</v>
      </c>
      <c r="BM918" s="52" t="s">
        <v>90</v>
      </c>
      <c r="BN918" s="57"/>
      <c r="BO918" s="57"/>
      <c r="BP918" s="57"/>
      <c r="BQ918" s="58"/>
    </row>
    <row r="919" spans="1:69" ht="15.75" x14ac:dyDescent="0.25">
      <c r="A919" s="38" t="s">
        <v>10618</v>
      </c>
      <c r="B919" s="39" t="s">
        <v>11082</v>
      </c>
      <c r="C919" s="39" t="s">
        <v>146</v>
      </c>
      <c r="D919" s="39" t="s">
        <v>118</v>
      </c>
      <c r="E919" s="39" t="s">
        <v>11083</v>
      </c>
      <c r="F919" s="66" t="str">
        <f t="shared" ref="F919:F924" si="50">HYPERLINK("http://twiplomacy.com/info/south-america/Paraguay","http://twiplomacy.com/info/south-america/Paraguay")</f>
        <v>http://twiplomacy.com/info/south-america/Paraguay</v>
      </c>
      <c r="G919" s="41" t="s">
        <v>11084</v>
      </c>
      <c r="H919" s="48" t="s">
        <v>11085</v>
      </c>
      <c r="I919" s="41" t="s">
        <v>11086</v>
      </c>
      <c r="J919" s="43">
        <v>159933</v>
      </c>
      <c r="K919" s="43">
        <v>531</v>
      </c>
      <c r="L919" s="41" t="s">
        <v>11087</v>
      </c>
      <c r="M919" s="41" t="s">
        <v>11088</v>
      </c>
      <c r="N919" s="41" t="s">
        <v>11089</v>
      </c>
      <c r="O919" s="43">
        <v>879</v>
      </c>
      <c r="P919" s="43">
        <v>10691</v>
      </c>
      <c r="Q919" s="41" t="s">
        <v>3587</v>
      </c>
      <c r="R919" s="41" t="s">
        <v>124</v>
      </c>
      <c r="S919" s="43">
        <v>106</v>
      </c>
      <c r="T919" s="44" t="s">
        <v>97</v>
      </c>
      <c r="U919" s="43">
        <v>9.5552238805970156</v>
      </c>
      <c r="V919" s="43">
        <v>66.118815738215815</v>
      </c>
      <c r="W919" s="43">
        <v>178.9259836384885</v>
      </c>
      <c r="X919" s="45">
        <v>46</v>
      </c>
      <c r="Y919" s="45">
        <v>3201</v>
      </c>
      <c r="Z919" s="46">
        <v>1.4370509215869999E-2</v>
      </c>
      <c r="AA919" s="41" t="s">
        <v>11084</v>
      </c>
      <c r="AB919" s="41" t="s">
        <v>11086</v>
      </c>
      <c r="AC919" s="41" t="s">
        <v>11090</v>
      </c>
      <c r="AD919" s="41" t="s">
        <v>11091</v>
      </c>
      <c r="AE919" s="43">
        <v>659356</v>
      </c>
      <c r="AF919" s="43">
        <v>68.492865406864638</v>
      </c>
      <c r="AG919" s="43">
        <v>177602</v>
      </c>
      <c r="AH919" s="43">
        <v>481754</v>
      </c>
      <c r="AI919" s="47">
        <v>2.7699999999999999E-3</v>
      </c>
      <c r="AJ919" s="47">
        <v>2.63E-3</v>
      </c>
      <c r="AK919" s="47">
        <v>2.0500000000000002E-3</v>
      </c>
      <c r="AL919" s="47">
        <v>4.2599999999999999E-3</v>
      </c>
      <c r="AM919" s="47">
        <v>3.1700000000000001E-3</v>
      </c>
      <c r="AN919" s="43">
        <v>2593</v>
      </c>
      <c r="AO919" s="43">
        <v>1878</v>
      </c>
      <c r="AP919" s="43">
        <v>192</v>
      </c>
      <c r="AQ919" s="43">
        <v>332</v>
      </c>
      <c r="AR919" s="43">
        <v>187</v>
      </c>
      <c r="AS919" s="41">
        <v>7.1</v>
      </c>
      <c r="AT919" s="43">
        <v>159417</v>
      </c>
      <c r="AU919" s="43">
        <v>131223</v>
      </c>
      <c r="AV919" s="47">
        <v>4.6543000000000001</v>
      </c>
      <c r="AW919" s="48" t="s">
        <v>11092</v>
      </c>
      <c r="AX919" s="39">
        <v>0</v>
      </c>
      <c r="AY919" s="39">
        <v>0</v>
      </c>
      <c r="AZ919" s="39" t="s">
        <v>85</v>
      </c>
      <c r="BA919" s="39"/>
      <c r="BB919" s="48" t="s">
        <v>11093</v>
      </c>
      <c r="BC919" s="39">
        <v>0</v>
      </c>
      <c r="BD919" s="41" t="s">
        <v>11084</v>
      </c>
      <c r="BE919" s="50">
        <v>10</v>
      </c>
      <c r="BF919" s="50">
        <v>4</v>
      </c>
      <c r="BG919" s="50">
        <v>3</v>
      </c>
      <c r="BH919" s="50">
        <v>17</v>
      </c>
      <c r="BI919" s="50" t="s">
        <v>11094</v>
      </c>
      <c r="BJ919" s="50" t="s">
        <v>11095</v>
      </c>
      <c r="BK919" s="50" t="s">
        <v>11096</v>
      </c>
      <c r="BL919" s="56" t="s">
        <v>11097</v>
      </c>
      <c r="BM919" s="52">
        <v>20158</v>
      </c>
      <c r="BN919" s="57">
        <v>13</v>
      </c>
      <c r="BO919" s="57">
        <v>1010</v>
      </c>
      <c r="BP919" s="57">
        <v>19</v>
      </c>
      <c r="BQ919" s="58">
        <f>SUM(BM919)/BN919/BO919</f>
        <v>1.5352627570449351</v>
      </c>
    </row>
    <row r="920" spans="1:69" ht="15.75" x14ac:dyDescent="0.25">
      <c r="A920" s="38" t="s">
        <v>10618</v>
      </c>
      <c r="B920" s="39" t="s">
        <v>11082</v>
      </c>
      <c r="C920" s="39" t="s">
        <v>146</v>
      </c>
      <c r="D920" s="39" t="s">
        <v>118</v>
      </c>
      <c r="E920" s="39" t="s">
        <v>11098</v>
      </c>
      <c r="F920" s="66" t="str">
        <f t="shared" si="50"/>
        <v>http://twiplomacy.com/info/south-america/Paraguay</v>
      </c>
      <c r="G920" s="41" t="s">
        <v>11099</v>
      </c>
      <c r="H920" s="48" t="s">
        <v>11100</v>
      </c>
      <c r="I920" s="41" t="s">
        <v>11099</v>
      </c>
      <c r="J920" s="43">
        <v>487514</v>
      </c>
      <c r="K920" s="43">
        <v>144</v>
      </c>
      <c r="L920" s="41" t="s">
        <v>11101</v>
      </c>
      <c r="M920" s="41" t="s">
        <v>11102</v>
      </c>
      <c r="N920" s="41"/>
      <c r="O920" s="43">
        <v>96</v>
      </c>
      <c r="P920" s="43">
        <v>9575</v>
      </c>
      <c r="Q920" s="41" t="s">
        <v>3587</v>
      </c>
      <c r="R920" s="41" t="s">
        <v>124</v>
      </c>
      <c r="S920" s="43">
        <v>721</v>
      </c>
      <c r="T920" s="44" t="s">
        <v>97</v>
      </c>
      <c r="U920" s="43">
        <v>1.6749867233138609</v>
      </c>
      <c r="V920" s="43">
        <v>118.5016910935738</v>
      </c>
      <c r="W920" s="43">
        <v>180.7406989853439</v>
      </c>
      <c r="X920" s="45">
        <v>81</v>
      </c>
      <c r="Y920" s="45">
        <v>3154</v>
      </c>
      <c r="Z920" s="46">
        <v>2.5681674064679801E-2</v>
      </c>
      <c r="AA920" s="41" t="s">
        <v>11099</v>
      </c>
      <c r="AB920" s="41" t="s">
        <v>11099</v>
      </c>
      <c r="AC920" s="41" t="s">
        <v>11103</v>
      </c>
      <c r="AD920" s="41" t="s">
        <v>11100</v>
      </c>
      <c r="AE920" s="43">
        <v>271346</v>
      </c>
      <c r="AF920" s="43">
        <v>265.68197879858656</v>
      </c>
      <c r="AG920" s="43">
        <v>75188</v>
      </c>
      <c r="AH920" s="43">
        <v>196158</v>
      </c>
      <c r="AI920" s="47">
        <v>2.2399999999999998E-3</v>
      </c>
      <c r="AJ920" s="47">
        <v>1.97E-3</v>
      </c>
      <c r="AK920" s="47">
        <v>2.1700000000000001E-3</v>
      </c>
      <c r="AL920" s="47">
        <v>1.81E-3</v>
      </c>
      <c r="AM920" s="47">
        <v>3.1700000000000001E-3</v>
      </c>
      <c r="AN920" s="43">
        <v>283</v>
      </c>
      <c r="AO920" s="43">
        <v>145</v>
      </c>
      <c r="AP920" s="43">
        <v>44</v>
      </c>
      <c r="AQ920" s="43">
        <v>13</v>
      </c>
      <c r="AR920" s="43">
        <v>81</v>
      </c>
      <c r="AS920" s="41">
        <v>0.78</v>
      </c>
      <c r="AT920" s="43">
        <v>487604</v>
      </c>
      <c r="AU920" s="43">
        <v>144645</v>
      </c>
      <c r="AV920" s="47">
        <v>0.42180000000000001</v>
      </c>
      <c r="AW920" s="48" t="s">
        <v>11104</v>
      </c>
      <c r="AX920" s="39">
        <v>0</v>
      </c>
      <c r="AY920" s="39">
        <v>0</v>
      </c>
      <c r="AZ920" s="39" t="s">
        <v>85</v>
      </c>
      <c r="BA920" s="39"/>
      <c r="BB920" s="48" t="s">
        <v>11105</v>
      </c>
      <c r="BC920" s="39">
        <v>0</v>
      </c>
      <c r="BD920" s="41" t="s">
        <v>11099</v>
      </c>
      <c r="BE920" s="50">
        <v>8</v>
      </c>
      <c r="BF920" s="50">
        <v>36</v>
      </c>
      <c r="BG920" s="50">
        <v>4</v>
      </c>
      <c r="BH920" s="50">
        <v>48</v>
      </c>
      <c r="BI920" s="50" t="s">
        <v>11106</v>
      </c>
      <c r="BJ920" s="50" t="s">
        <v>11107</v>
      </c>
      <c r="BK920" s="50" t="s">
        <v>11108</v>
      </c>
      <c r="BL920" s="51" t="s">
        <v>11109</v>
      </c>
      <c r="BM920" s="52" t="s">
        <v>90</v>
      </c>
      <c r="BN920" s="57"/>
      <c r="BO920" s="57"/>
      <c r="BP920" s="57"/>
      <c r="BQ920" s="58"/>
    </row>
    <row r="921" spans="1:69" ht="15.75" x14ac:dyDescent="0.25">
      <c r="A921" s="70" t="s">
        <v>10618</v>
      </c>
      <c r="B921" s="68" t="s">
        <v>11082</v>
      </c>
      <c r="C921" s="68" t="s">
        <v>70</v>
      </c>
      <c r="D921" s="68" t="s">
        <v>71</v>
      </c>
      <c r="E921" s="68" t="s">
        <v>70</v>
      </c>
      <c r="F921" s="66" t="str">
        <f t="shared" si="50"/>
        <v>http://twiplomacy.com/info/south-america/Paraguay</v>
      </c>
      <c r="G921" s="41" t="s">
        <v>11110</v>
      </c>
      <c r="H921" s="48" t="s">
        <v>11111</v>
      </c>
      <c r="I921" s="41" t="s">
        <v>11112</v>
      </c>
      <c r="J921" s="43">
        <v>135524</v>
      </c>
      <c r="K921" s="43">
        <v>733</v>
      </c>
      <c r="L921" s="41" t="s">
        <v>11113</v>
      </c>
      <c r="M921" s="41" t="s">
        <v>11114</v>
      </c>
      <c r="N921" s="41" t="s">
        <v>11082</v>
      </c>
      <c r="O921" s="43">
        <v>552</v>
      </c>
      <c r="P921" s="43">
        <v>19034</v>
      </c>
      <c r="Q921" s="41" t="s">
        <v>3587</v>
      </c>
      <c r="R921" s="41" t="s">
        <v>124</v>
      </c>
      <c r="S921" s="43">
        <v>360</v>
      </c>
      <c r="T921" s="44" t="s">
        <v>97</v>
      </c>
      <c r="U921" s="43">
        <v>7.5266821345707653</v>
      </c>
      <c r="V921" s="43">
        <v>15.9460343417825</v>
      </c>
      <c r="W921" s="43">
        <v>35.969746524938678</v>
      </c>
      <c r="X921" s="45">
        <v>86</v>
      </c>
      <c r="Y921" s="45">
        <v>3244</v>
      </c>
      <c r="Z921" s="46">
        <v>2.6510480887792801E-2</v>
      </c>
      <c r="AA921" s="41" t="s">
        <v>11110</v>
      </c>
      <c r="AB921" s="41" t="s">
        <v>11112</v>
      </c>
      <c r="AC921" s="41" t="s">
        <v>11115</v>
      </c>
      <c r="AD921" s="41" t="s">
        <v>11111</v>
      </c>
      <c r="AE921" s="43">
        <v>102811</v>
      </c>
      <c r="AF921" s="43">
        <v>15.482651475919212</v>
      </c>
      <c r="AG921" s="43">
        <v>29897</v>
      </c>
      <c r="AH921" s="43">
        <v>72914</v>
      </c>
      <c r="AI921" s="47">
        <v>4.8000000000000001E-4</v>
      </c>
      <c r="AJ921" s="47">
        <v>7.1000000000000002E-4</v>
      </c>
      <c r="AK921" s="47">
        <v>4.2000000000000002E-4</v>
      </c>
      <c r="AL921" s="47">
        <v>5.2999999999999998E-4</v>
      </c>
      <c r="AM921" s="47">
        <v>3.8999999999999999E-4</v>
      </c>
      <c r="AN921" s="43">
        <v>1931</v>
      </c>
      <c r="AO921" s="43">
        <v>482</v>
      </c>
      <c r="AP921" s="43">
        <v>358</v>
      </c>
      <c r="AQ921" s="43">
        <v>995</v>
      </c>
      <c r="AR921" s="43">
        <v>56</v>
      </c>
      <c r="AS921" s="41">
        <v>5.29</v>
      </c>
      <c r="AT921" s="43">
        <v>135443</v>
      </c>
      <c r="AU921" s="43">
        <v>64935</v>
      </c>
      <c r="AV921" s="47">
        <v>0.92100000000000004</v>
      </c>
      <c r="AW921" s="48" t="s">
        <v>11116</v>
      </c>
      <c r="AX921" s="39">
        <v>0</v>
      </c>
      <c r="AY921" s="39">
        <v>0</v>
      </c>
      <c r="AZ921" s="39" t="s">
        <v>85</v>
      </c>
      <c r="BA921" s="39"/>
      <c r="BB921" s="48" t="s">
        <v>11117</v>
      </c>
      <c r="BC921" s="39">
        <v>0</v>
      </c>
      <c r="BD921" s="41" t="s">
        <v>11110</v>
      </c>
      <c r="BE921" s="50">
        <v>29</v>
      </c>
      <c r="BF921" s="50">
        <v>20</v>
      </c>
      <c r="BG921" s="50">
        <v>20</v>
      </c>
      <c r="BH921" s="50">
        <v>69</v>
      </c>
      <c r="BI921" s="50" t="s">
        <v>11118</v>
      </c>
      <c r="BJ921" s="50" t="s">
        <v>11119</v>
      </c>
      <c r="BK921" s="50" t="s">
        <v>11120</v>
      </c>
      <c r="BL921" s="56" t="s">
        <v>11121</v>
      </c>
      <c r="BM921" s="52">
        <v>24142</v>
      </c>
      <c r="BN921" s="57">
        <v>100</v>
      </c>
      <c r="BO921" s="57">
        <v>1183</v>
      </c>
      <c r="BP921" s="57">
        <v>7</v>
      </c>
      <c r="BQ921" s="58">
        <f>SUM(BM921)/BN921/BO921</f>
        <v>0.20407438715131021</v>
      </c>
    </row>
    <row r="922" spans="1:69" ht="15.75" x14ac:dyDescent="0.25">
      <c r="A922" s="38" t="s">
        <v>10618</v>
      </c>
      <c r="B922" s="39" t="s">
        <v>11082</v>
      </c>
      <c r="C922" s="68" t="s">
        <v>117</v>
      </c>
      <c r="D922" s="68" t="s">
        <v>118</v>
      </c>
      <c r="E922" s="68" t="s">
        <v>11122</v>
      </c>
      <c r="F922" s="66" t="str">
        <f t="shared" si="50"/>
        <v>http://twiplomacy.com/info/south-america/Paraguay</v>
      </c>
      <c r="G922" s="41" t="s">
        <v>11123</v>
      </c>
      <c r="H922" s="48" t="s">
        <v>11124</v>
      </c>
      <c r="I922" s="41" t="s">
        <v>11125</v>
      </c>
      <c r="J922" s="43">
        <v>707</v>
      </c>
      <c r="K922" s="43">
        <v>82</v>
      </c>
      <c r="L922" s="41" t="s">
        <v>11126</v>
      </c>
      <c r="M922" s="41" t="s">
        <v>11127</v>
      </c>
      <c r="N922" s="41" t="s">
        <v>11089</v>
      </c>
      <c r="O922" s="43">
        <v>12</v>
      </c>
      <c r="P922" s="43">
        <v>305</v>
      </c>
      <c r="Q922" s="41" t="s">
        <v>3587</v>
      </c>
      <c r="R922" s="41" t="s">
        <v>79</v>
      </c>
      <c r="S922" s="43">
        <v>13</v>
      </c>
      <c r="T922" s="44" t="s">
        <v>97</v>
      </c>
      <c r="U922" s="43">
        <v>0.28285714285714292</v>
      </c>
      <c r="V922" s="43">
        <v>3.991525423728814</v>
      </c>
      <c r="W922" s="43">
        <v>8.3305084745762716</v>
      </c>
      <c r="X922" s="45">
        <v>13</v>
      </c>
      <c r="Y922" s="45">
        <v>297</v>
      </c>
      <c r="Z922" s="46">
        <v>4.3771043771043801E-2</v>
      </c>
      <c r="AA922" s="41" t="s">
        <v>11123</v>
      </c>
      <c r="AB922" s="41" t="s">
        <v>11125</v>
      </c>
      <c r="AC922" s="41" t="s">
        <v>11128</v>
      </c>
      <c r="AD922" s="41" t="s">
        <v>11124</v>
      </c>
      <c r="AE922" s="43">
        <v>2099</v>
      </c>
      <c r="AF922" s="43">
        <v>4.4567901234567904</v>
      </c>
      <c r="AG922" s="43">
        <v>722</v>
      </c>
      <c r="AH922" s="43">
        <v>1377</v>
      </c>
      <c r="AI922" s="47">
        <v>3.048E-2</v>
      </c>
      <c r="AJ922" s="47">
        <v>2.8129999999999999E-2</v>
      </c>
      <c r="AK922" s="47">
        <v>1.4319999999999999E-2</v>
      </c>
      <c r="AL922" s="41" t="s">
        <v>82</v>
      </c>
      <c r="AM922" s="47">
        <v>6.6830000000000001E-2</v>
      </c>
      <c r="AN922" s="43">
        <v>162</v>
      </c>
      <c r="AO922" s="43">
        <v>59</v>
      </c>
      <c r="AP922" s="43">
        <v>0</v>
      </c>
      <c r="AQ922" s="43">
        <v>67</v>
      </c>
      <c r="AR922" s="43">
        <v>35</v>
      </c>
      <c r="AS922" s="41">
        <v>0.44</v>
      </c>
      <c r="AT922" s="43">
        <v>704</v>
      </c>
      <c r="AU922" s="43">
        <v>0</v>
      </c>
      <c r="AV922" s="55">
        <v>0</v>
      </c>
      <c r="AW922" s="48" t="s">
        <v>11129</v>
      </c>
      <c r="AX922" s="39">
        <v>0</v>
      </c>
      <c r="AY922" s="39">
        <v>0</v>
      </c>
      <c r="AZ922" s="39" t="s">
        <v>85</v>
      </c>
      <c r="BA922" s="61"/>
      <c r="BB922" s="48" t="s">
        <v>11130</v>
      </c>
      <c r="BC922" s="39">
        <v>0</v>
      </c>
      <c r="BD922" s="41" t="s">
        <v>11123</v>
      </c>
      <c r="BE922" s="50">
        <v>11</v>
      </c>
      <c r="BF922" s="50">
        <v>10</v>
      </c>
      <c r="BG922" s="50">
        <v>6</v>
      </c>
      <c r="BH922" s="50">
        <v>27</v>
      </c>
      <c r="BI922" s="50" t="s">
        <v>11131</v>
      </c>
      <c r="BJ922" s="50" t="s">
        <v>11132</v>
      </c>
      <c r="BK922" s="50" t="s">
        <v>11133</v>
      </c>
      <c r="BL922" s="51" t="s">
        <v>11134</v>
      </c>
      <c r="BM922" s="77" t="s">
        <v>276</v>
      </c>
      <c r="BN922" s="77"/>
      <c r="BO922" s="77"/>
      <c r="BP922" s="77"/>
      <c r="BQ922" s="78"/>
    </row>
    <row r="923" spans="1:69" ht="15.75" x14ac:dyDescent="0.25">
      <c r="A923" s="38" t="s">
        <v>10618</v>
      </c>
      <c r="B923" s="39" t="s">
        <v>11082</v>
      </c>
      <c r="C923" s="39" t="s">
        <v>132</v>
      </c>
      <c r="D923" s="39" t="s">
        <v>71</v>
      </c>
      <c r="E923" s="39" t="s">
        <v>132</v>
      </c>
      <c r="F923" s="66" t="str">
        <f t="shared" si="50"/>
        <v>http://twiplomacy.com/info/south-america/Paraguay</v>
      </c>
      <c r="G923" s="41" t="s">
        <v>11135</v>
      </c>
      <c r="H923" s="48" t="s">
        <v>11136</v>
      </c>
      <c r="I923" s="41" t="s">
        <v>11137</v>
      </c>
      <c r="J923" s="43">
        <v>11436</v>
      </c>
      <c r="K923" s="43">
        <v>162</v>
      </c>
      <c r="L923" s="41" t="s">
        <v>11138</v>
      </c>
      <c r="M923" s="41" t="s">
        <v>11139</v>
      </c>
      <c r="N923" s="41" t="s">
        <v>11140</v>
      </c>
      <c r="O923" s="43">
        <v>1026</v>
      </c>
      <c r="P923" s="43">
        <v>2177</v>
      </c>
      <c r="Q923" s="41" t="s">
        <v>3587</v>
      </c>
      <c r="R923" s="41" t="s">
        <v>124</v>
      </c>
      <c r="S923" s="43">
        <v>193</v>
      </c>
      <c r="T923" s="44" t="s">
        <v>97</v>
      </c>
      <c r="U923" s="43">
        <v>1.0299572039942939</v>
      </c>
      <c r="V923" s="43">
        <v>14.425833924769339</v>
      </c>
      <c r="W923" s="43">
        <v>11.293115684882901</v>
      </c>
      <c r="X923" s="45">
        <v>141</v>
      </c>
      <c r="Y923" s="45">
        <v>2166</v>
      </c>
      <c r="Z923" s="46">
        <v>6.5096952908587302E-2</v>
      </c>
      <c r="AA923" s="41" t="s">
        <v>11135</v>
      </c>
      <c r="AB923" s="41" t="s">
        <v>11137</v>
      </c>
      <c r="AC923" s="41" t="s">
        <v>11141</v>
      </c>
      <c r="AD923" s="41" t="s">
        <v>11136</v>
      </c>
      <c r="AE923" s="43">
        <v>25133</v>
      </c>
      <c r="AF923" s="43">
        <v>25.996219281663517</v>
      </c>
      <c r="AG923" s="43">
        <v>13752</v>
      </c>
      <c r="AH923" s="43">
        <v>11381</v>
      </c>
      <c r="AI923" s="47">
        <v>4.7099999999999998E-3</v>
      </c>
      <c r="AJ923" s="47">
        <v>6.1000000000000004E-3</v>
      </c>
      <c r="AK923" s="47">
        <v>1.6299999999999999E-3</v>
      </c>
      <c r="AL923" s="47">
        <v>2.81E-3</v>
      </c>
      <c r="AM923" s="47">
        <v>4.2700000000000004E-3</v>
      </c>
      <c r="AN923" s="43">
        <v>529</v>
      </c>
      <c r="AO923" s="43">
        <v>369</v>
      </c>
      <c r="AP923" s="43">
        <v>5</v>
      </c>
      <c r="AQ923" s="43">
        <v>146</v>
      </c>
      <c r="AR923" s="43">
        <v>2</v>
      </c>
      <c r="AS923" s="41">
        <v>1.45</v>
      </c>
      <c r="AT923" s="43">
        <v>11430</v>
      </c>
      <c r="AU923" s="43">
        <v>3189</v>
      </c>
      <c r="AV923" s="47">
        <v>0.38700000000000001</v>
      </c>
      <c r="AW923" s="48" t="s">
        <v>11142</v>
      </c>
      <c r="AX923" s="39">
        <v>0</v>
      </c>
      <c r="AY923" s="39">
        <v>0</v>
      </c>
      <c r="AZ923" s="39" t="s">
        <v>85</v>
      </c>
      <c r="BA923" s="39"/>
      <c r="BB923" s="48" t="s">
        <v>11143</v>
      </c>
      <c r="BC923" s="39">
        <v>1</v>
      </c>
      <c r="BD923" s="41" t="s">
        <v>11135</v>
      </c>
      <c r="BE923" s="50">
        <v>12</v>
      </c>
      <c r="BF923" s="50">
        <v>48</v>
      </c>
      <c r="BG923" s="50">
        <v>20</v>
      </c>
      <c r="BH923" s="50">
        <v>80</v>
      </c>
      <c r="BI923" s="50" t="s">
        <v>11144</v>
      </c>
      <c r="BJ923" s="50" t="s">
        <v>11145</v>
      </c>
      <c r="BK923" s="50" t="s">
        <v>11146</v>
      </c>
      <c r="BL923" s="56" t="s">
        <v>11147</v>
      </c>
      <c r="BM923" s="52" t="s">
        <v>276</v>
      </c>
      <c r="BN923" s="57"/>
      <c r="BO923" s="57"/>
      <c r="BP923" s="57"/>
      <c r="BQ923" s="58"/>
    </row>
    <row r="924" spans="1:69" ht="15.75" x14ac:dyDescent="0.25">
      <c r="A924" s="38" t="s">
        <v>10618</v>
      </c>
      <c r="B924" s="39" t="s">
        <v>11082</v>
      </c>
      <c r="C924" s="39" t="s">
        <v>132</v>
      </c>
      <c r="D924" s="39" t="s">
        <v>71</v>
      </c>
      <c r="E924" s="39" t="s">
        <v>132</v>
      </c>
      <c r="F924" s="66" t="str">
        <f t="shared" si="50"/>
        <v>http://twiplomacy.com/info/south-america/Paraguay</v>
      </c>
      <c r="G924" s="41" t="s">
        <v>11148</v>
      </c>
      <c r="H924" s="48" t="s">
        <v>11149</v>
      </c>
      <c r="I924" s="41" t="s">
        <v>11150</v>
      </c>
      <c r="J924" s="43">
        <v>345</v>
      </c>
      <c r="K924" s="43">
        <v>80</v>
      </c>
      <c r="L924" s="41" t="s">
        <v>11151</v>
      </c>
      <c r="M924" s="41" t="s">
        <v>11152</v>
      </c>
      <c r="N924" s="41" t="s">
        <v>11089</v>
      </c>
      <c r="O924" s="43">
        <v>6</v>
      </c>
      <c r="P924" s="43">
        <v>165</v>
      </c>
      <c r="Q924" s="41" t="s">
        <v>3587</v>
      </c>
      <c r="R924" s="41" t="s">
        <v>79</v>
      </c>
      <c r="S924" s="43">
        <v>6</v>
      </c>
      <c r="T924" s="44" t="s">
        <v>97</v>
      </c>
      <c r="U924" s="43">
        <v>0.59782608695652173</v>
      </c>
      <c r="V924" s="43">
        <v>0.70552147239263807</v>
      </c>
      <c r="W924" s="43">
        <v>1.239263803680982</v>
      </c>
      <c r="X924" s="45">
        <v>27</v>
      </c>
      <c r="Y924" s="45">
        <v>165</v>
      </c>
      <c r="Z924" s="46">
        <v>0.163636363636364</v>
      </c>
      <c r="AA924" s="41" t="s">
        <v>11148</v>
      </c>
      <c r="AB924" s="41" t="s">
        <v>11150</v>
      </c>
      <c r="AC924" s="41" t="s">
        <v>11153</v>
      </c>
      <c r="AD924" s="41" t="s">
        <v>11149</v>
      </c>
      <c r="AE924" s="43">
        <v>122</v>
      </c>
      <c r="AF924" s="43">
        <v>0.77464788732394363</v>
      </c>
      <c r="AG924" s="43">
        <v>55</v>
      </c>
      <c r="AH924" s="43">
        <v>67</v>
      </c>
      <c r="AI924" s="47">
        <v>3.1099999999999999E-3</v>
      </c>
      <c r="AJ924" s="47">
        <v>6.4900000000000001E-3</v>
      </c>
      <c r="AK924" s="47">
        <v>0</v>
      </c>
      <c r="AL924" s="41" t="s">
        <v>82</v>
      </c>
      <c r="AM924" s="41" t="s">
        <v>82</v>
      </c>
      <c r="AN924" s="43">
        <v>71</v>
      </c>
      <c r="AO924" s="43">
        <v>50</v>
      </c>
      <c r="AP924" s="43">
        <v>0</v>
      </c>
      <c r="AQ924" s="43">
        <v>21</v>
      </c>
      <c r="AR924" s="43">
        <v>0</v>
      </c>
      <c r="AS924" s="41">
        <v>0.19</v>
      </c>
      <c r="AT924" s="43">
        <v>345</v>
      </c>
      <c r="AU924" s="43">
        <v>0</v>
      </c>
      <c r="AV924" s="55">
        <v>0</v>
      </c>
      <c r="AW924" s="48" t="s">
        <v>11154</v>
      </c>
      <c r="AX924" s="39">
        <v>0</v>
      </c>
      <c r="AY924" s="39">
        <v>0</v>
      </c>
      <c r="AZ924" s="39" t="s">
        <v>85</v>
      </c>
      <c r="BA924" s="61"/>
      <c r="BB924" s="48" t="s">
        <v>11155</v>
      </c>
      <c r="BC924" s="39">
        <v>0</v>
      </c>
      <c r="BD924" s="41" t="s">
        <v>11148</v>
      </c>
      <c r="BE924" s="50">
        <v>2</v>
      </c>
      <c r="BF924" s="50">
        <v>7</v>
      </c>
      <c r="BG924" s="50">
        <v>2</v>
      </c>
      <c r="BH924" s="50">
        <v>11</v>
      </c>
      <c r="BI924" s="50" t="s">
        <v>11156</v>
      </c>
      <c r="BJ924" s="50" t="s">
        <v>11157</v>
      </c>
      <c r="BK924" s="50" t="s">
        <v>11158</v>
      </c>
      <c r="BL924" s="51" t="s">
        <v>11159</v>
      </c>
      <c r="BM924" s="52" t="s">
        <v>90</v>
      </c>
      <c r="BN924" s="77"/>
      <c r="BO924" s="77"/>
      <c r="BP924" s="77"/>
      <c r="BQ924" s="78"/>
    </row>
    <row r="925" spans="1:69" ht="15.75" x14ac:dyDescent="0.25">
      <c r="A925" s="38" t="s">
        <v>10618</v>
      </c>
      <c r="B925" s="39" t="s">
        <v>11160</v>
      </c>
      <c r="C925" s="39" t="s">
        <v>146</v>
      </c>
      <c r="D925" s="39" t="s">
        <v>118</v>
      </c>
      <c r="E925" s="39" t="s">
        <v>11161</v>
      </c>
      <c r="F925" s="66" t="str">
        <f t="shared" ref="F925:F930" si="51">HYPERLINK("http://twiplomacy.com/info/south-america/Peru","http://twiplomacy.com/info/south-america/Peru")</f>
        <v>http://twiplomacy.com/info/south-america/Peru</v>
      </c>
      <c r="G925" s="41" t="s">
        <v>11162</v>
      </c>
      <c r="H925" s="48" t="s">
        <v>11163</v>
      </c>
      <c r="I925" s="41" t="s">
        <v>11164</v>
      </c>
      <c r="J925" s="43">
        <v>344531</v>
      </c>
      <c r="K925" s="43">
        <v>544</v>
      </c>
      <c r="L925" s="41" t="s">
        <v>11165</v>
      </c>
      <c r="M925" s="41" t="s">
        <v>11166</v>
      </c>
      <c r="N925" s="41" t="s">
        <v>11167</v>
      </c>
      <c r="O925" s="43">
        <v>308</v>
      </c>
      <c r="P925" s="43">
        <v>1564</v>
      </c>
      <c r="Q925" s="41" t="s">
        <v>3587</v>
      </c>
      <c r="R925" s="41" t="s">
        <v>124</v>
      </c>
      <c r="S925" s="43">
        <v>273</v>
      </c>
      <c r="T925" s="44" t="s">
        <v>97</v>
      </c>
      <c r="U925" s="43">
        <v>1.8508353221957039</v>
      </c>
      <c r="V925" s="43">
        <v>66.680232558139537</v>
      </c>
      <c r="W925" s="43">
        <v>215.6104651162791</v>
      </c>
      <c r="X925" s="45">
        <v>40</v>
      </c>
      <c r="Y925" s="45">
        <v>1551</v>
      </c>
      <c r="Z925" s="46">
        <v>2.57898130238556E-2</v>
      </c>
      <c r="AA925" s="41" t="s">
        <v>11162</v>
      </c>
      <c r="AB925" s="41" t="s">
        <v>11164</v>
      </c>
      <c r="AC925" s="41" t="s">
        <v>11168</v>
      </c>
      <c r="AD925" s="41" t="s">
        <v>11163</v>
      </c>
      <c r="AE925" s="43">
        <v>193186</v>
      </c>
      <c r="AF925" s="43">
        <v>239.23489932885906</v>
      </c>
      <c r="AG925" s="43">
        <v>35646</v>
      </c>
      <c r="AH925" s="43">
        <v>157540</v>
      </c>
      <c r="AI925" s="47">
        <v>5.8700000000000002E-3</v>
      </c>
      <c r="AJ925" s="47">
        <v>4.9100000000000003E-3</v>
      </c>
      <c r="AK925" s="47">
        <v>1.34E-3</v>
      </c>
      <c r="AL925" s="47">
        <v>2.5600000000000002E-3</v>
      </c>
      <c r="AM925" s="47">
        <v>1.044E-2</v>
      </c>
      <c r="AN925" s="43">
        <v>149</v>
      </c>
      <c r="AO925" s="43">
        <v>110</v>
      </c>
      <c r="AP925" s="43">
        <v>2</v>
      </c>
      <c r="AQ925" s="43">
        <v>7</v>
      </c>
      <c r="AR925" s="43">
        <v>29</v>
      </c>
      <c r="AS925" s="41">
        <v>0.41</v>
      </c>
      <c r="AT925" s="43">
        <v>341319</v>
      </c>
      <c r="AU925" s="43">
        <v>0</v>
      </c>
      <c r="AV925" s="55">
        <v>0</v>
      </c>
      <c r="AW925" s="48" t="s">
        <v>11169</v>
      </c>
      <c r="AX925" s="39">
        <v>0</v>
      </c>
      <c r="AY925" s="39">
        <v>0</v>
      </c>
      <c r="AZ925" s="39" t="s">
        <v>85</v>
      </c>
      <c r="BA925" s="61"/>
      <c r="BB925" s="48" t="s">
        <v>11170</v>
      </c>
      <c r="BC925" s="39">
        <v>0</v>
      </c>
      <c r="BD925" s="41" t="s">
        <v>11162</v>
      </c>
      <c r="BE925" s="50">
        <v>3</v>
      </c>
      <c r="BF925" s="50">
        <v>9</v>
      </c>
      <c r="BG925" s="50">
        <v>5</v>
      </c>
      <c r="BH925" s="50">
        <v>17</v>
      </c>
      <c r="BI925" s="50" t="s">
        <v>11171</v>
      </c>
      <c r="BJ925" s="50" t="s">
        <v>11172</v>
      </c>
      <c r="BK925" s="50" t="s">
        <v>11173</v>
      </c>
      <c r="BL925" s="51" t="s">
        <v>11174</v>
      </c>
      <c r="BM925" s="52" t="s">
        <v>90</v>
      </c>
      <c r="BN925" s="77"/>
      <c r="BO925" s="77"/>
      <c r="BP925" s="77"/>
      <c r="BQ925" s="78"/>
    </row>
    <row r="926" spans="1:69" ht="15.75" x14ac:dyDescent="0.25">
      <c r="A926" s="38" t="s">
        <v>10618</v>
      </c>
      <c r="B926" s="39" t="s">
        <v>11160</v>
      </c>
      <c r="C926" s="39" t="s">
        <v>211</v>
      </c>
      <c r="D926" s="39" t="s">
        <v>71</v>
      </c>
      <c r="E926" s="39" t="s">
        <v>211</v>
      </c>
      <c r="F926" s="66" t="str">
        <f t="shared" si="51"/>
        <v>http://twiplomacy.com/info/south-america/Peru</v>
      </c>
      <c r="G926" s="41" t="s">
        <v>11175</v>
      </c>
      <c r="H926" s="48" t="s">
        <v>3019</v>
      </c>
      <c r="I926" s="41" t="s">
        <v>3017</v>
      </c>
      <c r="J926" s="43">
        <v>633915</v>
      </c>
      <c r="K926" s="43">
        <v>317</v>
      </c>
      <c r="L926" s="41" t="s">
        <v>11176</v>
      </c>
      <c r="M926" s="41" t="s">
        <v>11177</v>
      </c>
      <c r="N926" s="41" t="s">
        <v>11167</v>
      </c>
      <c r="O926" s="43">
        <v>1938</v>
      </c>
      <c r="P926" s="43">
        <v>41814</v>
      </c>
      <c r="Q926" s="41" t="s">
        <v>3587</v>
      </c>
      <c r="R926" s="41" t="s">
        <v>124</v>
      </c>
      <c r="S926" s="43">
        <v>2231</v>
      </c>
      <c r="T926" s="44" t="s">
        <v>97</v>
      </c>
      <c r="U926" s="43">
        <v>4.2340425531914896</v>
      </c>
      <c r="V926" s="43">
        <v>55.834586466165412</v>
      </c>
      <c r="W926" s="43">
        <v>111.0827067669173</v>
      </c>
      <c r="X926" s="45">
        <v>0</v>
      </c>
      <c r="Y926" s="45">
        <v>199</v>
      </c>
      <c r="Z926" s="46">
        <v>0</v>
      </c>
      <c r="AA926" s="41" t="s">
        <v>11175</v>
      </c>
      <c r="AB926" s="41" t="s">
        <v>11178</v>
      </c>
      <c r="AC926" s="41" t="s">
        <v>11179</v>
      </c>
      <c r="AD926" s="41" t="s">
        <v>11180</v>
      </c>
      <c r="AE926" s="43">
        <v>0</v>
      </c>
      <c r="AF926" s="43" t="e">
        <v>#VALUE!</v>
      </c>
      <c r="AG926" s="43">
        <v>0</v>
      </c>
      <c r="AH926" s="43">
        <v>0</v>
      </c>
      <c r="AI926" s="41" t="s">
        <v>82</v>
      </c>
      <c r="AJ926" s="41" t="s">
        <v>82</v>
      </c>
      <c r="AK926" s="41" t="s">
        <v>82</v>
      </c>
      <c r="AL926" s="41" t="s">
        <v>82</v>
      </c>
      <c r="AM926" s="41" t="s">
        <v>82</v>
      </c>
      <c r="AN926" s="43" t="s">
        <v>83</v>
      </c>
      <c r="AO926" s="43">
        <v>0</v>
      </c>
      <c r="AP926" s="43">
        <v>0</v>
      </c>
      <c r="AQ926" s="43">
        <v>0</v>
      </c>
      <c r="AR926" s="43">
        <v>0</v>
      </c>
      <c r="AS926" s="41">
        <v>0</v>
      </c>
      <c r="AT926" s="43">
        <v>0</v>
      </c>
      <c r="AU926" s="43">
        <v>0</v>
      </c>
      <c r="AV926" s="55">
        <v>0</v>
      </c>
      <c r="AW926" s="48" t="str">
        <f>HYPERLINK("https://twitter.com/prensapalacio/lists","https://twitter.com/prensapalacio/lists")</f>
        <v>https://twitter.com/prensapalacio/lists</v>
      </c>
      <c r="AX926" s="39">
        <v>3</v>
      </c>
      <c r="AY926" s="39">
        <v>0</v>
      </c>
      <c r="AZ926" s="39" t="s">
        <v>85</v>
      </c>
      <c r="BA926" s="39"/>
      <c r="BB926" s="48" t="s">
        <v>11181</v>
      </c>
      <c r="BC926" s="39">
        <v>0</v>
      </c>
      <c r="BD926" s="41" t="s">
        <v>11175</v>
      </c>
      <c r="BE926" s="50">
        <v>34</v>
      </c>
      <c r="BF926" s="50">
        <v>31</v>
      </c>
      <c r="BG926" s="50">
        <v>10</v>
      </c>
      <c r="BH926" s="50">
        <v>75</v>
      </c>
      <c r="BI926" s="50" t="s">
        <v>11182</v>
      </c>
      <c r="BJ926" s="50" t="s">
        <v>11183</v>
      </c>
      <c r="BK926" s="50" t="s">
        <v>11184</v>
      </c>
      <c r="BL926" s="56" t="s">
        <v>11185</v>
      </c>
      <c r="BM926" s="52">
        <v>1753</v>
      </c>
      <c r="BN926" s="57">
        <v>3</v>
      </c>
      <c r="BO926" s="57">
        <v>657</v>
      </c>
      <c r="BP926" s="57">
        <v>0</v>
      </c>
      <c r="BQ926" s="58">
        <f>SUM(BM926)/BN926/BO926</f>
        <v>0.88939624556062913</v>
      </c>
    </row>
    <row r="927" spans="1:69" ht="15.75" x14ac:dyDescent="0.25">
      <c r="A927" s="38" t="s">
        <v>10618</v>
      </c>
      <c r="B927" s="39" t="s">
        <v>11160</v>
      </c>
      <c r="C927" s="39" t="s">
        <v>104</v>
      </c>
      <c r="D927" s="39" t="s">
        <v>71</v>
      </c>
      <c r="E927" s="39" t="s">
        <v>11186</v>
      </c>
      <c r="F927" s="66" t="str">
        <f t="shared" si="51"/>
        <v>http://twiplomacy.com/info/south-america/Peru</v>
      </c>
      <c r="G927" s="41" t="s">
        <v>11187</v>
      </c>
      <c r="H927" s="48" t="s">
        <v>11188</v>
      </c>
      <c r="I927" s="41" t="s">
        <v>11189</v>
      </c>
      <c r="J927" s="43">
        <v>17055</v>
      </c>
      <c r="K927" s="43">
        <v>1496</v>
      </c>
      <c r="L927" s="41" t="s">
        <v>11190</v>
      </c>
      <c r="M927" s="41" t="s">
        <v>11191</v>
      </c>
      <c r="N927" s="41" t="s">
        <v>11192</v>
      </c>
      <c r="O927" s="43">
        <v>379</v>
      </c>
      <c r="P927" s="43">
        <v>1576</v>
      </c>
      <c r="Q927" s="41" t="s">
        <v>3587</v>
      </c>
      <c r="R927" s="41" t="s">
        <v>79</v>
      </c>
      <c r="S927" s="43">
        <v>105</v>
      </c>
      <c r="T927" s="44" t="s">
        <v>97</v>
      </c>
      <c r="U927" s="43">
        <v>1.088235294117647</v>
      </c>
      <c r="V927" s="43">
        <v>10.896991795806739</v>
      </c>
      <c r="W927" s="43">
        <v>23.075660893345489</v>
      </c>
      <c r="X927" s="45">
        <v>368</v>
      </c>
      <c r="Y927" s="45">
        <v>1554</v>
      </c>
      <c r="Z927" s="46">
        <v>0.23680823680823701</v>
      </c>
      <c r="AA927" s="41" t="s">
        <v>11187</v>
      </c>
      <c r="AB927" s="41" t="s">
        <v>11189</v>
      </c>
      <c r="AC927" s="41" t="s">
        <v>11193</v>
      </c>
      <c r="AD927" s="41" t="s">
        <v>11188</v>
      </c>
      <c r="AE927" s="43">
        <v>29624</v>
      </c>
      <c r="AF927" s="43">
        <v>28.425675675675677</v>
      </c>
      <c r="AG927" s="43">
        <v>8414</v>
      </c>
      <c r="AH927" s="43">
        <v>21210</v>
      </c>
      <c r="AI927" s="47">
        <v>1.0370000000000001E-2</v>
      </c>
      <c r="AJ927" s="47">
        <v>4.7800000000000004E-3</v>
      </c>
      <c r="AK927" s="47">
        <v>1.56E-3</v>
      </c>
      <c r="AL927" s="47">
        <v>1.24E-3</v>
      </c>
      <c r="AM927" s="47">
        <v>2.4E-2</v>
      </c>
      <c r="AN927" s="43">
        <v>296</v>
      </c>
      <c r="AO927" s="43">
        <v>210</v>
      </c>
      <c r="AP927" s="43">
        <v>3</v>
      </c>
      <c r="AQ927" s="43">
        <v>22</v>
      </c>
      <c r="AR927" s="43">
        <v>61</v>
      </c>
      <c r="AS927" s="41">
        <v>0.81</v>
      </c>
      <c r="AT927" s="43">
        <v>16993</v>
      </c>
      <c r="AU927" s="43">
        <v>0</v>
      </c>
      <c r="AV927" s="55">
        <v>0</v>
      </c>
      <c r="AW927" s="48" t="s">
        <v>11194</v>
      </c>
      <c r="AX927" s="39">
        <v>0</v>
      </c>
      <c r="AY927" s="39">
        <v>0</v>
      </c>
      <c r="AZ927" s="39" t="s">
        <v>85</v>
      </c>
      <c r="BA927" s="39"/>
      <c r="BB927" s="48" t="s">
        <v>11195</v>
      </c>
      <c r="BC927" s="39">
        <v>0</v>
      </c>
      <c r="BD927" s="41" t="s">
        <v>11187</v>
      </c>
      <c r="BE927" s="50">
        <v>3</v>
      </c>
      <c r="BF927" s="50">
        <v>0</v>
      </c>
      <c r="BG927" s="50">
        <v>2</v>
      </c>
      <c r="BH927" s="50">
        <v>5</v>
      </c>
      <c r="BI927" s="50" t="s">
        <v>11196</v>
      </c>
      <c r="BJ927" s="50"/>
      <c r="BK927" s="50" t="s">
        <v>11197</v>
      </c>
      <c r="BL927" s="51" t="s">
        <v>11198</v>
      </c>
      <c r="BM927" s="52" t="s">
        <v>276</v>
      </c>
      <c r="BN927" s="57"/>
      <c r="BO927" s="57"/>
      <c r="BP927" s="57"/>
      <c r="BQ927" s="58"/>
    </row>
    <row r="928" spans="1:69" ht="15.75" x14ac:dyDescent="0.25">
      <c r="A928" s="38" t="s">
        <v>10618</v>
      </c>
      <c r="B928" s="39" t="s">
        <v>11160</v>
      </c>
      <c r="C928" s="39" t="s">
        <v>211</v>
      </c>
      <c r="D928" s="39" t="s">
        <v>71</v>
      </c>
      <c r="E928" s="39" t="s">
        <v>211</v>
      </c>
      <c r="F928" s="66" t="str">
        <f t="shared" si="51"/>
        <v>http://twiplomacy.com/info/south-america/Peru</v>
      </c>
      <c r="G928" s="41" t="s">
        <v>11199</v>
      </c>
      <c r="H928" s="48" t="s">
        <v>11200</v>
      </c>
      <c r="I928" s="41" t="s">
        <v>11201</v>
      </c>
      <c r="J928" s="43">
        <v>275445</v>
      </c>
      <c r="K928" s="43">
        <v>753</v>
      </c>
      <c r="L928" s="41" t="s">
        <v>11202</v>
      </c>
      <c r="M928" s="41" t="s">
        <v>11203</v>
      </c>
      <c r="N928" s="41" t="s">
        <v>11204</v>
      </c>
      <c r="O928" s="43">
        <v>5212</v>
      </c>
      <c r="P928" s="43">
        <v>40946</v>
      </c>
      <c r="Q928" s="41" t="s">
        <v>3587</v>
      </c>
      <c r="R928" s="41" t="s">
        <v>124</v>
      </c>
      <c r="S928" s="43">
        <v>760</v>
      </c>
      <c r="T928" s="44" t="s">
        <v>97</v>
      </c>
      <c r="U928" s="43">
        <v>15.68292682926829</v>
      </c>
      <c r="V928" s="43">
        <v>12.51196911196911</v>
      </c>
      <c r="W928" s="43">
        <v>29.511196911196912</v>
      </c>
      <c r="X928" s="45">
        <v>35</v>
      </c>
      <c r="Y928" s="45">
        <v>3215</v>
      </c>
      <c r="Z928" s="46">
        <v>1.0886469673405902E-2</v>
      </c>
      <c r="AA928" s="41" t="s">
        <v>11199</v>
      </c>
      <c r="AB928" s="41" t="s">
        <v>11201</v>
      </c>
      <c r="AC928" s="41" t="s">
        <v>11205</v>
      </c>
      <c r="AD928" s="41" t="s">
        <v>11200</v>
      </c>
      <c r="AE928" s="43">
        <v>116324</v>
      </c>
      <c r="AF928" s="43">
        <v>15.168469217970049</v>
      </c>
      <c r="AG928" s="43">
        <v>36465</v>
      </c>
      <c r="AH928" s="43">
        <v>79859</v>
      </c>
      <c r="AI928" s="47">
        <v>1.9000000000000001E-4</v>
      </c>
      <c r="AJ928" s="47">
        <v>2.1000000000000001E-4</v>
      </c>
      <c r="AK928" s="47">
        <v>1.9000000000000001E-4</v>
      </c>
      <c r="AL928" s="47">
        <v>5.1999999999999995E-4</v>
      </c>
      <c r="AM928" s="47">
        <v>1.6000000000000001E-4</v>
      </c>
      <c r="AN928" s="43">
        <v>2404</v>
      </c>
      <c r="AO928" s="43">
        <v>1099</v>
      </c>
      <c r="AP928" s="43">
        <v>63</v>
      </c>
      <c r="AQ928" s="43">
        <v>297</v>
      </c>
      <c r="AR928" s="43">
        <v>941</v>
      </c>
      <c r="AS928" s="41">
        <v>6.59</v>
      </c>
      <c r="AT928" s="43">
        <v>275230</v>
      </c>
      <c r="AU928" s="43">
        <v>56241</v>
      </c>
      <c r="AV928" s="47">
        <v>0.25679999999999997</v>
      </c>
      <c r="AW928" s="66" t="str">
        <f>HYPERLINK("https://twitter.com/pcmperu/lists","https://twitter.com/pcmperu/lists")</f>
        <v>https://twitter.com/pcmperu/lists</v>
      </c>
      <c r="AX928" s="39">
        <v>3</v>
      </c>
      <c r="AY928" s="39">
        <v>3</v>
      </c>
      <c r="AZ928" s="39" t="s">
        <v>85</v>
      </c>
      <c r="BA928" s="39"/>
      <c r="BB928" s="48" t="s">
        <v>11206</v>
      </c>
      <c r="BC928" s="39">
        <v>0</v>
      </c>
      <c r="BD928" s="41" t="s">
        <v>11199</v>
      </c>
      <c r="BE928" s="50">
        <v>28</v>
      </c>
      <c r="BF928" s="50">
        <v>5</v>
      </c>
      <c r="BG928" s="50">
        <v>5</v>
      </c>
      <c r="BH928" s="50">
        <v>38</v>
      </c>
      <c r="BI928" s="50" t="s">
        <v>11207</v>
      </c>
      <c r="BJ928" s="50" t="s">
        <v>11208</v>
      </c>
      <c r="BK928" s="50" t="s">
        <v>11209</v>
      </c>
      <c r="BL928" s="51" t="s">
        <v>11210</v>
      </c>
      <c r="BM928" s="52" t="s">
        <v>90</v>
      </c>
      <c r="BN928" s="57"/>
      <c r="BO928" s="57"/>
      <c r="BP928" s="57"/>
      <c r="BQ928" s="58"/>
    </row>
    <row r="929" spans="1:69" ht="15.75" x14ac:dyDescent="0.25">
      <c r="A929" s="38" t="s">
        <v>10618</v>
      </c>
      <c r="B929" s="39" t="s">
        <v>11160</v>
      </c>
      <c r="C929" s="68" t="s">
        <v>117</v>
      </c>
      <c r="D929" s="68" t="s">
        <v>118</v>
      </c>
      <c r="E929" s="68" t="s">
        <v>11211</v>
      </c>
      <c r="F929" s="66" t="str">
        <f t="shared" si="51"/>
        <v>http://twiplomacy.com/info/south-america/Peru</v>
      </c>
      <c r="G929" s="41" t="s">
        <v>11212</v>
      </c>
      <c r="H929" s="48" t="s">
        <v>11213</v>
      </c>
      <c r="I929" s="41" t="s">
        <v>11214</v>
      </c>
      <c r="J929" s="43">
        <v>3822</v>
      </c>
      <c r="K929" s="43">
        <v>21</v>
      </c>
      <c r="L929" s="41" t="s">
        <v>11215</v>
      </c>
      <c r="M929" s="41" t="s">
        <v>11216</v>
      </c>
      <c r="N929" s="41" t="s">
        <v>11217</v>
      </c>
      <c r="O929" s="43">
        <v>0</v>
      </c>
      <c r="P929" s="43">
        <v>6</v>
      </c>
      <c r="Q929" s="41" t="s">
        <v>3587</v>
      </c>
      <c r="R929" s="41" t="s">
        <v>124</v>
      </c>
      <c r="S929" s="43">
        <v>10</v>
      </c>
      <c r="T929" s="44" t="s">
        <v>97</v>
      </c>
      <c r="U929" s="43">
        <v>2</v>
      </c>
      <c r="V929" s="43">
        <v>28.8</v>
      </c>
      <c r="W929" s="43">
        <v>71.400000000000006</v>
      </c>
      <c r="X929" s="45">
        <v>0</v>
      </c>
      <c r="Y929" s="45">
        <v>6</v>
      </c>
      <c r="Z929" s="46">
        <v>0</v>
      </c>
      <c r="AA929" s="41" t="s">
        <v>11212</v>
      </c>
      <c r="AB929" s="41" t="s">
        <v>11214</v>
      </c>
      <c r="AC929" s="41" t="s">
        <v>11218</v>
      </c>
      <c r="AD929" s="41" t="s">
        <v>11213</v>
      </c>
      <c r="AE929" s="43">
        <v>499</v>
      </c>
      <c r="AF929" s="43">
        <v>28.6</v>
      </c>
      <c r="AG929" s="43">
        <v>143</v>
      </c>
      <c r="AH929" s="43">
        <v>356</v>
      </c>
      <c r="AI929" s="47">
        <v>4.9430000000000002E-2</v>
      </c>
      <c r="AJ929" s="41" t="s">
        <v>82</v>
      </c>
      <c r="AK929" s="47">
        <v>0.27577000000000002</v>
      </c>
      <c r="AL929" s="41" t="s">
        <v>82</v>
      </c>
      <c r="AM929" s="41" t="s">
        <v>82</v>
      </c>
      <c r="AN929" s="43">
        <v>5</v>
      </c>
      <c r="AO929" s="43">
        <v>0</v>
      </c>
      <c r="AP929" s="43">
        <v>0</v>
      </c>
      <c r="AQ929" s="43">
        <v>5</v>
      </c>
      <c r="AR929" s="43">
        <v>0</v>
      </c>
      <c r="AS929" s="41">
        <v>0.01</v>
      </c>
      <c r="AT929" s="43">
        <v>3834</v>
      </c>
      <c r="AU929" s="43">
        <v>0</v>
      </c>
      <c r="AV929" s="55">
        <v>0</v>
      </c>
      <c r="AW929" s="48" t="s">
        <v>11219</v>
      </c>
      <c r="AX929" s="39">
        <v>0</v>
      </c>
      <c r="AY929" s="39">
        <v>0</v>
      </c>
      <c r="AZ929" s="39" t="s">
        <v>85</v>
      </c>
      <c r="BA929" s="39"/>
      <c r="BB929" s="48" t="s">
        <v>11220</v>
      </c>
      <c r="BC929" s="39">
        <v>0</v>
      </c>
      <c r="BD929" s="41" t="s">
        <v>11212</v>
      </c>
      <c r="BE929" s="50">
        <v>13</v>
      </c>
      <c r="BF929" s="50">
        <v>3</v>
      </c>
      <c r="BG929" s="50">
        <v>5</v>
      </c>
      <c r="BH929" s="50">
        <v>21</v>
      </c>
      <c r="BI929" s="50" t="s">
        <v>11221</v>
      </c>
      <c r="BJ929" s="50" t="s">
        <v>11222</v>
      </c>
      <c r="BK929" s="50" t="s">
        <v>11223</v>
      </c>
      <c r="BL929" s="51" t="s">
        <v>11224</v>
      </c>
      <c r="BM929" s="52" t="s">
        <v>90</v>
      </c>
      <c r="BN929" s="57"/>
      <c r="BO929" s="57"/>
      <c r="BP929" s="57"/>
      <c r="BQ929" s="58"/>
    </row>
    <row r="930" spans="1:69" ht="15.75" x14ac:dyDescent="0.25">
      <c r="A930" s="38" t="s">
        <v>10618</v>
      </c>
      <c r="B930" s="39" t="s">
        <v>11160</v>
      </c>
      <c r="C930" s="39" t="s">
        <v>132</v>
      </c>
      <c r="D930" s="39" t="s">
        <v>71</v>
      </c>
      <c r="E930" s="39" t="s">
        <v>132</v>
      </c>
      <c r="F930" s="66" t="str">
        <f t="shared" si="51"/>
        <v>http://twiplomacy.com/info/south-america/Peru</v>
      </c>
      <c r="G930" s="41" t="s">
        <v>1056</v>
      </c>
      <c r="H930" s="48" t="s">
        <v>11225</v>
      </c>
      <c r="I930" s="41" t="s">
        <v>11226</v>
      </c>
      <c r="J930" s="43">
        <v>188031</v>
      </c>
      <c r="K930" s="43">
        <v>3065</v>
      </c>
      <c r="L930" s="41" t="s">
        <v>11227</v>
      </c>
      <c r="M930" s="41" t="s">
        <v>11228</v>
      </c>
      <c r="N930" s="41" t="s">
        <v>11229</v>
      </c>
      <c r="O930" s="43">
        <v>6444</v>
      </c>
      <c r="P930" s="43">
        <v>33315</v>
      </c>
      <c r="Q930" s="41" t="s">
        <v>3587</v>
      </c>
      <c r="R930" s="41" t="s">
        <v>124</v>
      </c>
      <c r="S930" s="43">
        <v>997</v>
      </c>
      <c r="T930" s="44" t="s">
        <v>97</v>
      </c>
      <c r="U930" s="43">
        <v>11.516014234875451</v>
      </c>
      <c r="V930" s="43">
        <v>24.365253595760791</v>
      </c>
      <c r="W930" s="43">
        <v>24.640802422407269</v>
      </c>
      <c r="X930" s="45">
        <v>48</v>
      </c>
      <c r="Y930" s="45">
        <v>3236</v>
      </c>
      <c r="Z930" s="46">
        <v>1.48331273176761E-2</v>
      </c>
      <c r="AA930" s="41" t="s">
        <v>1056</v>
      </c>
      <c r="AB930" s="41" t="s">
        <v>11226</v>
      </c>
      <c r="AC930" s="41" t="s">
        <v>11230</v>
      </c>
      <c r="AD930" s="41" t="s">
        <v>11225</v>
      </c>
      <c r="AE930" s="43">
        <v>146003</v>
      </c>
      <c r="AF930" s="43">
        <v>19.818307140887786</v>
      </c>
      <c r="AG930" s="43">
        <v>71881</v>
      </c>
      <c r="AH930" s="43">
        <v>74122</v>
      </c>
      <c r="AI930" s="47">
        <v>2.4000000000000001E-4</v>
      </c>
      <c r="AJ930" s="47">
        <v>2.7E-4</v>
      </c>
      <c r="AK930" s="47">
        <v>2.3000000000000001E-4</v>
      </c>
      <c r="AL930" s="47">
        <v>9.0000000000000006E-5</v>
      </c>
      <c r="AM930" s="47">
        <v>4.2000000000000002E-4</v>
      </c>
      <c r="AN930" s="43">
        <v>3627</v>
      </c>
      <c r="AO930" s="43">
        <v>1137</v>
      </c>
      <c r="AP930" s="43">
        <v>122</v>
      </c>
      <c r="AQ930" s="43">
        <v>2321</v>
      </c>
      <c r="AR930" s="43">
        <v>29</v>
      </c>
      <c r="AS930" s="41">
        <v>9.94</v>
      </c>
      <c r="AT930" s="43">
        <v>187962</v>
      </c>
      <c r="AU930" s="43">
        <v>43622</v>
      </c>
      <c r="AV930" s="47">
        <v>0.30220000000000002</v>
      </c>
      <c r="AW930" s="72" t="str">
        <f>HYPERLINK("https://twitter.com/CancilleriaPeru/lists","https://twitter.com/CancilleriaPeru/lists")</f>
        <v>https://twitter.com/CancilleriaPeru/lists</v>
      </c>
      <c r="AX930" s="39">
        <v>1</v>
      </c>
      <c r="AY930" s="39">
        <v>6</v>
      </c>
      <c r="AZ930" s="66" t="str">
        <f>HYPERLINK("https://twitter.com/CancilleriaPeru/lists/misiones-diplom%C3%A1ticas","https://twitter.com/CancilleriaPeru/lists/misiones-diplom%C3%A1ticas")</f>
        <v>https://twitter.com/CancilleriaPeru/lists/misiones-diplom%C3%A1ticas</v>
      </c>
      <c r="BA930" s="39">
        <v>41</v>
      </c>
      <c r="BB930" s="48" t="s">
        <v>11231</v>
      </c>
      <c r="BC930" s="39">
        <v>8</v>
      </c>
      <c r="BD930" s="41" t="s">
        <v>1056</v>
      </c>
      <c r="BE930" s="50">
        <v>430</v>
      </c>
      <c r="BF930" s="50">
        <v>10</v>
      </c>
      <c r="BG930" s="50">
        <v>92</v>
      </c>
      <c r="BH930" s="50">
        <v>532</v>
      </c>
      <c r="BI930" s="50" t="s">
        <v>11232</v>
      </c>
      <c r="BJ930" s="50" t="s">
        <v>11233</v>
      </c>
      <c r="BK930" s="50" t="s">
        <v>11234</v>
      </c>
      <c r="BL930" s="56" t="s">
        <v>11235</v>
      </c>
      <c r="BM930" s="52">
        <v>280</v>
      </c>
      <c r="BN930" s="57">
        <v>2</v>
      </c>
      <c r="BO930" s="57">
        <v>151</v>
      </c>
      <c r="BP930" s="57">
        <v>0</v>
      </c>
      <c r="BQ930" s="58">
        <f>SUM(BM930)/BN930/BO930</f>
        <v>0.92715231788079466</v>
      </c>
    </row>
    <row r="931" spans="1:69" ht="15.75" x14ac:dyDescent="0.25">
      <c r="A931" s="65" t="s">
        <v>10618</v>
      </c>
      <c r="B931" s="39" t="s">
        <v>11236</v>
      </c>
      <c r="C931" s="39" t="s">
        <v>146</v>
      </c>
      <c r="D931" s="39" t="s">
        <v>118</v>
      </c>
      <c r="E931" s="39" t="s">
        <v>11237</v>
      </c>
      <c r="F931" s="105" t="s">
        <v>11238</v>
      </c>
      <c r="G931" s="41" t="s">
        <v>11239</v>
      </c>
      <c r="H931" s="48" t="s">
        <v>11240</v>
      </c>
      <c r="I931" s="41" t="s">
        <v>11241</v>
      </c>
      <c r="J931" s="43">
        <v>46</v>
      </c>
      <c r="K931" s="43">
        <v>0</v>
      </c>
      <c r="L931" s="41"/>
      <c r="M931" s="41" t="s">
        <v>11242</v>
      </c>
      <c r="N931" s="41" t="s">
        <v>11236</v>
      </c>
      <c r="O931" s="43">
        <v>0</v>
      </c>
      <c r="P931" s="43">
        <v>13</v>
      </c>
      <c r="Q931" s="41" t="s">
        <v>164</v>
      </c>
      <c r="R931" s="41" t="s">
        <v>79</v>
      </c>
      <c r="S931" s="43">
        <v>9</v>
      </c>
      <c r="T931" s="39" t="s">
        <v>11243</v>
      </c>
      <c r="U931" s="43">
        <v>6.5</v>
      </c>
      <c r="V931" s="43">
        <v>0.15384615384615391</v>
      </c>
      <c r="W931" s="43">
        <v>0</v>
      </c>
      <c r="X931" s="45">
        <v>0</v>
      </c>
      <c r="Y931" s="45">
        <v>13</v>
      </c>
      <c r="Z931" s="46">
        <v>0</v>
      </c>
      <c r="AA931" s="41" t="s">
        <v>11239</v>
      </c>
      <c r="AB931" s="41" t="s">
        <v>11244</v>
      </c>
      <c r="AC931" s="41" t="s">
        <v>11245</v>
      </c>
      <c r="AD931" s="41" t="s">
        <v>11240</v>
      </c>
      <c r="AE931" s="43">
        <v>0</v>
      </c>
      <c r="AF931" s="43" t="e">
        <v>#VALUE!</v>
      </c>
      <c r="AG931" s="43">
        <v>0</v>
      </c>
      <c r="AH931" s="43">
        <v>0</v>
      </c>
      <c r="AI931" s="41" t="s">
        <v>82</v>
      </c>
      <c r="AJ931" s="41" t="s">
        <v>82</v>
      </c>
      <c r="AK931" s="41" t="s">
        <v>82</v>
      </c>
      <c r="AL931" s="41" t="s">
        <v>82</v>
      </c>
      <c r="AM931" s="41" t="s">
        <v>82</v>
      </c>
      <c r="AN931" s="43" t="s">
        <v>83</v>
      </c>
      <c r="AO931" s="43">
        <v>0</v>
      </c>
      <c r="AP931" s="43">
        <v>0</v>
      </c>
      <c r="AQ931" s="43">
        <v>0</v>
      </c>
      <c r="AR931" s="43">
        <v>0</v>
      </c>
      <c r="AS931" s="41">
        <v>0</v>
      </c>
      <c r="AT931" s="43">
        <v>46</v>
      </c>
      <c r="AU931" s="43">
        <v>18</v>
      </c>
      <c r="AV931" s="47">
        <v>0.64290000000000003</v>
      </c>
      <c r="AW931" s="48" t="str">
        <f>HYPERLINK("https://twitter.com/Bouterse2015/lists","https://twitter.com/Bouterse2015/lists")</f>
        <v>https://twitter.com/Bouterse2015/lists</v>
      </c>
      <c r="AX931" s="39">
        <v>0</v>
      </c>
      <c r="AY931" s="39">
        <v>0</v>
      </c>
      <c r="AZ931" s="39" t="s">
        <v>85</v>
      </c>
      <c r="BA931" s="39"/>
      <c r="BB931" s="48" t="s">
        <v>11246</v>
      </c>
      <c r="BC931" s="39">
        <v>0</v>
      </c>
      <c r="BD931" s="41" t="s">
        <v>11239</v>
      </c>
      <c r="BE931" s="50">
        <v>0</v>
      </c>
      <c r="BF931" s="50">
        <v>0</v>
      </c>
      <c r="BG931" s="50">
        <v>0</v>
      </c>
      <c r="BH931" s="50">
        <v>0</v>
      </c>
      <c r="BI931" s="50"/>
      <c r="BJ931" s="50"/>
      <c r="BK931" s="50"/>
      <c r="BL931" s="56" t="s">
        <v>11247</v>
      </c>
      <c r="BM931" s="52" t="s">
        <v>90</v>
      </c>
      <c r="BN931" s="57"/>
      <c r="BO931" s="57"/>
      <c r="BP931" s="57"/>
      <c r="BQ931" s="58"/>
    </row>
    <row r="932" spans="1:69" ht="15.75" x14ac:dyDescent="0.25">
      <c r="A932" s="38" t="s">
        <v>10618</v>
      </c>
      <c r="B932" s="39" t="s">
        <v>11236</v>
      </c>
      <c r="C932" s="39" t="s">
        <v>211</v>
      </c>
      <c r="D932" s="39" t="s">
        <v>71</v>
      </c>
      <c r="E932" s="39" t="s">
        <v>211</v>
      </c>
      <c r="F932" s="105" t="s">
        <v>11238</v>
      </c>
      <c r="G932" s="41" t="s">
        <v>11248</v>
      </c>
      <c r="H932" s="48" t="s">
        <v>11249</v>
      </c>
      <c r="I932" s="41" t="s">
        <v>11250</v>
      </c>
      <c r="J932" s="43">
        <v>85</v>
      </c>
      <c r="K932" s="43">
        <v>3</v>
      </c>
      <c r="L932" s="41"/>
      <c r="M932" s="41" t="s">
        <v>11251</v>
      </c>
      <c r="N932" s="41"/>
      <c r="O932" s="43">
        <v>0</v>
      </c>
      <c r="P932" s="43">
        <v>20</v>
      </c>
      <c r="Q932" s="41" t="s">
        <v>164</v>
      </c>
      <c r="R932" s="41" t="s">
        <v>79</v>
      </c>
      <c r="S932" s="43">
        <v>14</v>
      </c>
      <c r="T932" s="68" t="s">
        <v>11252</v>
      </c>
      <c r="U932" s="43">
        <v>0.1149425287356322</v>
      </c>
      <c r="V932" s="43">
        <v>0.15</v>
      </c>
      <c r="W932" s="43">
        <v>0.25</v>
      </c>
      <c r="X932" s="45">
        <v>2</v>
      </c>
      <c r="Y932" s="45">
        <v>20</v>
      </c>
      <c r="Z932" s="46">
        <v>0.1</v>
      </c>
      <c r="AA932" s="41" t="s">
        <v>11248</v>
      </c>
      <c r="AB932" s="41" t="s">
        <v>11250</v>
      </c>
      <c r="AC932" s="41" t="s">
        <v>11253</v>
      </c>
      <c r="AD932" s="41" t="s">
        <v>11249</v>
      </c>
      <c r="AE932" s="43">
        <v>0</v>
      </c>
      <c r="AF932" s="43" t="e">
        <v>#VALUE!</v>
      </c>
      <c r="AG932" s="43">
        <v>0</v>
      </c>
      <c r="AH932" s="43">
        <v>0</v>
      </c>
      <c r="AI932" s="41" t="s">
        <v>82</v>
      </c>
      <c r="AJ932" s="41" t="s">
        <v>82</v>
      </c>
      <c r="AK932" s="41" t="s">
        <v>82</v>
      </c>
      <c r="AL932" s="41" t="s">
        <v>82</v>
      </c>
      <c r="AM932" s="41" t="s">
        <v>82</v>
      </c>
      <c r="AN932" s="43" t="s">
        <v>83</v>
      </c>
      <c r="AO932" s="43">
        <v>0</v>
      </c>
      <c r="AP932" s="43">
        <v>0</v>
      </c>
      <c r="AQ932" s="43">
        <v>0</v>
      </c>
      <c r="AR932" s="43">
        <v>0</v>
      </c>
      <c r="AS932" s="41">
        <v>0</v>
      </c>
      <c r="AT932" s="43">
        <v>85</v>
      </c>
      <c r="AU932" s="43">
        <v>34</v>
      </c>
      <c r="AV932" s="47">
        <v>0.66669999999999996</v>
      </c>
      <c r="AW932" s="72" t="s">
        <v>11254</v>
      </c>
      <c r="AX932" s="39">
        <v>0</v>
      </c>
      <c r="AY932" s="39">
        <v>0</v>
      </c>
      <c r="AZ932" s="39" t="s">
        <v>85</v>
      </c>
      <c r="BA932" s="39"/>
      <c r="BB932" s="48" t="s">
        <v>11255</v>
      </c>
      <c r="BC932" s="39">
        <v>0</v>
      </c>
      <c r="BD932" s="41" t="s">
        <v>11248</v>
      </c>
      <c r="BE932" s="50">
        <v>0</v>
      </c>
      <c r="BF932" s="50">
        <v>2</v>
      </c>
      <c r="BG932" s="50">
        <v>0</v>
      </c>
      <c r="BH932" s="50">
        <v>2</v>
      </c>
      <c r="BI932" s="50"/>
      <c r="BJ932" s="50" t="s">
        <v>11256</v>
      </c>
      <c r="BK932" s="50"/>
      <c r="BL932" s="51" t="s">
        <v>11257</v>
      </c>
      <c r="BM932" s="52" t="s">
        <v>90</v>
      </c>
      <c r="BN932" s="57"/>
      <c r="BO932" s="57"/>
      <c r="BP932" s="57"/>
      <c r="BQ932" s="58"/>
    </row>
    <row r="933" spans="1:69" ht="15.75" x14ac:dyDescent="0.25">
      <c r="A933" s="38" t="s">
        <v>10618</v>
      </c>
      <c r="B933" s="39" t="s">
        <v>11236</v>
      </c>
      <c r="C933" s="39" t="s">
        <v>132</v>
      </c>
      <c r="D933" s="39" t="s">
        <v>71</v>
      </c>
      <c r="E933" s="39" t="s">
        <v>132</v>
      </c>
      <c r="F933" s="105" t="s">
        <v>11238</v>
      </c>
      <c r="G933" s="41" t="s">
        <v>11258</v>
      </c>
      <c r="H933" s="48" t="s">
        <v>11259</v>
      </c>
      <c r="I933" s="41" t="s">
        <v>11260</v>
      </c>
      <c r="J933" s="43">
        <v>197</v>
      </c>
      <c r="K933" s="43">
        <v>9</v>
      </c>
      <c r="L933" s="41" t="s">
        <v>11261</v>
      </c>
      <c r="M933" s="41" t="s">
        <v>11262</v>
      </c>
      <c r="N933" s="41" t="s">
        <v>11236</v>
      </c>
      <c r="O933" s="43">
        <v>0</v>
      </c>
      <c r="P933" s="43">
        <v>5</v>
      </c>
      <c r="Q933" s="41" t="s">
        <v>164</v>
      </c>
      <c r="R933" s="41" t="s">
        <v>79</v>
      </c>
      <c r="S933" s="43">
        <v>5</v>
      </c>
      <c r="T933" s="39" t="s">
        <v>11263</v>
      </c>
      <c r="U933" s="43">
        <v>0.22727272727272729</v>
      </c>
      <c r="V933" s="43">
        <v>1.4</v>
      </c>
      <c r="W933" s="43">
        <v>2</v>
      </c>
      <c r="X933" s="45">
        <v>0</v>
      </c>
      <c r="Y933" s="45">
        <v>5</v>
      </c>
      <c r="Z933" s="46">
        <v>0</v>
      </c>
      <c r="AA933" s="41" t="s">
        <v>11258</v>
      </c>
      <c r="AB933" s="41" t="s">
        <v>11260</v>
      </c>
      <c r="AC933" s="41" t="s">
        <v>11264</v>
      </c>
      <c r="AD933" s="41" t="s">
        <v>11259</v>
      </c>
      <c r="AE933" s="43">
        <v>0</v>
      </c>
      <c r="AF933" s="43" t="e">
        <v>#VALUE!</v>
      </c>
      <c r="AG933" s="43">
        <v>0</v>
      </c>
      <c r="AH933" s="43">
        <v>0</v>
      </c>
      <c r="AI933" s="41" t="s">
        <v>82</v>
      </c>
      <c r="AJ933" s="41" t="s">
        <v>82</v>
      </c>
      <c r="AK933" s="41" t="s">
        <v>82</v>
      </c>
      <c r="AL933" s="41" t="s">
        <v>82</v>
      </c>
      <c r="AM933" s="41" t="s">
        <v>82</v>
      </c>
      <c r="AN933" s="43" t="s">
        <v>83</v>
      </c>
      <c r="AO933" s="43">
        <v>0</v>
      </c>
      <c r="AP933" s="43">
        <v>0</v>
      </c>
      <c r="AQ933" s="43">
        <v>0</v>
      </c>
      <c r="AR933" s="43">
        <v>0</v>
      </c>
      <c r="AS933" s="41">
        <v>0</v>
      </c>
      <c r="AT933" s="43">
        <v>197</v>
      </c>
      <c r="AU933" s="43">
        <v>0</v>
      </c>
      <c r="AV933" s="55">
        <v>0</v>
      </c>
      <c r="AW933" s="48" t="s">
        <v>11265</v>
      </c>
      <c r="AX933" s="39">
        <v>0</v>
      </c>
      <c r="AY933" s="39">
        <v>0</v>
      </c>
      <c r="AZ933" s="39" t="s">
        <v>85</v>
      </c>
      <c r="BA933" s="39"/>
      <c r="BB933" s="48" t="s">
        <v>11266</v>
      </c>
      <c r="BC933" s="39">
        <v>0</v>
      </c>
      <c r="BD933" s="41" t="s">
        <v>11258</v>
      </c>
      <c r="BE933" s="50">
        <v>7</v>
      </c>
      <c r="BF933" s="50">
        <v>2</v>
      </c>
      <c r="BG933" s="50">
        <v>0</v>
      </c>
      <c r="BH933" s="50">
        <v>9</v>
      </c>
      <c r="BI933" s="50" t="s">
        <v>11267</v>
      </c>
      <c r="BJ933" s="50" t="s">
        <v>11268</v>
      </c>
      <c r="BK933" s="50"/>
      <c r="BL933" s="51" t="s">
        <v>11269</v>
      </c>
      <c r="BM933" s="52" t="s">
        <v>90</v>
      </c>
      <c r="BN933" s="57"/>
      <c r="BO933" s="57"/>
      <c r="BP933" s="57"/>
      <c r="BQ933" s="58"/>
    </row>
    <row r="934" spans="1:69" ht="15.75" x14ac:dyDescent="0.25">
      <c r="A934" s="38" t="s">
        <v>10618</v>
      </c>
      <c r="B934" s="39" t="s">
        <v>11270</v>
      </c>
      <c r="C934" s="39" t="s">
        <v>70</v>
      </c>
      <c r="D934" s="39" t="s">
        <v>71</v>
      </c>
      <c r="E934" s="39" t="s">
        <v>70</v>
      </c>
      <c r="F934" s="66" t="str">
        <f>HYPERLINK("http://twiplomacy.com/info/south-america/Uruguay","http://twiplomacy.com/info/south-america/Uruguay")</f>
        <v>http://twiplomacy.com/info/south-america/Uruguay</v>
      </c>
      <c r="G934" s="41" t="s">
        <v>11271</v>
      </c>
      <c r="H934" s="48" t="s">
        <v>11272</v>
      </c>
      <c r="I934" s="41" t="s">
        <v>11273</v>
      </c>
      <c r="J934" s="43">
        <v>74181</v>
      </c>
      <c r="K934" s="43">
        <v>840</v>
      </c>
      <c r="L934" s="41" t="s">
        <v>11274</v>
      </c>
      <c r="M934" s="41" t="s">
        <v>11275</v>
      </c>
      <c r="N934" s="41" t="s">
        <v>11276</v>
      </c>
      <c r="O934" s="43">
        <v>5267</v>
      </c>
      <c r="P934" s="43">
        <v>38545</v>
      </c>
      <c r="Q934" s="41" t="s">
        <v>3587</v>
      </c>
      <c r="R934" s="41" t="s">
        <v>124</v>
      </c>
      <c r="S934" s="43">
        <v>473</v>
      </c>
      <c r="T934" s="44" t="s">
        <v>97</v>
      </c>
      <c r="U934" s="43">
        <v>15.98507462686567</v>
      </c>
      <c r="V934" s="43">
        <v>10.20159000567859</v>
      </c>
      <c r="W934" s="43">
        <v>13.901760363429871</v>
      </c>
      <c r="X934" s="45">
        <v>26</v>
      </c>
      <c r="Y934" s="45">
        <v>3213</v>
      </c>
      <c r="Z934" s="46">
        <v>8.0921257391845594E-3</v>
      </c>
      <c r="AA934" s="41" t="s">
        <v>11271</v>
      </c>
      <c r="AB934" s="41" t="s">
        <v>11273</v>
      </c>
      <c r="AC934" s="41" t="s">
        <v>11277</v>
      </c>
      <c r="AD934" s="41" t="s">
        <v>11278</v>
      </c>
      <c r="AE934" s="43">
        <v>82964</v>
      </c>
      <c r="AF934" s="43">
        <v>9.6613588110403406</v>
      </c>
      <c r="AG934" s="43">
        <v>36404</v>
      </c>
      <c r="AH934" s="43">
        <v>46560</v>
      </c>
      <c r="AI934" s="47">
        <v>3.1E-4</v>
      </c>
      <c r="AJ934" s="47">
        <v>3.1E-4</v>
      </c>
      <c r="AK934" s="47">
        <v>2.7999999999999998E-4</v>
      </c>
      <c r="AL934" s="47">
        <v>1.17E-3</v>
      </c>
      <c r="AM934" s="47">
        <v>2.5999999999999998E-4</v>
      </c>
      <c r="AN934" s="43">
        <v>3768</v>
      </c>
      <c r="AO934" s="43">
        <v>392</v>
      </c>
      <c r="AP934" s="43">
        <v>93</v>
      </c>
      <c r="AQ934" s="43">
        <v>2634</v>
      </c>
      <c r="AR934" s="43">
        <v>557</v>
      </c>
      <c r="AS934" s="41">
        <v>10.32</v>
      </c>
      <c r="AT934" s="43">
        <v>74181</v>
      </c>
      <c r="AU934" s="43">
        <v>7173</v>
      </c>
      <c r="AV934" s="47">
        <v>0.107</v>
      </c>
      <c r="AW934" s="66" t="str">
        <f>HYPERLINK("https://twitter.com/SCpresidenciauy/lists","https://twitter.com/SCpresidenciauy/lists")</f>
        <v>https://twitter.com/SCpresidenciauy/lists</v>
      </c>
      <c r="AX934" s="39">
        <v>0</v>
      </c>
      <c r="AY934" s="39">
        <v>15</v>
      </c>
      <c r="AZ934" s="39" t="s">
        <v>85</v>
      </c>
      <c r="BA934" s="39"/>
      <c r="BB934" s="48" t="s">
        <v>11279</v>
      </c>
      <c r="BC934" s="39">
        <v>0</v>
      </c>
      <c r="BD934" s="41" t="s">
        <v>11271</v>
      </c>
      <c r="BE934" s="50">
        <v>2</v>
      </c>
      <c r="BF934" s="50">
        <v>21</v>
      </c>
      <c r="BG934" s="50">
        <v>5</v>
      </c>
      <c r="BH934" s="50">
        <v>28</v>
      </c>
      <c r="BI934" s="50" t="s">
        <v>11280</v>
      </c>
      <c r="BJ934" s="50" t="s">
        <v>11281</v>
      </c>
      <c r="BK934" s="50" t="s">
        <v>11282</v>
      </c>
      <c r="BL934" s="51" t="s">
        <v>11283</v>
      </c>
      <c r="BM934" s="52" t="s">
        <v>90</v>
      </c>
      <c r="BN934" s="57"/>
      <c r="BO934" s="57"/>
      <c r="BP934" s="57"/>
      <c r="BQ934" s="58"/>
    </row>
    <row r="935" spans="1:69" ht="15.75" x14ac:dyDescent="0.25">
      <c r="A935" s="38" t="s">
        <v>10618</v>
      </c>
      <c r="B935" s="39" t="s">
        <v>11270</v>
      </c>
      <c r="C935" s="39" t="s">
        <v>146</v>
      </c>
      <c r="D935" s="39" t="s">
        <v>118</v>
      </c>
      <c r="E935" s="39" t="s">
        <v>11284</v>
      </c>
      <c r="F935" s="66" t="str">
        <f>HYPERLINK("http://twiplomacy.com/info/south-america/Uruguay","http://twiplomacy.com/info/south-america/Uruguay")</f>
        <v>http://twiplomacy.com/info/south-america/Uruguay</v>
      </c>
      <c r="G935" s="41" t="s">
        <v>11285</v>
      </c>
      <c r="H935" s="48" t="s">
        <v>11286</v>
      </c>
      <c r="I935" s="41" t="s">
        <v>11287</v>
      </c>
      <c r="J935" s="43">
        <v>6097</v>
      </c>
      <c r="K935" s="43">
        <v>0</v>
      </c>
      <c r="L935" s="41" t="s">
        <v>11288</v>
      </c>
      <c r="M935" s="41" t="s">
        <v>11289</v>
      </c>
      <c r="N935" s="41" t="s">
        <v>11290</v>
      </c>
      <c r="O935" s="43">
        <v>0</v>
      </c>
      <c r="P935" s="43">
        <v>2</v>
      </c>
      <c r="Q935" s="41" t="s">
        <v>164</v>
      </c>
      <c r="R935" s="41" t="s">
        <v>79</v>
      </c>
      <c r="S935" s="43">
        <v>100</v>
      </c>
      <c r="T935" s="44" t="s">
        <v>11291</v>
      </c>
      <c r="U935" s="43">
        <v>2</v>
      </c>
      <c r="V935" s="43">
        <v>31.5</v>
      </c>
      <c r="W935" s="43">
        <v>68</v>
      </c>
      <c r="X935" s="45">
        <v>0</v>
      </c>
      <c r="Y935" s="45">
        <v>2</v>
      </c>
      <c r="Z935" s="46">
        <v>0</v>
      </c>
      <c r="AA935" s="41" t="s">
        <v>11285</v>
      </c>
      <c r="AB935" s="41" t="s">
        <v>11287</v>
      </c>
      <c r="AC935" s="41" t="s">
        <v>11292</v>
      </c>
      <c r="AD935" s="41" t="s">
        <v>11286</v>
      </c>
      <c r="AE935" s="43">
        <v>0</v>
      </c>
      <c r="AF935" s="43" t="e">
        <v>#VALUE!</v>
      </c>
      <c r="AG935" s="43">
        <v>0</v>
      </c>
      <c r="AH935" s="43">
        <v>0</v>
      </c>
      <c r="AI935" s="41" t="s">
        <v>82</v>
      </c>
      <c r="AJ935" s="41" t="s">
        <v>82</v>
      </c>
      <c r="AK935" s="41" t="s">
        <v>82</v>
      </c>
      <c r="AL935" s="41" t="s">
        <v>82</v>
      </c>
      <c r="AM935" s="41" t="s">
        <v>82</v>
      </c>
      <c r="AN935" s="43" t="s">
        <v>83</v>
      </c>
      <c r="AO935" s="43">
        <v>0</v>
      </c>
      <c r="AP935" s="43">
        <v>0</v>
      </c>
      <c r="AQ935" s="43">
        <v>0</v>
      </c>
      <c r="AR935" s="43">
        <v>0</v>
      </c>
      <c r="AS935" s="41">
        <v>0</v>
      </c>
      <c r="AT935" s="43">
        <v>6098</v>
      </c>
      <c r="AU935" s="43">
        <v>1162</v>
      </c>
      <c r="AV935" s="47">
        <v>0.2354</v>
      </c>
      <c r="AW935" s="48" t="str">
        <f>HYPERLINK("https://twitter.com/TabareVazquez/lists","https://twitter.com/TabareVazquez/lists")</f>
        <v>https://twitter.com/TabareVazquez/lists</v>
      </c>
      <c r="AX935" s="39">
        <v>0</v>
      </c>
      <c r="AY935" s="39">
        <v>0</v>
      </c>
      <c r="AZ935" s="39" t="s">
        <v>85</v>
      </c>
      <c r="BA935" s="39"/>
      <c r="BB935" s="48" t="s">
        <v>11293</v>
      </c>
      <c r="BC935" s="39">
        <v>0</v>
      </c>
      <c r="BD935" s="41" t="s">
        <v>11285</v>
      </c>
      <c r="BE935" s="50">
        <v>0</v>
      </c>
      <c r="BF935" s="50">
        <v>5</v>
      </c>
      <c r="BG935" s="50">
        <v>0</v>
      </c>
      <c r="BH935" s="50">
        <v>5</v>
      </c>
      <c r="BI935" s="50"/>
      <c r="BJ935" s="50" t="s">
        <v>11294</v>
      </c>
      <c r="BK935" s="50"/>
      <c r="BL935" s="51" t="s">
        <v>11295</v>
      </c>
      <c r="BM935" s="52" t="s">
        <v>90</v>
      </c>
      <c r="BN935" s="57"/>
      <c r="BO935" s="57"/>
      <c r="BP935" s="57"/>
      <c r="BQ935" s="58"/>
    </row>
    <row r="936" spans="1:69" ht="15.75" x14ac:dyDescent="0.25">
      <c r="A936" s="38" t="s">
        <v>10618</v>
      </c>
      <c r="B936" s="39" t="s">
        <v>11296</v>
      </c>
      <c r="C936" s="39" t="s">
        <v>146</v>
      </c>
      <c r="D936" s="39" t="s">
        <v>118</v>
      </c>
      <c r="E936" s="39" t="s">
        <v>11297</v>
      </c>
      <c r="F936" s="66" t="str">
        <f t="shared" ref="F936:F953" si="52">HYPERLINK("http://twiplomacy.com/info/south-america/Venezuela","http://twiplomacy.com/info/south-america/Venezuela")</f>
        <v>http://twiplomacy.com/info/south-america/Venezuela</v>
      </c>
      <c r="G936" s="41" t="s">
        <v>11298</v>
      </c>
      <c r="H936" s="48" t="s">
        <v>11299</v>
      </c>
      <c r="I936" s="41" t="s">
        <v>11300</v>
      </c>
      <c r="J936" s="43">
        <v>3372153</v>
      </c>
      <c r="K936" s="43">
        <v>113</v>
      </c>
      <c r="L936" s="41" t="s">
        <v>11301</v>
      </c>
      <c r="M936" s="41" t="s">
        <v>11302</v>
      </c>
      <c r="N936" s="41" t="s">
        <v>11296</v>
      </c>
      <c r="O936" s="43">
        <v>101</v>
      </c>
      <c r="P936" s="43">
        <v>95006</v>
      </c>
      <c r="Q936" s="41" t="s">
        <v>3587</v>
      </c>
      <c r="R936" s="41" t="s">
        <v>124</v>
      </c>
      <c r="S936" s="43">
        <v>17113</v>
      </c>
      <c r="T936" s="44" t="s">
        <v>97</v>
      </c>
      <c r="U936" s="43">
        <v>31.871287128712869</v>
      </c>
      <c r="V936" s="43">
        <v>2444.039042821159</v>
      </c>
      <c r="W936" s="43">
        <v>1610.746851385391</v>
      </c>
      <c r="X936" s="45">
        <v>1</v>
      </c>
      <c r="Y936" s="45">
        <v>3219</v>
      </c>
      <c r="Z936" s="46">
        <v>3.10655483069276E-4</v>
      </c>
      <c r="AA936" s="41" t="s">
        <v>11298</v>
      </c>
      <c r="AB936" s="41" t="s">
        <v>11300</v>
      </c>
      <c r="AC936" s="41" t="s">
        <v>11303</v>
      </c>
      <c r="AD936" s="41" t="s">
        <v>11299</v>
      </c>
      <c r="AE936" s="43">
        <v>7262921</v>
      </c>
      <c r="AF936" s="43">
        <v>2773.9783393501807</v>
      </c>
      <c r="AG936" s="43">
        <v>4610352</v>
      </c>
      <c r="AH936" s="43">
        <v>2652569</v>
      </c>
      <c r="AI936" s="47">
        <v>1.34E-3</v>
      </c>
      <c r="AJ936" s="47">
        <v>1.2700000000000001E-3</v>
      </c>
      <c r="AK936" s="47">
        <v>1.3600000000000001E-3</v>
      </c>
      <c r="AL936" s="47">
        <v>1.47E-3</v>
      </c>
      <c r="AM936" s="47">
        <v>1.6100000000000001E-3</v>
      </c>
      <c r="AN936" s="43">
        <v>1662</v>
      </c>
      <c r="AO936" s="43">
        <v>612</v>
      </c>
      <c r="AP936" s="43">
        <v>388</v>
      </c>
      <c r="AQ936" s="43">
        <v>442</v>
      </c>
      <c r="AR936" s="43">
        <v>99</v>
      </c>
      <c r="AS936" s="41">
        <v>4.55</v>
      </c>
      <c r="AT936" s="43">
        <v>3371788</v>
      </c>
      <c r="AU936" s="43">
        <v>242307</v>
      </c>
      <c r="AV936" s="47">
        <v>7.7399999999999997E-2</v>
      </c>
      <c r="AW936" s="48" t="s">
        <v>11304</v>
      </c>
      <c r="AX936" s="39">
        <v>0</v>
      </c>
      <c r="AY936" s="39">
        <v>0</v>
      </c>
      <c r="AZ936" s="39" t="s">
        <v>85</v>
      </c>
      <c r="BA936" s="39"/>
      <c r="BB936" s="48" t="s">
        <v>11305</v>
      </c>
      <c r="BC936" s="39">
        <v>0</v>
      </c>
      <c r="BD936" s="41" t="s">
        <v>11298</v>
      </c>
      <c r="BE936" s="50">
        <v>4</v>
      </c>
      <c r="BF936" s="50">
        <v>35</v>
      </c>
      <c r="BG936" s="50">
        <v>6</v>
      </c>
      <c r="BH936" s="50">
        <v>45</v>
      </c>
      <c r="BI936" s="50" t="s">
        <v>11306</v>
      </c>
      <c r="BJ936" s="50" t="s">
        <v>11307</v>
      </c>
      <c r="BK936" s="50" t="s">
        <v>11308</v>
      </c>
      <c r="BL936" s="56" t="s">
        <v>11309</v>
      </c>
      <c r="BM936" s="52">
        <v>2136859</v>
      </c>
      <c r="BN936" s="57">
        <v>100</v>
      </c>
      <c r="BO936" s="57">
        <v>29118</v>
      </c>
      <c r="BP936" s="57">
        <v>5</v>
      </c>
      <c r="BQ936" s="58">
        <f>SUM(BM936)/BN936/BO936</f>
        <v>0.73386187238134493</v>
      </c>
    </row>
    <row r="937" spans="1:69" ht="15.75" x14ac:dyDescent="0.25">
      <c r="A937" s="38" t="s">
        <v>10618</v>
      </c>
      <c r="B937" s="39" t="s">
        <v>11296</v>
      </c>
      <c r="C937" s="39" t="s">
        <v>146</v>
      </c>
      <c r="D937" s="39" t="s">
        <v>118</v>
      </c>
      <c r="E937" s="39" t="s">
        <v>11297</v>
      </c>
      <c r="F937" s="66" t="str">
        <f t="shared" si="52"/>
        <v>http://twiplomacy.com/info/south-america/Venezuela</v>
      </c>
      <c r="G937" s="41" t="s">
        <v>11310</v>
      </c>
      <c r="H937" s="48" t="s">
        <v>11311</v>
      </c>
      <c r="I937" s="41" t="s">
        <v>11300</v>
      </c>
      <c r="J937" s="43">
        <v>77967</v>
      </c>
      <c r="K937" s="43">
        <v>53</v>
      </c>
      <c r="L937" s="41" t="s">
        <v>11312</v>
      </c>
      <c r="M937" s="41" t="s">
        <v>11313</v>
      </c>
      <c r="N937" s="41"/>
      <c r="O937" s="43">
        <v>0</v>
      </c>
      <c r="P937" s="43">
        <v>83873</v>
      </c>
      <c r="Q937" s="41" t="s">
        <v>153</v>
      </c>
      <c r="R937" s="41" t="s">
        <v>79</v>
      </c>
      <c r="S937" s="43">
        <v>203</v>
      </c>
      <c r="T937" s="39" t="s">
        <v>97</v>
      </c>
      <c r="U937" s="43">
        <v>27.27731092436975</v>
      </c>
      <c r="V937" s="43">
        <v>5.4919901417128774</v>
      </c>
      <c r="W937" s="43">
        <v>3.999691928527418</v>
      </c>
      <c r="X937" s="45">
        <v>1</v>
      </c>
      <c r="Y937" s="45">
        <v>3246</v>
      </c>
      <c r="Z937" s="46">
        <v>3.0807147258163901E-4</v>
      </c>
      <c r="AA937" s="41" t="s">
        <v>11310</v>
      </c>
      <c r="AB937" s="41" t="s">
        <v>11300</v>
      </c>
      <c r="AC937" s="41" t="s">
        <v>11314</v>
      </c>
      <c r="AD937" s="41" t="s">
        <v>11311</v>
      </c>
      <c r="AE937" s="43">
        <v>19585</v>
      </c>
      <c r="AF937" s="43">
        <v>7.3628428927680796</v>
      </c>
      <c r="AG937" s="43">
        <v>11810</v>
      </c>
      <c r="AH937" s="43">
        <v>7775</v>
      </c>
      <c r="AI937" s="47">
        <v>1.6000000000000001E-4</v>
      </c>
      <c r="AJ937" s="47">
        <v>1.6000000000000001E-4</v>
      </c>
      <c r="AK937" s="47">
        <v>1.7000000000000001E-4</v>
      </c>
      <c r="AL937" s="47">
        <v>1.9000000000000001E-4</v>
      </c>
      <c r="AM937" s="47">
        <v>8.0000000000000007E-5</v>
      </c>
      <c r="AN937" s="43">
        <v>1604</v>
      </c>
      <c r="AO937" s="43">
        <v>436</v>
      </c>
      <c r="AP937" s="43">
        <v>274</v>
      </c>
      <c r="AQ937" s="43">
        <v>704</v>
      </c>
      <c r="AR937" s="43">
        <v>85</v>
      </c>
      <c r="AS937" s="41">
        <v>4.3899999999999997</v>
      </c>
      <c r="AT937" s="43">
        <v>77940</v>
      </c>
      <c r="AU937" s="43">
        <v>5905</v>
      </c>
      <c r="AV937" s="47">
        <v>8.2000000000000003E-2</v>
      </c>
      <c r="AW937" s="48" t="s">
        <v>11315</v>
      </c>
      <c r="AX937" s="39">
        <v>0</v>
      </c>
      <c r="AY937" s="39">
        <v>0</v>
      </c>
      <c r="AZ937" s="39" t="s">
        <v>85</v>
      </c>
      <c r="BA937" s="39"/>
      <c r="BB937" s="48" t="s">
        <v>11316</v>
      </c>
      <c r="BC937" s="39">
        <v>0</v>
      </c>
      <c r="BD937" s="41" t="s">
        <v>11310</v>
      </c>
      <c r="BE937" s="50">
        <v>2</v>
      </c>
      <c r="BF937" s="50">
        <v>2</v>
      </c>
      <c r="BG937" s="50">
        <v>4</v>
      </c>
      <c r="BH937" s="50">
        <v>8</v>
      </c>
      <c r="BI937" s="50" t="s">
        <v>11317</v>
      </c>
      <c r="BJ937" s="50" t="s">
        <v>11318</v>
      </c>
      <c r="BK937" s="50" t="s">
        <v>11319</v>
      </c>
      <c r="BL937" s="51" t="s">
        <v>11320</v>
      </c>
      <c r="BM937" s="52" t="s">
        <v>90</v>
      </c>
      <c r="BN937" s="57"/>
      <c r="BO937" s="57"/>
      <c r="BP937" s="57"/>
      <c r="BQ937" s="58"/>
    </row>
    <row r="938" spans="1:69" ht="15.75" x14ac:dyDescent="0.25">
      <c r="A938" s="38" t="s">
        <v>10618</v>
      </c>
      <c r="B938" s="39" t="s">
        <v>11296</v>
      </c>
      <c r="C938" s="39" t="s">
        <v>146</v>
      </c>
      <c r="D938" s="39" t="s">
        <v>118</v>
      </c>
      <c r="E938" s="39" t="s">
        <v>11297</v>
      </c>
      <c r="F938" s="66" t="str">
        <f t="shared" si="52"/>
        <v>http://twiplomacy.com/info/south-america/Venezuela</v>
      </c>
      <c r="G938" s="41" t="s">
        <v>11321</v>
      </c>
      <c r="H938" s="48" t="s">
        <v>11322</v>
      </c>
      <c r="I938" s="41" t="s">
        <v>11300</v>
      </c>
      <c r="J938" s="43">
        <v>87631</v>
      </c>
      <c r="K938" s="43">
        <v>53</v>
      </c>
      <c r="L938" s="41" t="s">
        <v>11323</v>
      </c>
      <c r="M938" s="41" t="s">
        <v>11324</v>
      </c>
      <c r="N938" s="41" t="s">
        <v>11296</v>
      </c>
      <c r="O938" s="43">
        <v>3</v>
      </c>
      <c r="P938" s="43">
        <v>78072</v>
      </c>
      <c r="Q938" s="41" t="s">
        <v>164</v>
      </c>
      <c r="R938" s="41" t="s">
        <v>79</v>
      </c>
      <c r="S938" s="43">
        <v>387</v>
      </c>
      <c r="T938" s="39" t="s">
        <v>97</v>
      </c>
      <c r="U938" s="43">
        <v>22.375</v>
      </c>
      <c r="V938" s="43">
        <v>12.02234636871508</v>
      </c>
      <c r="W938" s="43">
        <v>8.785226567349472</v>
      </c>
      <c r="X938" s="45">
        <v>1</v>
      </c>
      <c r="Y938" s="45">
        <v>3222</v>
      </c>
      <c r="Z938" s="46">
        <v>3.1036623215394197E-4</v>
      </c>
      <c r="AA938" s="41" t="s">
        <v>11321</v>
      </c>
      <c r="AB938" s="41" t="s">
        <v>11300</v>
      </c>
      <c r="AC938" s="41" t="s">
        <v>11325</v>
      </c>
      <c r="AD938" s="41" t="s">
        <v>11322</v>
      </c>
      <c r="AE938" s="43">
        <v>45166</v>
      </c>
      <c r="AF938" s="43">
        <v>16.565048543689322</v>
      </c>
      <c r="AG938" s="43">
        <v>25593</v>
      </c>
      <c r="AH938" s="43">
        <v>19573</v>
      </c>
      <c r="AI938" s="47">
        <v>3.5E-4</v>
      </c>
      <c r="AJ938" s="47">
        <v>4.4000000000000002E-4</v>
      </c>
      <c r="AK938" s="47">
        <v>2.1000000000000001E-4</v>
      </c>
      <c r="AL938" s="47">
        <v>6.8000000000000005E-4</v>
      </c>
      <c r="AM938" s="47">
        <v>3.3E-4</v>
      </c>
      <c r="AN938" s="43">
        <v>1545</v>
      </c>
      <c r="AO938" s="43">
        <v>357</v>
      </c>
      <c r="AP938" s="43">
        <v>253</v>
      </c>
      <c r="AQ938" s="43">
        <v>770</v>
      </c>
      <c r="AR938" s="43">
        <v>79</v>
      </c>
      <c r="AS938" s="41">
        <v>4.2300000000000004</v>
      </c>
      <c r="AT938" s="43">
        <v>87550</v>
      </c>
      <c r="AU938" s="43">
        <v>7510</v>
      </c>
      <c r="AV938" s="47">
        <v>9.3799999999999994E-2</v>
      </c>
      <c r="AW938" s="48" t="s">
        <v>11326</v>
      </c>
      <c r="AX938" s="39">
        <v>0</v>
      </c>
      <c r="AY938" s="39">
        <v>0</v>
      </c>
      <c r="AZ938" s="39" t="s">
        <v>85</v>
      </c>
      <c r="BA938" s="39"/>
      <c r="BB938" s="48" t="s">
        <v>11327</v>
      </c>
      <c r="BC938" s="39">
        <v>0</v>
      </c>
      <c r="BD938" s="41" t="s">
        <v>11321</v>
      </c>
      <c r="BE938" s="50">
        <v>2</v>
      </c>
      <c r="BF938" s="50">
        <v>5</v>
      </c>
      <c r="BG938" s="50">
        <v>3</v>
      </c>
      <c r="BH938" s="50">
        <v>10</v>
      </c>
      <c r="BI938" s="50" t="s">
        <v>11328</v>
      </c>
      <c r="BJ938" s="50" t="s">
        <v>11329</v>
      </c>
      <c r="BK938" s="50" t="s">
        <v>11330</v>
      </c>
      <c r="BL938" s="51" t="s">
        <v>11331</v>
      </c>
      <c r="BM938" s="52" t="s">
        <v>90</v>
      </c>
      <c r="BN938" s="57"/>
      <c r="BO938" s="57"/>
      <c r="BP938" s="57"/>
      <c r="BQ938" s="58"/>
    </row>
    <row r="939" spans="1:69" ht="15.75" x14ac:dyDescent="0.25">
      <c r="A939" s="38" t="s">
        <v>10618</v>
      </c>
      <c r="B939" s="39" t="s">
        <v>11296</v>
      </c>
      <c r="C939" s="39" t="s">
        <v>146</v>
      </c>
      <c r="D939" s="39" t="s">
        <v>118</v>
      </c>
      <c r="E939" s="39" t="s">
        <v>11297</v>
      </c>
      <c r="F939" s="66" t="str">
        <f t="shared" si="52"/>
        <v>http://twiplomacy.com/info/south-america/Venezuela</v>
      </c>
      <c r="G939" s="41" t="s">
        <v>11332</v>
      </c>
      <c r="H939" s="48" t="s">
        <v>11333</v>
      </c>
      <c r="I939" s="41" t="s">
        <v>11300</v>
      </c>
      <c r="J939" s="43">
        <v>62250</v>
      </c>
      <c r="K939" s="43">
        <v>52</v>
      </c>
      <c r="L939" s="41" t="s">
        <v>11334</v>
      </c>
      <c r="M939" s="41" t="s">
        <v>11335</v>
      </c>
      <c r="N939" s="41" t="s">
        <v>11296</v>
      </c>
      <c r="O939" s="43">
        <v>1</v>
      </c>
      <c r="P939" s="43">
        <v>70889</v>
      </c>
      <c r="Q939" s="41" t="s">
        <v>78</v>
      </c>
      <c r="R939" s="41" t="s">
        <v>79</v>
      </c>
      <c r="S939" s="43">
        <v>162</v>
      </c>
      <c r="T939" s="39" t="s">
        <v>97</v>
      </c>
      <c r="U939" s="43">
        <v>21.8843537414966</v>
      </c>
      <c r="V939" s="43">
        <v>2.9760646565122779</v>
      </c>
      <c r="W939" s="43">
        <v>1.9023935343487719</v>
      </c>
      <c r="X939" s="45">
        <v>5</v>
      </c>
      <c r="Y939" s="45">
        <v>3217</v>
      </c>
      <c r="Z939" s="46">
        <v>1.5542430836182799E-3</v>
      </c>
      <c r="AA939" s="41" t="s">
        <v>11332</v>
      </c>
      <c r="AB939" s="41" t="s">
        <v>11300</v>
      </c>
      <c r="AC939" s="41" t="s">
        <v>11336</v>
      </c>
      <c r="AD939" s="41" t="s">
        <v>11333</v>
      </c>
      <c r="AE939" s="43">
        <v>9067</v>
      </c>
      <c r="AF939" s="43">
        <v>3.7656988521269414</v>
      </c>
      <c r="AG939" s="43">
        <v>5577</v>
      </c>
      <c r="AH939" s="43">
        <v>3490</v>
      </c>
      <c r="AI939" s="47">
        <v>1E-4</v>
      </c>
      <c r="AJ939" s="47">
        <v>1.7000000000000001E-4</v>
      </c>
      <c r="AK939" s="47">
        <v>6.9999999999999994E-5</v>
      </c>
      <c r="AL939" s="47">
        <v>1.2999999999999999E-4</v>
      </c>
      <c r="AM939" s="47">
        <v>6.9999999999999994E-5</v>
      </c>
      <c r="AN939" s="43">
        <v>1481</v>
      </c>
      <c r="AO939" s="43">
        <v>245</v>
      </c>
      <c r="AP939" s="43">
        <v>205</v>
      </c>
      <c r="AQ939" s="43">
        <v>943</v>
      </c>
      <c r="AR939" s="43">
        <v>45</v>
      </c>
      <c r="AS939" s="41">
        <v>4.0599999999999996</v>
      </c>
      <c r="AT939" s="43">
        <v>62217</v>
      </c>
      <c r="AU939" s="43">
        <v>5030</v>
      </c>
      <c r="AV939" s="47">
        <v>8.7999999999999995E-2</v>
      </c>
      <c r="AW939" s="48" t="s">
        <v>11337</v>
      </c>
      <c r="AX939" s="39">
        <v>0</v>
      </c>
      <c r="AY939" s="39">
        <v>0</v>
      </c>
      <c r="AZ939" s="39" t="s">
        <v>85</v>
      </c>
      <c r="BA939" s="39"/>
      <c r="BB939" s="48" t="s">
        <v>11338</v>
      </c>
      <c r="BC939" s="39">
        <v>0</v>
      </c>
      <c r="BD939" s="41" t="s">
        <v>11332</v>
      </c>
      <c r="BE939" s="50">
        <v>2</v>
      </c>
      <c r="BF939" s="50">
        <v>2</v>
      </c>
      <c r="BG939" s="50">
        <v>4</v>
      </c>
      <c r="BH939" s="50">
        <v>8</v>
      </c>
      <c r="BI939" s="50" t="s">
        <v>11339</v>
      </c>
      <c r="BJ939" s="50" t="s">
        <v>11340</v>
      </c>
      <c r="BK939" s="50" t="s">
        <v>11341</v>
      </c>
      <c r="BL939" s="51" t="s">
        <v>11342</v>
      </c>
      <c r="BM939" s="52" t="s">
        <v>90</v>
      </c>
      <c r="BN939" s="57"/>
      <c r="BO939" s="57"/>
      <c r="BP939" s="57"/>
      <c r="BQ939" s="58"/>
    </row>
    <row r="940" spans="1:69" ht="15.75" x14ac:dyDescent="0.25">
      <c r="A940" s="38" t="s">
        <v>10618</v>
      </c>
      <c r="B940" s="39" t="s">
        <v>11296</v>
      </c>
      <c r="C940" s="39" t="s">
        <v>146</v>
      </c>
      <c r="D940" s="39" t="s">
        <v>118</v>
      </c>
      <c r="E940" s="39" t="s">
        <v>11297</v>
      </c>
      <c r="F940" s="66" t="str">
        <f t="shared" si="52"/>
        <v>http://twiplomacy.com/info/south-america/Venezuela</v>
      </c>
      <c r="G940" s="41" t="s">
        <v>11343</v>
      </c>
      <c r="H940" s="48" t="s">
        <v>11344</v>
      </c>
      <c r="I940" s="41" t="s">
        <v>11300</v>
      </c>
      <c r="J940" s="43">
        <v>49278</v>
      </c>
      <c r="K940" s="43">
        <v>40</v>
      </c>
      <c r="L940" s="41" t="s">
        <v>11345</v>
      </c>
      <c r="M940" s="41" t="s">
        <v>11346</v>
      </c>
      <c r="N940" s="41"/>
      <c r="O940" s="43">
        <v>0</v>
      </c>
      <c r="P940" s="43">
        <v>14094</v>
      </c>
      <c r="Q940" s="41" t="s">
        <v>3328</v>
      </c>
      <c r="R940" s="41" t="s">
        <v>79</v>
      </c>
      <c r="S940" s="43">
        <v>117</v>
      </c>
      <c r="T940" s="39" t="s">
        <v>97</v>
      </c>
      <c r="U940" s="43">
        <v>5.1744000000000003</v>
      </c>
      <c r="V940" s="43">
        <v>3.0568954854669141</v>
      </c>
      <c r="W940" s="43">
        <v>0.97711811997526288</v>
      </c>
      <c r="X940" s="45">
        <v>42</v>
      </c>
      <c r="Y940" s="45">
        <v>3234</v>
      </c>
      <c r="Z940" s="46">
        <v>1.2987012987013E-2</v>
      </c>
      <c r="AA940" s="41" t="s">
        <v>11343</v>
      </c>
      <c r="AB940" s="41" t="s">
        <v>11300</v>
      </c>
      <c r="AC940" s="41" t="s">
        <v>11347</v>
      </c>
      <c r="AD940" s="41" t="s">
        <v>11344</v>
      </c>
      <c r="AE940" s="43">
        <v>48</v>
      </c>
      <c r="AF940" s="43">
        <v>7</v>
      </c>
      <c r="AG940" s="43">
        <v>28</v>
      </c>
      <c r="AH940" s="43">
        <v>20</v>
      </c>
      <c r="AI940" s="47">
        <v>2.4000000000000001E-4</v>
      </c>
      <c r="AJ940" s="41" t="s">
        <v>82</v>
      </c>
      <c r="AK940" s="47">
        <v>2.5000000000000001E-4</v>
      </c>
      <c r="AL940" s="41" t="s">
        <v>82</v>
      </c>
      <c r="AM940" s="41" t="s">
        <v>82</v>
      </c>
      <c r="AN940" s="43">
        <v>4</v>
      </c>
      <c r="AO940" s="43">
        <v>0</v>
      </c>
      <c r="AP940" s="43">
        <v>0</v>
      </c>
      <c r="AQ940" s="43">
        <v>4</v>
      </c>
      <c r="AR940" s="43">
        <v>0</v>
      </c>
      <c r="AS940" s="41">
        <v>0.01</v>
      </c>
      <c r="AT940" s="43">
        <v>49272</v>
      </c>
      <c r="AU940" s="43">
        <v>779</v>
      </c>
      <c r="AV940" s="47">
        <v>1.61E-2</v>
      </c>
      <c r="AW940" s="48" t="s">
        <v>11348</v>
      </c>
      <c r="AX940" s="39">
        <v>0</v>
      </c>
      <c r="AY940" s="39">
        <v>0</v>
      </c>
      <c r="AZ940" s="39" t="s">
        <v>85</v>
      </c>
      <c r="BA940" s="39"/>
      <c r="BB940" s="48" t="s">
        <v>11349</v>
      </c>
      <c r="BC940" s="39">
        <v>0</v>
      </c>
      <c r="BD940" s="41" t="s">
        <v>11343</v>
      </c>
      <c r="BE940" s="50">
        <v>1</v>
      </c>
      <c r="BF940" s="50">
        <v>3</v>
      </c>
      <c r="BG940" s="50">
        <v>3</v>
      </c>
      <c r="BH940" s="50">
        <v>7</v>
      </c>
      <c r="BI940" s="50" t="s">
        <v>11350</v>
      </c>
      <c r="BJ940" s="50" t="s">
        <v>11351</v>
      </c>
      <c r="BK940" s="50" t="s">
        <v>11352</v>
      </c>
      <c r="BL940" s="51" t="s">
        <v>11353</v>
      </c>
      <c r="BM940" s="52" t="s">
        <v>90</v>
      </c>
      <c r="BN940" s="57"/>
      <c r="BO940" s="57"/>
      <c r="BP940" s="57"/>
      <c r="BQ940" s="58"/>
    </row>
    <row r="941" spans="1:69" ht="15.75" x14ac:dyDescent="0.25">
      <c r="A941" s="38" t="s">
        <v>10618</v>
      </c>
      <c r="B941" s="39" t="s">
        <v>11296</v>
      </c>
      <c r="C941" s="39" t="s">
        <v>70</v>
      </c>
      <c r="D941" s="39" t="s">
        <v>71</v>
      </c>
      <c r="E941" s="39" t="s">
        <v>70</v>
      </c>
      <c r="F941" s="66" t="str">
        <f t="shared" si="52"/>
        <v>http://twiplomacy.com/info/south-america/Venezuela</v>
      </c>
      <c r="G941" s="41" t="s">
        <v>11354</v>
      </c>
      <c r="H941" s="48" t="s">
        <v>11355</v>
      </c>
      <c r="I941" s="41" t="s">
        <v>11356</v>
      </c>
      <c r="J941" s="43">
        <v>1057004</v>
      </c>
      <c r="K941" s="43">
        <v>315</v>
      </c>
      <c r="L941" s="41" t="s">
        <v>11357</v>
      </c>
      <c r="M941" s="41" t="s">
        <v>11358</v>
      </c>
      <c r="N941" s="41" t="s">
        <v>11359</v>
      </c>
      <c r="O941" s="43">
        <v>363</v>
      </c>
      <c r="P941" s="43">
        <v>94377</v>
      </c>
      <c r="Q941" s="41" t="s">
        <v>3587</v>
      </c>
      <c r="R941" s="41" t="s">
        <v>79</v>
      </c>
      <c r="S941" s="43">
        <v>2996</v>
      </c>
      <c r="T941" s="44" t="s">
        <v>97</v>
      </c>
      <c r="U941" s="43">
        <v>15.07981220657277</v>
      </c>
      <c r="V941" s="43">
        <v>211.20520352496851</v>
      </c>
      <c r="W941" s="43">
        <v>115.9420898027696</v>
      </c>
      <c r="X941" s="45">
        <v>152</v>
      </c>
      <c r="Y941" s="45">
        <v>3212</v>
      </c>
      <c r="Z941" s="46">
        <v>4.73225404732254E-2</v>
      </c>
      <c r="AA941" s="41" t="s">
        <v>11354</v>
      </c>
      <c r="AB941" s="41" t="s">
        <v>11356</v>
      </c>
      <c r="AC941" s="41" t="s">
        <v>11360</v>
      </c>
      <c r="AD941" s="41" t="s">
        <v>11355</v>
      </c>
      <c r="AE941" s="43">
        <v>1603972</v>
      </c>
      <c r="AF941" s="43">
        <v>240.56814667550253</v>
      </c>
      <c r="AG941" s="43">
        <v>1089052</v>
      </c>
      <c r="AH941" s="43">
        <v>514920</v>
      </c>
      <c r="AI941" s="47">
        <v>3.6999999999999999E-4</v>
      </c>
      <c r="AJ941" s="47">
        <v>3.8999999999999999E-4</v>
      </c>
      <c r="AK941" s="47">
        <v>2.5000000000000001E-4</v>
      </c>
      <c r="AL941" s="47">
        <v>4.6000000000000001E-4</v>
      </c>
      <c r="AM941" s="47">
        <v>4.0000000000000003E-5</v>
      </c>
      <c r="AN941" s="43">
        <v>4527</v>
      </c>
      <c r="AO941" s="43">
        <v>2946</v>
      </c>
      <c r="AP941" s="43">
        <v>637</v>
      </c>
      <c r="AQ941" s="43">
        <v>892</v>
      </c>
      <c r="AR941" s="43">
        <v>9</v>
      </c>
      <c r="AS941" s="41">
        <v>12.4</v>
      </c>
      <c r="AT941" s="43">
        <v>1056637</v>
      </c>
      <c r="AU941" s="43">
        <v>200827</v>
      </c>
      <c r="AV941" s="47">
        <v>0.23469999999999999</v>
      </c>
      <c r="AW941" s="48" t="s">
        <v>11361</v>
      </c>
      <c r="AX941" s="39">
        <v>0</v>
      </c>
      <c r="AY941" s="39">
        <v>0</v>
      </c>
      <c r="AZ941" s="39" t="s">
        <v>85</v>
      </c>
      <c r="BA941" s="39"/>
      <c r="BB941" s="48" t="s">
        <v>11362</v>
      </c>
      <c r="BC941" s="39">
        <v>0</v>
      </c>
      <c r="BD941" s="41" t="s">
        <v>11354</v>
      </c>
      <c r="BE941" s="50">
        <v>3</v>
      </c>
      <c r="BF941" s="50">
        <v>18</v>
      </c>
      <c r="BG941" s="50">
        <v>5</v>
      </c>
      <c r="BH941" s="50">
        <v>26</v>
      </c>
      <c r="BI941" s="50" t="s">
        <v>11363</v>
      </c>
      <c r="BJ941" s="50" t="s">
        <v>11364</v>
      </c>
      <c r="BK941" s="50" t="s">
        <v>11365</v>
      </c>
      <c r="BL941" s="56" t="s">
        <v>11366</v>
      </c>
      <c r="BM941" s="52">
        <v>1254</v>
      </c>
      <c r="BN941" s="57">
        <v>0</v>
      </c>
      <c r="BO941" s="57">
        <v>4871</v>
      </c>
      <c r="BP941" s="57">
        <v>28</v>
      </c>
      <c r="BQ941" s="58" t="e">
        <f>SUM(BM941)/BN941/BO941</f>
        <v>#DIV/0!</v>
      </c>
    </row>
    <row r="942" spans="1:69" ht="15.75" x14ac:dyDescent="0.25">
      <c r="A942" s="38" t="s">
        <v>10618</v>
      </c>
      <c r="B942" s="39" t="s">
        <v>11296</v>
      </c>
      <c r="C942" s="39" t="s">
        <v>117</v>
      </c>
      <c r="D942" s="39" t="s">
        <v>118</v>
      </c>
      <c r="E942" s="39" t="s">
        <v>11367</v>
      </c>
      <c r="F942" s="66" t="str">
        <f t="shared" si="52"/>
        <v>http://twiplomacy.com/info/south-america/Venezuela</v>
      </c>
      <c r="G942" s="41" t="s">
        <v>11350</v>
      </c>
      <c r="H942" s="48" t="s">
        <v>11368</v>
      </c>
      <c r="I942" s="41" t="s">
        <v>11369</v>
      </c>
      <c r="J942" s="43">
        <v>1521648</v>
      </c>
      <c r="K942" s="43">
        <v>6844</v>
      </c>
      <c r="L942" s="41" t="s">
        <v>11370</v>
      </c>
      <c r="M942" s="41" t="s">
        <v>11371</v>
      </c>
      <c r="N942" s="41" t="s">
        <v>11372</v>
      </c>
      <c r="O942" s="43">
        <v>374</v>
      </c>
      <c r="P942" s="43">
        <v>47555</v>
      </c>
      <c r="Q942" s="41" t="s">
        <v>3587</v>
      </c>
      <c r="R942" s="41" t="s">
        <v>124</v>
      </c>
      <c r="S942" s="43">
        <v>3495</v>
      </c>
      <c r="T942" s="44" t="s">
        <v>97</v>
      </c>
      <c r="U942" s="43">
        <v>34.731182795698928</v>
      </c>
      <c r="V942" s="43">
        <v>659.4304635761589</v>
      </c>
      <c r="W942" s="43">
        <v>404.5496688741722</v>
      </c>
      <c r="X942" s="45">
        <v>3</v>
      </c>
      <c r="Y942" s="45">
        <v>3230</v>
      </c>
      <c r="Z942" s="46">
        <v>9.28792569659443E-4</v>
      </c>
      <c r="AA942" s="41" t="s">
        <v>11350</v>
      </c>
      <c r="AB942" s="41" t="s">
        <v>11369</v>
      </c>
      <c r="AC942" s="41" t="s">
        <v>11373</v>
      </c>
      <c r="AD942" s="41" t="s">
        <v>11368</v>
      </c>
      <c r="AE942" s="43">
        <v>731634</v>
      </c>
      <c r="AF942" s="43">
        <v>672.57399723374829</v>
      </c>
      <c r="AG942" s="43">
        <v>486271</v>
      </c>
      <c r="AH942" s="43">
        <v>245363</v>
      </c>
      <c r="AI942" s="47">
        <v>6.8999999999999997E-4</v>
      </c>
      <c r="AJ942" s="47">
        <v>6.4999999999999997E-4</v>
      </c>
      <c r="AK942" s="47">
        <v>5.0000000000000001E-4</v>
      </c>
      <c r="AL942" s="47">
        <v>9.3000000000000005E-4</v>
      </c>
      <c r="AM942" s="47">
        <v>8.3000000000000001E-4</v>
      </c>
      <c r="AN942" s="43">
        <v>723</v>
      </c>
      <c r="AO942" s="43">
        <v>355</v>
      </c>
      <c r="AP942" s="43">
        <v>21</v>
      </c>
      <c r="AQ942" s="43">
        <v>90</v>
      </c>
      <c r="AR942" s="43">
        <v>254</v>
      </c>
      <c r="AS942" s="41">
        <v>1.98</v>
      </c>
      <c r="AT942" s="43">
        <v>1522304</v>
      </c>
      <c r="AU942" s="43">
        <v>164482</v>
      </c>
      <c r="AV942" s="47">
        <v>0.1211</v>
      </c>
      <c r="AW942" s="42" t="s">
        <v>11374</v>
      </c>
      <c r="AX942" s="39">
        <v>0</v>
      </c>
      <c r="AY942" s="39">
        <v>0</v>
      </c>
      <c r="AZ942" s="39" t="s">
        <v>85</v>
      </c>
      <c r="BA942" s="39"/>
      <c r="BB942" s="42" t="s">
        <v>11375</v>
      </c>
      <c r="BC942" s="39">
        <v>0</v>
      </c>
      <c r="BD942" s="41" t="s">
        <v>11350</v>
      </c>
      <c r="BE942" s="50">
        <v>74</v>
      </c>
      <c r="BF942" s="50">
        <v>10</v>
      </c>
      <c r="BG942" s="50">
        <v>17</v>
      </c>
      <c r="BH942" s="50">
        <v>101</v>
      </c>
      <c r="BI942" s="50" t="s">
        <v>11376</v>
      </c>
      <c r="BJ942" s="50" t="s">
        <v>11377</v>
      </c>
      <c r="BK942" s="50" t="s">
        <v>11378</v>
      </c>
      <c r="BL942" s="56" t="s">
        <v>11379</v>
      </c>
      <c r="BM942" s="52">
        <v>1</v>
      </c>
      <c r="BN942" s="57">
        <v>0</v>
      </c>
      <c r="BO942" s="57">
        <v>1117</v>
      </c>
      <c r="BP942" s="57">
        <v>1</v>
      </c>
      <c r="BQ942" s="58"/>
    </row>
    <row r="943" spans="1:69" ht="15.75" x14ac:dyDescent="0.25">
      <c r="A943" s="38" t="s">
        <v>10618</v>
      </c>
      <c r="B943" s="39" t="s">
        <v>11296</v>
      </c>
      <c r="C943" s="39" t="s">
        <v>132</v>
      </c>
      <c r="D943" s="39" t="s">
        <v>71</v>
      </c>
      <c r="E943" s="39" t="s">
        <v>132</v>
      </c>
      <c r="F943" s="66" t="str">
        <f t="shared" si="52"/>
        <v>http://twiplomacy.com/info/south-america/Venezuela</v>
      </c>
      <c r="G943" s="49" t="s">
        <v>4419</v>
      </c>
      <c r="H943" s="42" t="s">
        <v>11380</v>
      </c>
      <c r="I943" s="41" t="s">
        <v>11381</v>
      </c>
      <c r="J943" s="43">
        <v>290545</v>
      </c>
      <c r="K943" s="43">
        <v>617</v>
      </c>
      <c r="L943" s="41" t="s">
        <v>11382</v>
      </c>
      <c r="M943" s="41" t="s">
        <v>11383</v>
      </c>
      <c r="N943" s="41" t="s">
        <v>11296</v>
      </c>
      <c r="O943" s="43">
        <v>1989</v>
      </c>
      <c r="P943" s="43">
        <v>124922</v>
      </c>
      <c r="Q943" s="41" t="s">
        <v>3587</v>
      </c>
      <c r="R943" s="41" t="s">
        <v>79</v>
      </c>
      <c r="S943" s="43">
        <v>1045</v>
      </c>
      <c r="T943" s="44" t="s">
        <v>97</v>
      </c>
      <c r="U943" s="43">
        <v>71.177777777777777</v>
      </c>
      <c r="V943" s="43">
        <v>33.125574977000923</v>
      </c>
      <c r="W943" s="43">
        <v>20.279668813247469</v>
      </c>
      <c r="X943" s="45">
        <v>2</v>
      </c>
      <c r="Y943" s="45">
        <v>3203</v>
      </c>
      <c r="Z943" s="46">
        <v>6.2441461130190396E-4</v>
      </c>
      <c r="AA943" s="41" t="s">
        <v>4419</v>
      </c>
      <c r="AB943" s="41" t="s">
        <v>11381</v>
      </c>
      <c r="AC943" s="41" t="s">
        <v>11384</v>
      </c>
      <c r="AD943" s="41" t="s">
        <v>11380</v>
      </c>
      <c r="AE943" s="43">
        <v>1257164</v>
      </c>
      <c r="AF943" s="43">
        <v>43.960907818436311</v>
      </c>
      <c r="AG943" s="43">
        <v>879394</v>
      </c>
      <c r="AH943" s="43">
        <v>377770</v>
      </c>
      <c r="AI943" s="47">
        <v>2.3000000000000001E-4</v>
      </c>
      <c r="AJ943" s="47">
        <v>2.9E-4</v>
      </c>
      <c r="AK943" s="47">
        <v>1.7000000000000001E-4</v>
      </c>
      <c r="AL943" s="47">
        <v>3.6000000000000002E-4</v>
      </c>
      <c r="AM943" s="47">
        <v>2.3000000000000001E-4</v>
      </c>
      <c r="AN943" s="43">
        <v>20004</v>
      </c>
      <c r="AO943" s="43">
        <v>7648</v>
      </c>
      <c r="AP943" s="43">
        <v>1577</v>
      </c>
      <c r="AQ943" s="43">
        <v>9884</v>
      </c>
      <c r="AR943" s="43">
        <v>765</v>
      </c>
      <c r="AS943" s="41">
        <v>54.81</v>
      </c>
      <c r="AT943" s="43">
        <v>290516</v>
      </c>
      <c r="AU943" s="43">
        <v>46741</v>
      </c>
      <c r="AV943" s="47">
        <v>0.19170000000000001</v>
      </c>
      <c r="AW943" s="48" t="s">
        <v>11385</v>
      </c>
      <c r="AX943" s="39">
        <v>0</v>
      </c>
      <c r="AY943" s="39">
        <v>0</v>
      </c>
      <c r="AZ943" s="39" t="s">
        <v>85</v>
      </c>
      <c r="BA943" s="39"/>
      <c r="BB943" s="48" t="s">
        <v>11386</v>
      </c>
      <c r="BC943" s="39">
        <v>0</v>
      </c>
      <c r="BD943" s="41" t="s">
        <v>4419</v>
      </c>
      <c r="BE943" s="50">
        <v>39</v>
      </c>
      <c r="BF943" s="50">
        <v>33</v>
      </c>
      <c r="BG943" s="50">
        <v>23</v>
      </c>
      <c r="BH943" s="50">
        <v>95</v>
      </c>
      <c r="BI943" s="50" t="s">
        <v>11387</v>
      </c>
      <c r="BJ943" s="50" t="s">
        <v>11388</v>
      </c>
      <c r="BK943" s="50" t="s">
        <v>11389</v>
      </c>
      <c r="BL943" s="56" t="s">
        <v>11390</v>
      </c>
      <c r="BM943" s="52">
        <v>38983</v>
      </c>
      <c r="BN943" s="57">
        <v>98</v>
      </c>
      <c r="BO943" s="57">
        <v>1095</v>
      </c>
      <c r="BP943" s="57">
        <v>2</v>
      </c>
      <c r="BQ943" s="58">
        <f>SUM(BM943)/BN943/BO943</f>
        <v>0.36327462491846052</v>
      </c>
    </row>
    <row r="944" spans="1:69" ht="15.75" x14ac:dyDescent="0.25">
      <c r="A944" s="38" t="s">
        <v>10618</v>
      </c>
      <c r="B944" s="39" t="s">
        <v>11296</v>
      </c>
      <c r="C944" s="39" t="s">
        <v>146</v>
      </c>
      <c r="D944" s="39" t="s">
        <v>118</v>
      </c>
      <c r="E944" s="39" t="s">
        <v>11297</v>
      </c>
      <c r="F944" s="66" t="str">
        <f t="shared" si="52"/>
        <v>http://twiplomacy.com/info/south-america/Venezuela</v>
      </c>
      <c r="G944" s="41" t="s">
        <v>11391</v>
      </c>
      <c r="H944" s="48" t="s">
        <v>11392</v>
      </c>
      <c r="I944" s="41" t="s">
        <v>11300</v>
      </c>
      <c r="J944" s="43">
        <v>19993</v>
      </c>
      <c r="K944" s="43">
        <v>4</v>
      </c>
      <c r="L944" s="41" t="s">
        <v>11393</v>
      </c>
      <c r="M944" s="41" t="s">
        <v>11394</v>
      </c>
      <c r="N944" s="41"/>
      <c r="O944" s="43">
        <v>0</v>
      </c>
      <c r="P944" s="43">
        <v>4089</v>
      </c>
      <c r="Q944" s="41" t="s">
        <v>3007</v>
      </c>
      <c r="R944" s="41" t="s">
        <v>79</v>
      </c>
      <c r="S944" s="43">
        <v>70</v>
      </c>
      <c r="T944" s="39" t="s">
        <v>11395</v>
      </c>
      <c r="U944" s="43">
        <v>25.171875</v>
      </c>
      <c r="V944" s="43">
        <v>1.5307262569832401</v>
      </c>
      <c r="W944" s="43">
        <v>0.44847920546244568</v>
      </c>
      <c r="X944" s="45">
        <v>21</v>
      </c>
      <c r="Y944" s="45">
        <v>3222</v>
      </c>
      <c r="Z944" s="46">
        <v>6.5176908752327704E-3</v>
      </c>
      <c r="AA944" s="41" t="s">
        <v>11391</v>
      </c>
      <c r="AB944" s="41" t="s">
        <v>11300</v>
      </c>
      <c r="AC944" s="41" t="s">
        <v>11396</v>
      </c>
      <c r="AD944" s="41" t="s">
        <v>11392</v>
      </c>
      <c r="AE944" s="43">
        <v>0</v>
      </c>
      <c r="AF944" s="43" t="e">
        <v>#VALUE!</v>
      </c>
      <c r="AG944" s="43">
        <v>0</v>
      </c>
      <c r="AH944" s="43">
        <v>0</v>
      </c>
      <c r="AI944" s="41" t="s">
        <v>82</v>
      </c>
      <c r="AJ944" s="41" t="s">
        <v>82</v>
      </c>
      <c r="AK944" s="41" t="s">
        <v>82</v>
      </c>
      <c r="AL944" s="41" t="s">
        <v>82</v>
      </c>
      <c r="AM944" s="41" t="s">
        <v>82</v>
      </c>
      <c r="AN944" s="43" t="s">
        <v>83</v>
      </c>
      <c r="AO944" s="43">
        <v>0</v>
      </c>
      <c r="AP944" s="43">
        <v>0</v>
      </c>
      <c r="AQ944" s="43">
        <v>0</v>
      </c>
      <c r="AR944" s="43">
        <v>0</v>
      </c>
      <c r="AS944" s="41">
        <v>0</v>
      </c>
      <c r="AT944" s="43">
        <v>19991</v>
      </c>
      <c r="AU944" s="43">
        <v>677</v>
      </c>
      <c r="AV944" s="47">
        <v>3.5099999999999999E-2</v>
      </c>
      <c r="AW944" s="48" t="s">
        <v>11397</v>
      </c>
      <c r="AX944" s="39">
        <v>0</v>
      </c>
      <c r="AY944" s="39">
        <v>0</v>
      </c>
      <c r="AZ944" s="39" t="s">
        <v>85</v>
      </c>
      <c r="BA944" s="39"/>
      <c r="BB944" s="48" t="s">
        <v>11398</v>
      </c>
      <c r="BC944" s="39">
        <v>0</v>
      </c>
      <c r="BD944" s="41" t="s">
        <v>11391</v>
      </c>
      <c r="BE944" s="50">
        <v>1</v>
      </c>
      <c r="BF944" s="50">
        <v>3</v>
      </c>
      <c r="BG944" s="50">
        <v>3</v>
      </c>
      <c r="BH944" s="50">
        <v>7</v>
      </c>
      <c r="BI944" s="50" t="s">
        <v>11343</v>
      </c>
      <c r="BJ944" s="50" t="s">
        <v>11399</v>
      </c>
      <c r="BK944" s="50" t="s">
        <v>11400</v>
      </c>
      <c r="BL944" s="51" t="s">
        <v>11401</v>
      </c>
      <c r="BM944" s="52" t="s">
        <v>90</v>
      </c>
      <c r="BN944" s="57"/>
      <c r="BO944" s="57"/>
      <c r="BP944" s="57"/>
      <c r="BQ944" s="58"/>
    </row>
    <row r="945" spans="1:69" ht="15.75" x14ac:dyDescent="0.25">
      <c r="A945" s="38" t="s">
        <v>10618</v>
      </c>
      <c r="B945" s="39" t="s">
        <v>11296</v>
      </c>
      <c r="C945" s="39" t="s">
        <v>146</v>
      </c>
      <c r="D945" s="39" t="s">
        <v>118</v>
      </c>
      <c r="E945" s="39" t="s">
        <v>11297</v>
      </c>
      <c r="F945" s="66" t="str">
        <f t="shared" si="52"/>
        <v>http://twiplomacy.com/info/south-america/Venezuela</v>
      </c>
      <c r="G945" s="41" t="s">
        <v>11402</v>
      </c>
      <c r="H945" s="48" t="s">
        <v>11403</v>
      </c>
      <c r="I945" s="41" t="s">
        <v>11300</v>
      </c>
      <c r="J945" s="43">
        <v>1877</v>
      </c>
      <c r="K945" s="43">
        <v>7</v>
      </c>
      <c r="L945" s="41" t="s">
        <v>11393</v>
      </c>
      <c r="M945" s="41" t="s">
        <v>11404</v>
      </c>
      <c r="N945" s="41"/>
      <c r="O945" s="43">
        <v>0</v>
      </c>
      <c r="P945" s="43">
        <v>4046</v>
      </c>
      <c r="Q945" s="41" t="s">
        <v>3007</v>
      </c>
      <c r="R945" s="41" t="s">
        <v>79</v>
      </c>
      <c r="S945" s="43">
        <v>20</v>
      </c>
      <c r="T945" s="39" t="s">
        <v>11395</v>
      </c>
      <c r="U945" s="43">
        <v>24.84615384615385</v>
      </c>
      <c r="V945" s="43">
        <v>0.36749226006191948</v>
      </c>
      <c r="W945" s="43">
        <v>8.7306501547987622E-2</v>
      </c>
      <c r="X945" s="45">
        <v>21</v>
      </c>
      <c r="Y945" s="45">
        <v>3230</v>
      </c>
      <c r="Z945" s="46">
        <v>6.5015479876160999E-3</v>
      </c>
      <c r="AA945" s="41" t="s">
        <v>11402</v>
      </c>
      <c r="AB945" s="41" t="s">
        <v>11300</v>
      </c>
      <c r="AC945" s="41" t="s">
        <v>11405</v>
      </c>
      <c r="AD945" s="41" t="s">
        <v>11403</v>
      </c>
      <c r="AE945" s="43">
        <v>0</v>
      </c>
      <c r="AF945" s="43" t="e">
        <v>#VALUE!</v>
      </c>
      <c r="AG945" s="43">
        <v>0</v>
      </c>
      <c r="AH945" s="43">
        <v>0</v>
      </c>
      <c r="AI945" s="41" t="s">
        <v>82</v>
      </c>
      <c r="AJ945" s="41" t="s">
        <v>82</v>
      </c>
      <c r="AK945" s="41" t="s">
        <v>82</v>
      </c>
      <c r="AL945" s="41" t="s">
        <v>82</v>
      </c>
      <c r="AM945" s="41" t="s">
        <v>82</v>
      </c>
      <c r="AN945" s="43" t="s">
        <v>83</v>
      </c>
      <c r="AO945" s="43">
        <v>0</v>
      </c>
      <c r="AP945" s="43">
        <v>0</v>
      </c>
      <c r="AQ945" s="43">
        <v>0</v>
      </c>
      <c r="AR945" s="43">
        <v>0</v>
      </c>
      <c r="AS945" s="41">
        <v>0</v>
      </c>
      <c r="AT945" s="43">
        <v>1876</v>
      </c>
      <c r="AU945" s="43">
        <v>16</v>
      </c>
      <c r="AV945" s="47">
        <v>8.6E-3</v>
      </c>
      <c r="AW945" s="48" t="s">
        <v>11406</v>
      </c>
      <c r="AX945" s="39">
        <v>0</v>
      </c>
      <c r="AY945" s="39">
        <v>0</v>
      </c>
      <c r="AZ945" s="39" t="s">
        <v>85</v>
      </c>
      <c r="BA945" s="39"/>
      <c r="BB945" s="48" t="s">
        <v>11407</v>
      </c>
      <c r="BC945" s="39">
        <v>0</v>
      </c>
      <c r="BD945" s="41" t="s">
        <v>11402</v>
      </c>
      <c r="BE945" s="50">
        <v>2</v>
      </c>
      <c r="BF945" s="50">
        <v>2</v>
      </c>
      <c r="BG945" s="50">
        <v>5</v>
      </c>
      <c r="BH945" s="50">
        <v>9</v>
      </c>
      <c r="BI945" s="50" t="s">
        <v>11408</v>
      </c>
      <c r="BJ945" s="50" t="s">
        <v>11409</v>
      </c>
      <c r="BK945" s="50" t="s">
        <v>11410</v>
      </c>
      <c r="BL945" s="51" t="s">
        <v>11411</v>
      </c>
      <c r="BM945" s="52" t="s">
        <v>90</v>
      </c>
      <c r="BN945" s="57"/>
      <c r="BO945" s="57"/>
      <c r="BP945" s="57"/>
      <c r="BQ945" s="58"/>
    </row>
    <row r="946" spans="1:69" ht="15.75" x14ac:dyDescent="0.25">
      <c r="A946" s="38" t="s">
        <v>10618</v>
      </c>
      <c r="B946" s="39" t="s">
        <v>11296</v>
      </c>
      <c r="C946" s="39" t="s">
        <v>146</v>
      </c>
      <c r="D946" s="39" t="s">
        <v>118</v>
      </c>
      <c r="E946" s="39" t="s">
        <v>11297</v>
      </c>
      <c r="F946" s="66" t="str">
        <f t="shared" si="52"/>
        <v>http://twiplomacy.com/info/south-america/Venezuela</v>
      </c>
      <c r="G946" s="41" t="s">
        <v>11412</v>
      </c>
      <c r="H946" s="48" t="s">
        <v>11413</v>
      </c>
      <c r="I946" s="41" t="s">
        <v>11414</v>
      </c>
      <c r="J946" s="43">
        <v>702</v>
      </c>
      <c r="K946" s="43">
        <v>14</v>
      </c>
      <c r="L946" s="41" t="s">
        <v>11415</v>
      </c>
      <c r="M946" s="41" t="s">
        <v>11416</v>
      </c>
      <c r="N946" s="41" t="s">
        <v>11417</v>
      </c>
      <c r="O946" s="43">
        <v>0</v>
      </c>
      <c r="P946" s="43">
        <v>822</v>
      </c>
      <c r="Q946" s="41" t="s">
        <v>3897</v>
      </c>
      <c r="R946" s="41" t="s">
        <v>79</v>
      </c>
      <c r="S946" s="43">
        <v>20</v>
      </c>
      <c r="T946" s="44" t="s">
        <v>97</v>
      </c>
      <c r="U946" s="43">
        <v>1.37228714524207</v>
      </c>
      <c r="V946" s="43">
        <v>0.88199513381995132</v>
      </c>
      <c r="W946" s="43">
        <v>3.6496350364963501E-2</v>
      </c>
      <c r="X946" s="45">
        <v>1</v>
      </c>
      <c r="Y946" s="45">
        <v>822</v>
      </c>
      <c r="Z946" s="46">
        <v>1.2165450121654499E-3</v>
      </c>
      <c r="AA946" s="41" t="s">
        <v>11412</v>
      </c>
      <c r="AB946" s="41" t="s">
        <v>11414</v>
      </c>
      <c r="AC946" s="41" t="s">
        <v>11418</v>
      </c>
      <c r="AD946" s="41" t="s">
        <v>11413</v>
      </c>
      <c r="AE946" s="43">
        <v>11</v>
      </c>
      <c r="AF946" s="43">
        <v>2.5380710659898477E-2</v>
      </c>
      <c r="AG946" s="43">
        <v>5</v>
      </c>
      <c r="AH946" s="43">
        <v>6</v>
      </c>
      <c r="AI946" s="47">
        <v>0</v>
      </c>
      <c r="AJ946" s="47">
        <v>0</v>
      </c>
      <c r="AK946" s="47">
        <v>0</v>
      </c>
      <c r="AL946" s="47">
        <v>0</v>
      </c>
      <c r="AM946" s="47">
        <v>0</v>
      </c>
      <c r="AN946" s="43">
        <v>197</v>
      </c>
      <c r="AO946" s="43">
        <v>1</v>
      </c>
      <c r="AP946" s="43">
        <v>14</v>
      </c>
      <c r="AQ946" s="43">
        <v>146</v>
      </c>
      <c r="AR946" s="43">
        <v>3</v>
      </c>
      <c r="AS946" s="41">
        <v>0.54</v>
      </c>
      <c r="AT946" s="43">
        <v>702</v>
      </c>
      <c r="AU946" s="43">
        <v>43</v>
      </c>
      <c r="AV946" s="47">
        <v>6.5299999999999997E-2</v>
      </c>
      <c r="AW946" s="48" t="s">
        <v>11419</v>
      </c>
      <c r="AX946" s="39">
        <v>0</v>
      </c>
      <c r="AY946" s="39">
        <v>0</v>
      </c>
      <c r="AZ946" s="39" t="s">
        <v>85</v>
      </c>
      <c r="BA946" s="39"/>
      <c r="BB946" s="48" t="s">
        <v>11420</v>
      </c>
      <c r="BC946" s="39">
        <v>0</v>
      </c>
      <c r="BD946" s="41" t="s">
        <v>11412</v>
      </c>
      <c r="BE946" s="50">
        <v>3</v>
      </c>
      <c r="BF946" s="50">
        <v>1</v>
      </c>
      <c r="BG946" s="50">
        <v>6</v>
      </c>
      <c r="BH946" s="50">
        <v>10</v>
      </c>
      <c r="BI946" s="50" t="s">
        <v>11421</v>
      </c>
      <c r="BJ946" s="50" t="s">
        <v>4419</v>
      </c>
      <c r="BK946" s="50" t="s">
        <v>11422</v>
      </c>
      <c r="BL946" s="51" t="s">
        <v>11423</v>
      </c>
      <c r="BM946" s="52" t="s">
        <v>90</v>
      </c>
      <c r="BN946" s="57"/>
      <c r="BO946" s="57"/>
      <c r="BP946" s="57"/>
      <c r="BQ946" s="58"/>
    </row>
    <row r="947" spans="1:69" ht="15.75" x14ac:dyDescent="0.25">
      <c r="A947" s="38" t="s">
        <v>10618</v>
      </c>
      <c r="B947" s="39" t="s">
        <v>11296</v>
      </c>
      <c r="C947" s="39" t="s">
        <v>146</v>
      </c>
      <c r="D947" s="39" t="s">
        <v>118</v>
      </c>
      <c r="E947" s="39" t="s">
        <v>11297</v>
      </c>
      <c r="F947" s="66" t="str">
        <f t="shared" si="52"/>
        <v>http://twiplomacy.com/info/south-america/Venezuela</v>
      </c>
      <c r="G947" s="41" t="s">
        <v>11424</v>
      </c>
      <c r="H947" s="48" t="s">
        <v>11425</v>
      </c>
      <c r="I947" s="41" t="s">
        <v>11300</v>
      </c>
      <c r="J947" s="43">
        <v>2339</v>
      </c>
      <c r="K947" s="43">
        <v>11</v>
      </c>
      <c r="L947" s="41"/>
      <c r="M947" s="41" t="s">
        <v>11426</v>
      </c>
      <c r="N947" s="41"/>
      <c r="O947" s="43">
        <v>0</v>
      </c>
      <c r="P947" s="43">
        <v>0</v>
      </c>
      <c r="Q947" s="41" t="s">
        <v>3587</v>
      </c>
      <c r="R947" s="41" t="s">
        <v>79</v>
      </c>
      <c r="S947" s="43">
        <v>22</v>
      </c>
      <c r="T947" s="39" t="s">
        <v>564</v>
      </c>
      <c r="U947" s="43"/>
      <c r="V947" s="43"/>
      <c r="W947" s="43"/>
      <c r="X947" s="45"/>
      <c r="Y947" s="45"/>
      <c r="Z947" s="46"/>
      <c r="AA947" s="41" t="s">
        <v>11424</v>
      </c>
      <c r="AB947" s="41" t="s">
        <v>11300</v>
      </c>
      <c r="AC947" s="41" t="s">
        <v>11427</v>
      </c>
      <c r="AD947" s="41" t="s">
        <v>11425</v>
      </c>
      <c r="AE947" s="43">
        <v>0</v>
      </c>
      <c r="AF947" s="43" t="e">
        <v>#VALUE!</v>
      </c>
      <c r="AG947" s="43">
        <v>0</v>
      </c>
      <c r="AH947" s="43">
        <v>0</v>
      </c>
      <c r="AI947" s="41" t="s">
        <v>82</v>
      </c>
      <c r="AJ947" s="41" t="s">
        <v>82</v>
      </c>
      <c r="AK947" s="41" t="s">
        <v>82</v>
      </c>
      <c r="AL947" s="41" t="s">
        <v>82</v>
      </c>
      <c r="AM947" s="41" t="s">
        <v>82</v>
      </c>
      <c r="AN947" s="43" t="s">
        <v>83</v>
      </c>
      <c r="AO947" s="43">
        <v>0</v>
      </c>
      <c r="AP947" s="43">
        <v>0</v>
      </c>
      <c r="AQ947" s="43">
        <v>0</v>
      </c>
      <c r="AR947" s="43">
        <v>0</v>
      </c>
      <c r="AS947" s="41">
        <v>0</v>
      </c>
      <c r="AT947" s="43">
        <v>2339</v>
      </c>
      <c r="AU947" s="43">
        <v>1</v>
      </c>
      <c r="AV947" s="47">
        <v>4.0000000000000002E-4</v>
      </c>
      <c r="AW947" s="48" t="s">
        <v>11428</v>
      </c>
      <c r="AX947" s="39">
        <v>0</v>
      </c>
      <c r="AY947" s="39">
        <v>0</v>
      </c>
      <c r="AZ947" s="39" t="s">
        <v>85</v>
      </c>
      <c r="BA947" s="39"/>
      <c r="BB947" s="48" t="s">
        <v>11429</v>
      </c>
      <c r="BC947" s="64">
        <v>0</v>
      </c>
      <c r="BD947" s="41" t="s">
        <v>11424</v>
      </c>
      <c r="BE947" s="50">
        <v>1</v>
      </c>
      <c r="BF947" s="50">
        <v>0</v>
      </c>
      <c r="BG947" s="50">
        <v>8</v>
      </c>
      <c r="BH947" s="50">
        <v>9</v>
      </c>
      <c r="BI947" s="50" t="s">
        <v>11402</v>
      </c>
      <c r="BJ947" s="50"/>
      <c r="BK947" s="50" t="s">
        <v>11430</v>
      </c>
      <c r="BL947" s="51" t="s">
        <v>11431</v>
      </c>
      <c r="BM947" s="52" t="s">
        <v>90</v>
      </c>
      <c r="BN947" s="57"/>
      <c r="BO947" s="57"/>
      <c r="BP947" s="57"/>
      <c r="BQ947" s="58"/>
    </row>
    <row r="948" spans="1:69" ht="15.75" x14ac:dyDescent="0.25">
      <c r="A948" s="38" t="s">
        <v>10618</v>
      </c>
      <c r="B948" s="39" t="s">
        <v>11296</v>
      </c>
      <c r="C948" s="39" t="s">
        <v>146</v>
      </c>
      <c r="D948" s="39" t="s">
        <v>118</v>
      </c>
      <c r="E948" s="39" t="s">
        <v>11297</v>
      </c>
      <c r="F948" s="66" t="str">
        <f t="shared" si="52"/>
        <v>http://twiplomacy.com/info/south-america/Venezuela</v>
      </c>
      <c r="G948" s="41" t="s">
        <v>11432</v>
      </c>
      <c r="H948" s="48" t="s">
        <v>11433</v>
      </c>
      <c r="I948" s="41" t="s">
        <v>11300</v>
      </c>
      <c r="J948" s="43">
        <v>951</v>
      </c>
      <c r="K948" s="43">
        <v>8</v>
      </c>
      <c r="L948" s="41"/>
      <c r="M948" s="41" t="s">
        <v>11434</v>
      </c>
      <c r="N948" s="41"/>
      <c r="O948" s="43">
        <v>0</v>
      </c>
      <c r="P948" s="43">
        <v>0</v>
      </c>
      <c r="Q948" s="41" t="s">
        <v>3587</v>
      </c>
      <c r="R948" s="41" t="s">
        <v>79</v>
      </c>
      <c r="S948" s="43">
        <v>7</v>
      </c>
      <c r="T948" s="39" t="s">
        <v>564</v>
      </c>
      <c r="U948" s="43"/>
      <c r="V948" s="43"/>
      <c r="W948" s="43"/>
      <c r="X948" s="45"/>
      <c r="Y948" s="45"/>
      <c r="Z948" s="46"/>
      <c r="AA948" s="41" t="s">
        <v>11432</v>
      </c>
      <c r="AB948" s="41" t="s">
        <v>11300</v>
      </c>
      <c r="AC948" s="41" t="s">
        <v>11435</v>
      </c>
      <c r="AD948" s="41" t="s">
        <v>11433</v>
      </c>
      <c r="AE948" s="43">
        <v>0</v>
      </c>
      <c r="AF948" s="43" t="e">
        <v>#VALUE!</v>
      </c>
      <c r="AG948" s="43">
        <v>0</v>
      </c>
      <c r="AH948" s="43">
        <v>0</v>
      </c>
      <c r="AI948" s="41" t="s">
        <v>82</v>
      </c>
      <c r="AJ948" s="41" t="s">
        <v>82</v>
      </c>
      <c r="AK948" s="41" t="s">
        <v>82</v>
      </c>
      <c r="AL948" s="41" t="s">
        <v>82</v>
      </c>
      <c r="AM948" s="41" t="s">
        <v>82</v>
      </c>
      <c r="AN948" s="43" t="s">
        <v>83</v>
      </c>
      <c r="AO948" s="43">
        <v>0</v>
      </c>
      <c r="AP948" s="43">
        <v>0</v>
      </c>
      <c r="AQ948" s="43">
        <v>0</v>
      </c>
      <c r="AR948" s="43">
        <v>0</v>
      </c>
      <c r="AS948" s="41">
        <v>0</v>
      </c>
      <c r="AT948" s="43">
        <v>951</v>
      </c>
      <c r="AU948" s="43">
        <v>-5</v>
      </c>
      <c r="AV948" s="47">
        <v>-5.1999999999999998E-3</v>
      </c>
      <c r="AW948" s="48" t="s">
        <v>11436</v>
      </c>
      <c r="AX948" s="39">
        <v>0</v>
      </c>
      <c r="AY948" s="39">
        <v>0</v>
      </c>
      <c r="AZ948" s="39" t="s">
        <v>85</v>
      </c>
      <c r="BA948" s="39"/>
      <c r="BB948" s="48" t="s">
        <v>11437</v>
      </c>
      <c r="BC948" s="64">
        <v>0</v>
      </c>
      <c r="BD948" s="41" t="s">
        <v>11432</v>
      </c>
      <c r="BE948" s="50">
        <v>0</v>
      </c>
      <c r="BF948" s="50">
        <v>2</v>
      </c>
      <c r="BG948" s="50">
        <v>7</v>
      </c>
      <c r="BH948" s="50">
        <v>9</v>
      </c>
      <c r="BI948" s="50"/>
      <c r="BJ948" s="50" t="s">
        <v>11438</v>
      </c>
      <c r="BK948" s="50" t="s">
        <v>11439</v>
      </c>
      <c r="BL948" s="51" t="s">
        <v>11440</v>
      </c>
      <c r="BM948" s="52" t="s">
        <v>90</v>
      </c>
      <c r="BN948" s="57"/>
      <c r="BO948" s="57"/>
      <c r="BP948" s="57"/>
      <c r="BQ948" s="58"/>
    </row>
    <row r="949" spans="1:69" ht="15.75" x14ac:dyDescent="0.25">
      <c r="A949" s="38" t="s">
        <v>10618</v>
      </c>
      <c r="B949" s="39" t="s">
        <v>11296</v>
      </c>
      <c r="C949" s="39" t="s">
        <v>146</v>
      </c>
      <c r="D949" s="39" t="s">
        <v>118</v>
      </c>
      <c r="E949" s="39" t="s">
        <v>11297</v>
      </c>
      <c r="F949" s="66" t="str">
        <f t="shared" si="52"/>
        <v>http://twiplomacy.com/info/south-america/Venezuela</v>
      </c>
      <c r="G949" s="41" t="s">
        <v>11441</v>
      </c>
      <c r="H949" s="48" t="s">
        <v>11442</v>
      </c>
      <c r="I949" s="41" t="s">
        <v>11300</v>
      </c>
      <c r="J949" s="43">
        <v>1618</v>
      </c>
      <c r="K949" s="43">
        <v>10</v>
      </c>
      <c r="L949" s="41"/>
      <c r="M949" s="41" t="s">
        <v>11443</v>
      </c>
      <c r="N949" s="41"/>
      <c r="O949" s="43">
        <v>0</v>
      </c>
      <c r="P949" s="43">
        <v>0</v>
      </c>
      <c r="Q949" s="41" t="s">
        <v>5442</v>
      </c>
      <c r="R949" s="41" t="s">
        <v>79</v>
      </c>
      <c r="S949" s="43">
        <v>17</v>
      </c>
      <c r="T949" s="39" t="s">
        <v>564</v>
      </c>
      <c r="U949" s="43"/>
      <c r="V949" s="43"/>
      <c r="W949" s="43"/>
      <c r="X949" s="45"/>
      <c r="Y949" s="45"/>
      <c r="Z949" s="46"/>
      <c r="AA949" s="41" t="s">
        <v>11441</v>
      </c>
      <c r="AB949" s="41" t="s">
        <v>11300</v>
      </c>
      <c r="AC949" s="41" t="s">
        <v>11444</v>
      </c>
      <c r="AD949" s="41" t="s">
        <v>11442</v>
      </c>
      <c r="AE949" s="43">
        <v>0</v>
      </c>
      <c r="AF949" s="43" t="e">
        <v>#VALUE!</v>
      </c>
      <c r="AG949" s="43">
        <v>0</v>
      </c>
      <c r="AH949" s="43">
        <v>0</v>
      </c>
      <c r="AI949" s="41" t="s">
        <v>82</v>
      </c>
      <c r="AJ949" s="41" t="s">
        <v>82</v>
      </c>
      <c r="AK949" s="41" t="s">
        <v>82</v>
      </c>
      <c r="AL949" s="41" t="s">
        <v>82</v>
      </c>
      <c r="AM949" s="41" t="s">
        <v>82</v>
      </c>
      <c r="AN949" s="43" t="s">
        <v>83</v>
      </c>
      <c r="AO949" s="43">
        <v>0</v>
      </c>
      <c r="AP949" s="43">
        <v>0</v>
      </c>
      <c r="AQ949" s="43">
        <v>0</v>
      </c>
      <c r="AR949" s="43">
        <v>0</v>
      </c>
      <c r="AS949" s="41">
        <v>0</v>
      </c>
      <c r="AT949" s="43">
        <v>1618</v>
      </c>
      <c r="AU949" s="43">
        <v>7</v>
      </c>
      <c r="AV949" s="47">
        <v>4.3E-3</v>
      </c>
      <c r="AW949" s="48" t="s">
        <v>11445</v>
      </c>
      <c r="AX949" s="39">
        <v>0</v>
      </c>
      <c r="AY949" s="39">
        <v>0</v>
      </c>
      <c r="AZ949" s="39" t="s">
        <v>85</v>
      </c>
      <c r="BA949" s="39"/>
      <c r="BB949" s="48" t="s">
        <v>11446</v>
      </c>
      <c r="BC949" s="64">
        <v>0</v>
      </c>
      <c r="BD949" s="41" t="s">
        <v>11441</v>
      </c>
      <c r="BE949" s="50">
        <v>0</v>
      </c>
      <c r="BF949" s="50">
        <v>1</v>
      </c>
      <c r="BG949" s="50">
        <v>8</v>
      </c>
      <c r="BH949" s="50">
        <v>9</v>
      </c>
      <c r="BI949" s="50"/>
      <c r="BJ949" s="50" t="s">
        <v>11447</v>
      </c>
      <c r="BK949" s="50" t="s">
        <v>11448</v>
      </c>
      <c r="BL949" s="51" t="s">
        <v>11449</v>
      </c>
      <c r="BM949" s="52" t="s">
        <v>90</v>
      </c>
      <c r="BN949" s="57"/>
      <c r="BO949" s="57"/>
      <c r="BP949" s="57"/>
      <c r="BQ949" s="58"/>
    </row>
    <row r="950" spans="1:69" ht="15.75" x14ac:dyDescent="0.25">
      <c r="A950" s="38" t="s">
        <v>10618</v>
      </c>
      <c r="B950" s="39" t="s">
        <v>11296</v>
      </c>
      <c r="C950" s="39" t="s">
        <v>146</v>
      </c>
      <c r="D950" s="39" t="s">
        <v>118</v>
      </c>
      <c r="E950" s="39" t="s">
        <v>11297</v>
      </c>
      <c r="F950" s="66" t="str">
        <f t="shared" si="52"/>
        <v>http://twiplomacy.com/info/south-america/Venezuela</v>
      </c>
      <c r="G950" s="41" t="s">
        <v>11450</v>
      </c>
      <c r="H950" s="48" t="s">
        <v>11451</v>
      </c>
      <c r="I950" s="41" t="s">
        <v>11300</v>
      </c>
      <c r="J950" s="43">
        <v>1717</v>
      </c>
      <c r="K950" s="43">
        <v>9</v>
      </c>
      <c r="L950" s="41"/>
      <c r="M950" s="41" t="s">
        <v>11452</v>
      </c>
      <c r="N950" s="41"/>
      <c r="O950" s="43">
        <v>0</v>
      </c>
      <c r="P950" s="43">
        <v>0</v>
      </c>
      <c r="Q950" s="41" t="s">
        <v>11453</v>
      </c>
      <c r="R950" s="41" t="s">
        <v>79</v>
      </c>
      <c r="S950" s="43">
        <v>16</v>
      </c>
      <c r="T950" s="39" t="s">
        <v>564</v>
      </c>
      <c r="U950" s="43"/>
      <c r="V950" s="43"/>
      <c r="W950" s="43"/>
      <c r="X950" s="45"/>
      <c r="Y950" s="45"/>
      <c r="Z950" s="46"/>
      <c r="AA950" s="41" t="s">
        <v>11450</v>
      </c>
      <c r="AB950" s="41" t="s">
        <v>11300</v>
      </c>
      <c r="AC950" s="41" t="s">
        <v>11454</v>
      </c>
      <c r="AD950" s="41" t="s">
        <v>11451</v>
      </c>
      <c r="AE950" s="43">
        <v>0</v>
      </c>
      <c r="AF950" s="43" t="e">
        <v>#VALUE!</v>
      </c>
      <c r="AG950" s="43">
        <v>0</v>
      </c>
      <c r="AH950" s="43">
        <v>0</v>
      </c>
      <c r="AI950" s="41" t="s">
        <v>82</v>
      </c>
      <c r="AJ950" s="41" t="s">
        <v>82</v>
      </c>
      <c r="AK950" s="41" t="s">
        <v>82</v>
      </c>
      <c r="AL950" s="41" t="s">
        <v>82</v>
      </c>
      <c r="AM950" s="41" t="s">
        <v>82</v>
      </c>
      <c r="AN950" s="43" t="s">
        <v>83</v>
      </c>
      <c r="AO950" s="43">
        <v>0</v>
      </c>
      <c r="AP950" s="43">
        <v>0</v>
      </c>
      <c r="AQ950" s="43">
        <v>0</v>
      </c>
      <c r="AR950" s="43">
        <v>0</v>
      </c>
      <c r="AS950" s="41">
        <v>0</v>
      </c>
      <c r="AT950" s="43">
        <v>1717</v>
      </c>
      <c r="AU950" s="43">
        <v>7</v>
      </c>
      <c r="AV950" s="47">
        <v>4.1000000000000003E-3</v>
      </c>
      <c r="AW950" s="48" t="s">
        <v>11455</v>
      </c>
      <c r="AX950" s="39">
        <v>0</v>
      </c>
      <c r="AY950" s="39">
        <v>0</v>
      </c>
      <c r="AZ950" s="39" t="s">
        <v>85</v>
      </c>
      <c r="BA950" s="39"/>
      <c r="BB950" s="48" t="s">
        <v>11456</v>
      </c>
      <c r="BC950" s="64">
        <v>0</v>
      </c>
      <c r="BD950" s="41" t="s">
        <v>11450</v>
      </c>
      <c r="BE950" s="50">
        <v>0</v>
      </c>
      <c r="BF950" s="50">
        <v>2</v>
      </c>
      <c r="BG950" s="50">
        <v>7</v>
      </c>
      <c r="BH950" s="50">
        <v>9</v>
      </c>
      <c r="BI950" s="50"/>
      <c r="BJ950" s="50" t="s">
        <v>11457</v>
      </c>
      <c r="BK950" s="50" t="s">
        <v>11458</v>
      </c>
      <c r="BL950" s="51" t="s">
        <v>11459</v>
      </c>
      <c r="BM950" s="52" t="s">
        <v>90</v>
      </c>
      <c r="BN950" s="57"/>
      <c r="BO950" s="57"/>
      <c r="BP950" s="57"/>
      <c r="BQ950" s="58"/>
    </row>
    <row r="951" spans="1:69" ht="15.75" x14ac:dyDescent="0.25">
      <c r="A951" s="38" t="s">
        <v>10618</v>
      </c>
      <c r="B951" s="39" t="s">
        <v>11296</v>
      </c>
      <c r="C951" s="39" t="s">
        <v>146</v>
      </c>
      <c r="D951" s="39" t="s">
        <v>118</v>
      </c>
      <c r="E951" s="39" t="s">
        <v>11297</v>
      </c>
      <c r="F951" s="66" t="str">
        <f t="shared" si="52"/>
        <v>http://twiplomacy.com/info/south-america/Venezuela</v>
      </c>
      <c r="G951" s="41" t="s">
        <v>11447</v>
      </c>
      <c r="H951" s="48" t="s">
        <v>11460</v>
      </c>
      <c r="I951" s="41" t="s">
        <v>11300</v>
      </c>
      <c r="J951" s="43">
        <v>646</v>
      </c>
      <c r="K951" s="43">
        <v>9</v>
      </c>
      <c r="L951" s="41"/>
      <c r="M951" s="41" t="s">
        <v>11461</v>
      </c>
      <c r="N951" s="41"/>
      <c r="O951" s="43">
        <v>0</v>
      </c>
      <c r="P951" s="43">
        <v>0</v>
      </c>
      <c r="Q951" s="41" t="s">
        <v>4996</v>
      </c>
      <c r="R951" s="41" t="s">
        <v>79</v>
      </c>
      <c r="S951" s="43">
        <v>16</v>
      </c>
      <c r="T951" s="39" t="s">
        <v>564</v>
      </c>
      <c r="U951" s="43"/>
      <c r="V951" s="43"/>
      <c r="W951" s="43"/>
      <c r="X951" s="45"/>
      <c r="Y951" s="45"/>
      <c r="Z951" s="46"/>
      <c r="AA951" s="41" t="s">
        <v>11447</v>
      </c>
      <c r="AB951" s="41" t="s">
        <v>11300</v>
      </c>
      <c r="AC951" s="41" t="s">
        <v>11462</v>
      </c>
      <c r="AD951" s="41" t="s">
        <v>11460</v>
      </c>
      <c r="AE951" s="43">
        <v>0</v>
      </c>
      <c r="AF951" s="43" t="e">
        <v>#VALUE!</v>
      </c>
      <c r="AG951" s="43">
        <v>0</v>
      </c>
      <c r="AH951" s="43">
        <v>0</v>
      </c>
      <c r="AI951" s="41" t="s">
        <v>82</v>
      </c>
      <c r="AJ951" s="41" t="s">
        <v>82</v>
      </c>
      <c r="AK951" s="41" t="s">
        <v>82</v>
      </c>
      <c r="AL951" s="41" t="s">
        <v>82</v>
      </c>
      <c r="AM951" s="41" t="s">
        <v>82</v>
      </c>
      <c r="AN951" s="43" t="s">
        <v>83</v>
      </c>
      <c r="AO951" s="43">
        <v>0</v>
      </c>
      <c r="AP951" s="43">
        <v>0</v>
      </c>
      <c r="AQ951" s="43">
        <v>0</v>
      </c>
      <c r="AR951" s="43">
        <v>0</v>
      </c>
      <c r="AS951" s="41">
        <v>0</v>
      </c>
      <c r="AT951" s="43">
        <v>646</v>
      </c>
      <c r="AU951" s="43">
        <v>24</v>
      </c>
      <c r="AV951" s="47">
        <v>3.8600000000000002E-2</v>
      </c>
      <c r="AW951" s="48" t="s">
        <v>11463</v>
      </c>
      <c r="AX951" s="39">
        <v>0</v>
      </c>
      <c r="AY951" s="39">
        <v>0</v>
      </c>
      <c r="AZ951" s="39" t="s">
        <v>85</v>
      </c>
      <c r="BA951" s="39"/>
      <c r="BB951" s="48" t="s">
        <v>11464</v>
      </c>
      <c r="BC951" s="64">
        <v>0</v>
      </c>
      <c r="BD951" s="41" t="s">
        <v>11447</v>
      </c>
      <c r="BE951" s="50">
        <v>2</v>
      </c>
      <c r="BF951" s="50">
        <v>0</v>
      </c>
      <c r="BG951" s="50">
        <v>6</v>
      </c>
      <c r="BH951" s="50">
        <v>8</v>
      </c>
      <c r="BI951" s="50" t="s">
        <v>11465</v>
      </c>
      <c r="BJ951" s="50"/>
      <c r="BK951" s="50" t="s">
        <v>11466</v>
      </c>
      <c r="BL951" s="51" t="s">
        <v>11467</v>
      </c>
      <c r="BM951" s="52" t="s">
        <v>90</v>
      </c>
      <c r="BN951" s="57"/>
      <c r="BO951" s="57"/>
      <c r="BP951" s="57"/>
      <c r="BQ951" s="58"/>
    </row>
    <row r="952" spans="1:69" ht="15.75" x14ac:dyDescent="0.25">
      <c r="A952" s="38" t="s">
        <v>10618</v>
      </c>
      <c r="B952" s="39" t="s">
        <v>11296</v>
      </c>
      <c r="C952" s="39" t="s">
        <v>146</v>
      </c>
      <c r="D952" s="39" t="s">
        <v>118</v>
      </c>
      <c r="E952" s="39" t="s">
        <v>11297</v>
      </c>
      <c r="F952" s="66" t="str">
        <f t="shared" si="52"/>
        <v>http://twiplomacy.com/info/south-america/Venezuela</v>
      </c>
      <c r="G952" s="41" t="s">
        <v>11468</v>
      </c>
      <c r="H952" s="48" t="s">
        <v>11469</v>
      </c>
      <c r="I952" s="41" t="s">
        <v>11300</v>
      </c>
      <c r="J952" s="43">
        <v>1011</v>
      </c>
      <c r="K952" s="43">
        <v>9</v>
      </c>
      <c r="L952" s="41"/>
      <c r="M952" s="41" t="s">
        <v>11470</v>
      </c>
      <c r="N952" s="41"/>
      <c r="O952" s="43">
        <v>0</v>
      </c>
      <c r="P952" s="43">
        <v>0</v>
      </c>
      <c r="Q952" s="41" t="s">
        <v>3658</v>
      </c>
      <c r="R952" s="41" t="s">
        <v>79</v>
      </c>
      <c r="S952" s="43">
        <v>17</v>
      </c>
      <c r="T952" s="39" t="s">
        <v>564</v>
      </c>
      <c r="U952" s="43"/>
      <c r="V952" s="43"/>
      <c r="W952" s="43"/>
      <c r="X952" s="45"/>
      <c r="Y952" s="45"/>
      <c r="Z952" s="46"/>
      <c r="AA952" s="41" t="s">
        <v>11468</v>
      </c>
      <c r="AB952" s="41" t="s">
        <v>11471</v>
      </c>
      <c r="AC952" s="41" t="s">
        <v>11472</v>
      </c>
      <c r="AD952" s="41" t="s">
        <v>11469</v>
      </c>
      <c r="AE952" s="43">
        <v>0</v>
      </c>
      <c r="AF952" s="43" t="e">
        <v>#VALUE!</v>
      </c>
      <c r="AG952" s="43">
        <v>0</v>
      </c>
      <c r="AH952" s="43">
        <v>0</v>
      </c>
      <c r="AI952" s="41" t="s">
        <v>82</v>
      </c>
      <c r="AJ952" s="41" t="s">
        <v>82</v>
      </c>
      <c r="AK952" s="41" t="s">
        <v>82</v>
      </c>
      <c r="AL952" s="41" t="s">
        <v>82</v>
      </c>
      <c r="AM952" s="41" t="s">
        <v>82</v>
      </c>
      <c r="AN952" s="43" t="s">
        <v>83</v>
      </c>
      <c r="AO952" s="43">
        <v>0</v>
      </c>
      <c r="AP952" s="43">
        <v>0</v>
      </c>
      <c r="AQ952" s="43">
        <v>0</v>
      </c>
      <c r="AR952" s="43">
        <v>0</v>
      </c>
      <c r="AS952" s="41">
        <v>0</v>
      </c>
      <c r="AT952" s="43">
        <v>1011</v>
      </c>
      <c r="AU952" s="43">
        <v>14</v>
      </c>
      <c r="AV952" s="47">
        <v>1.4E-2</v>
      </c>
      <c r="AW952" s="48" t="s">
        <v>11473</v>
      </c>
      <c r="AX952" s="39">
        <v>0</v>
      </c>
      <c r="AY952" s="39">
        <v>0</v>
      </c>
      <c r="AZ952" s="39" t="s">
        <v>85</v>
      </c>
      <c r="BA952" s="39"/>
      <c r="BB952" s="48" t="s">
        <v>11474</v>
      </c>
      <c r="BC952" s="64">
        <v>0</v>
      </c>
      <c r="BD952" s="41" t="s">
        <v>11468</v>
      </c>
      <c r="BE952" s="50">
        <v>0</v>
      </c>
      <c r="BF952" s="50">
        <v>0</v>
      </c>
      <c r="BG952" s="50">
        <v>8</v>
      </c>
      <c r="BH952" s="50">
        <v>8</v>
      </c>
      <c r="BI952" s="50"/>
      <c r="BJ952" s="50"/>
      <c r="BK952" s="50" t="s">
        <v>11475</v>
      </c>
      <c r="BL952" s="51" t="s">
        <v>11476</v>
      </c>
      <c r="BM952" s="52" t="s">
        <v>90</v>
      </c>
      <c r="BN952" s="57"/>
      <c r="BO952" s="57"/>
      <c r="BP952" s="57"/>
      <c r="BQ952" s="58"/>
    </row>
    <row r="953" spans="1:69" ht="16.5" thickBot="1" x14ac:dyDescent="0.3">
      <c r="A953" s="122" t="s">
        <v>10618</v>
      </c>
      <c r="B953" s="123" t="s">
        <v>11296</v>
      </c>
      <c r="C953" s="123" t="s">
        <v>146</v>
      </c>
      <c r="D953" s="123" t="s">
        <v>118</v>
      </c>
      <c r="E953" s="123" t="s">
        <v>11297</v>
      </c>
      <c r="F953" s="124" t="str">
        <f t="shared" si="52"/>
        <v>http://twiplomacy.com/info/south-america/Venezuela</v>
      </c>
      <c r="G953" s="125" t="s">
        <v>11477</v>
      </c>
      <c r="H953" s="126" t="s">
        <v>11478</v>
      </c>
      <c r="I953" s="125" t="s">
        <v>11300</v>
      </c>
      <c r="J953" s="127">
        <v>1076</v>
      </c>
      <c r="K953" s="127">
        <v>7</v>
      </c>
      <c r="L953" s="125"/>
      <c r="M953" s="125" t="s">
        <v>11479</v>
      </c>
      <c r="N953" s="125"/>
      <c r="O953" s="127">
        <v>0</v>
      </c>
      <c r="P953" s="127">
        <v>0</v>
      </c>
      <c r="Q953" s="125" t="s">
        <v>7618</v>
      </c>
      <c r="R953" s="125" t="s">
        <v>79</v>
      </c>
      <c r="S953" s="127">
        <v>15</v>
      </c>
      <c r="T953" s="123" t="s">
        <v>564</v>
      </c>
      <c r="U953" s="127"/>
      <c r="V953" s="127"/>
      <c r="W953" s="127"/>
      <c r="X953" s="128"/>
      <c r="Y953" s="128"/>
      <c r="Z953" s="129"/>
      <c r="AA953" s="125" t="s">
        <v>11477</v>
      </c>
      <c r="AB953" s="125" t="s">
        <v>11300</v>
      </c>
      <c r="AC953" s="125" t="s">
        <v>11480</v>
      </c>
      <c r="AD953" s="125" t="s">
        <v>11478</v>
      </c>
      <c r="AE953" s="127">
        <v>0</v>
      </c>
      <c r="AF953" s="127" t="e">
        <v>#VALUE!</v>
      </c>
      <c r="AG953" s="127">
        <v>0</v>
      </c>
      <c r="AH953" s="127">
        <v>0</v>
      </c>
      <c r="AI953" s="125" t="s">
        <v>82</v>
      </c>
      <c r="AJ953" s="125" t="s">
        <v>82</v>
      </c>
      <c r="AK953" s="125" t="s">
        <v>82</v>
      </c>
      <c r="AL953" s="125" t="s">
        <v>82</v>
      </c>
      <c r="AM953" s="125" t="s">
        <v>82</v>
      </c>
      <c r="AN953" s="127" t="s">
        <v>83</v>
      </c>
      <c r="AO953" s="127">
        <v>0</v>
      </c>
      <c r="AP953" s="127">
        <v>0</v>
      </c>
      <c r="AQ953" s="127">
        <v>0</v>
      </c>
      <c r="AR953" s="127">
        <v>0</v>
      </c>
      <c r="AS953" s="125">
        <v>0</v>
      </c>
      <c r="AT953" s="127">
        <v>1076</v>
      </c>
      <c r="AU953" s="127">
        <v>14</v>
      </c>
      <c r="AV953" s="130">
        <v>1.32E-2</v>
      </c>
      <c r="AW953" s="126" t="s">
        <v>11481</v>
      </c>
      <c r="AX953" s="123">
        <v>0</v>
      </c>
      <c r="AY953" s="123">
        <v>0</v>
      </c>
      <c r="AZ953" s="123" t="s">
        <v>85</v>
      </c>
      <c r="BA953" s="123"/>
      <c r="BB953" s="126" t="s">
        <v>11482</v>
      </c>
      <c r="BC953" s="131">
        <v>0</v>
      </c>
      <c r="BD953" s="125" t="s">
        <v>11477</v>
      </c>
      <c r="BE953" s="132">
        <v>0</v>
      </c>
      <c r="BF953" s="132">
        <v>2</v>
      </c>
      <c r="BG953" s="132">
        <v>6</v>
      </c>
      <c r="BH953" s="132">
        <v>8</v>
      </c>
      <c r="BI953" s="132"/>
      <c r="BJ953" s="132" t="s">
        <v>11457</v>
      </c>
      <c r="BK953" s="132" t="s">
        <v>11483</v>
      </c>
      <c r="BL953" s="133" t="s">
        <v>11484</v>
      </c>
      <c r="BM953" s="134" t="s">
        <v>90</v>
      </c>
      <c r="BN953" s="135"/>
      <c r="BO953" s="135"/>
      <c r="BP953" s="135"/>
      <c r="BQ953" s="136"/>
    </row>
  </sheetData>
  <hyperlinks>
    <hyperlink ref="F10" r:id="rId1" display="http://twiplomacy.com/info/africa/Angola"/>
    <hyperlink ref="F14" r:id="rId2" display="http://twiplomacy.com/info/africa/Benin"/>
    <hyperlink ref="AW14" r:id="rId3" display="https://twitter.com/beningouv/lists"/>
    <hyperlink ref="F20" r:id="rId4" display="http://twiplomacy.com/info/africa/Botswana"/>
    <hyperlink ref="F21" r:id="rId5" display="http://twiplomacy.com/info/africa/Botswana"/>
    <hyperlink ref="F23" r:id="rId6" display="http://twiplomacy.com/info/africa/Botswana"/>
    <hyperlink ref="F31" r:id="rId7" display="http://twiplomacy.com/info/africa/Burundi"/>
    <hyperlink ref="F32" r:id="rId8" display="http://twiplomacy.com/info/africa/Burundi"/>
    <hyperlink ref="F33" r:id="rId9" display="http://twiplomacy.com/info/africa/Burundi"/>
    <hyperlink ref="F35" r:id="rId10" display="http://twiplomacy.com/info/africa/Burundi"/>
    <hyperlink ref="F36" r:id="rId11" display="http://twiplomacy.com/info/africa/Cameroon"/>
    <hyperlink ref="AW44" r:id="rId12" display="https://twitter.com/PRIMATURERCA/lists"/>
    <hyperlink ref="F45" r:id="rId13" display="http://twiplomacy.com/info/africa/Chad"/>
    <hyperlink ref="F46" r:id="rId14" display="http://twiplomacy.com/info/africa/Chad"/>
    <hyperlink ref="F51" r:id="rId15" display="http://twiplomacy.com/info/africa/Congo"/>
    <hyperlink ref="F53" r:id="rId16" display="http://twiplomacy.com/info/africa/Congo"/>
    <hyperlink ref="F66" r:id="rId17" display="http://twiplomacy.com/info/africa/Djibouti"/>
    <hyperlink ref="AW66" r:id="rId18" display="https://twitter.com/djiboutidiplo/lists"/>
    <hyperlink ref="F63" r:id="rId19" display="http://twiplomacy.com/info/africa/Djibouti"/>
    <hyperlink ref="AW63" r:id="rId20" display="https://twitter.com/DjibPrimature/lists"/>
    <hyperlink ref="F67" r:id="rId21" display="http://twiplomacy.com/info/africa/Egypt"/>
    <hyperlink ref="AW67" r:id="rId22"/>
    <hyperlink ref="F69" r:id="rId23" display="http://twiplomacy.com/info/africa/Egypt"/>
    <hyperlink ref="AW69" r:id="rId24" display="https://twitter.com/egyptgovportal/lists"/>
    <hyperlink ref="F70" r:id="rId25" display="http://twiplomacy.com/info/africa/Egypt"/>
    <hyperlink ref="F71" r:id="rId26" display="http://twiplomacy.com/info/africa/Egypt"/>
    <hyperlink ref="F68" r:id="rId27" display="http://twiplomacy.com/info/africa/Egypt"/>
    <hyperlink ref="F77" r:id="rId28" display="http://twiplomacy.com/info/africa/Ethiopia"/>
    <hyperlink ref="F79" r:id="rId29" display="http://twiplomacy.com/info/africa/Ethiopia"/>
    <hyperlink ref="F80" r:id="rId30" display="http://twiplomacy.com/info/africa/Ethiopia"/>
    <hyperlink ref="F81" r:id="rId31" display="http://twiplomacy.com/info/africa/Gabon"/>
    <hyperlink ref="AW81" r:id="rId32" display="https://twitter.com/PresidentABO/lists"/>
    <hyperlink ref="F82" r:id="rId33" display="http://twiplomacy.com/info/africa/Gabon"/>
    <hyperlink ref="AW82" r:id="rId34" display="https://twitter.com/PresidenceGA/lists"/>
    <hyperlink ref="F85" r:id="rId35" display="http://twiplomacy.com/info/africa/Gabon"/>
    <hyperlink ref="F84" r:id="rId36" display="http://twiplomacy.com/info/africa/Gabon"/>
    <hyperlink ref="AW84" r:id="rId37" display="https://twitter.com/GouvGabon/lists"/>
    <hyperlink ref="F89" r:id="rId38" display="http://twiplomacy.com/info/africa/Ghana"/>
    <hyperlink ref="F92" r:id="rId39"/>
    <hyperlink ref="F93" r:id="rId40" display="http://twiplomacy.com/info/africa/Guinea"/>
    <hyperlink ref="AW95" r:id="rId41" display="https://twitter.com/Presidence_gn/lists"/>
    <hyperlink ref="AW99" r:id="rId42" display="https://twitter.com/GouvGN/lists"/>
    <hyperlink ref="F101" r:id="rId43" display="http://twiplomacy.com/info/africa/Ivory-Coast"/>
    <hyperlink ref="AW101" r:id="rId44" display="https://twitter.com/ADO__Solutions/lists"/>
    <hyperlink ref="F102" r:id="rId45" display="http://twiplomacy.com/info/africa/Ivory-Coast"/>
    <hyperlink ref="F103" r:id="rId46" display="http://twiplomacy.com/info/africa/Ivory-Coast"/>
    <hyperlink ref="F105" r:id="rId47" display="http://twiplomacy.com/info/africa/Ivory-Coast"/>
    <hyperlink ref="F112" r:id="rId48" display="http://twiplomacy.com/info/africa/Kenya"/>
    <hyperlink ref="F113" r:id="rId49" display="http://twiplomacy.com/info/africa/Kenya"/>
    <hyperlink ref="F114" r:id="rId50" display="http://twiplomacy.com/info/africa/Kenya"/>
    <hyperlink ref="AW114" r:id="rId51" display="https://twitter.com/ForeignOfficeKE/lists"/>
    <hyperlink ref="F111" r:id="rId52" display="http://twiplomacy.com/info/africa/Kenya"/>
    <hyperlink ref="AW111" r:id="rId53" display="https://twitter.com/PSCU_Digital/lists"/>
    <hyperlink ref="F118" r:id="rId54" display="http://twiplomacy.com/info/africa/Liberia"/>
    <hyperlink ref="F119" r:id="rId55" display="http://twiplomacy.com/info/africa/Liberia"/>
    <hyperlink ref="F121" r:id="rId56" display="http://twiplomacy.com/info/africa/Libya"/>
    <hyperlink ref="F122" r:id="rId57" display="http://twiplomacy.com/info/africa/Madagascar"/>
    <hyperlink ref="F127" r:id="rId58" display="http://twiplomacy.com/info/africa/Malawi"/>
    <hyperlink ref="AW127" r:id="rId59" display="https://twitter.com/ProfMutharika/lists"/>
    <hyperlink ref="F130" r:id="rId60" display="http://twiplomacy.com/info/africa/Mali"/>
    <hyperlink ref="F131" r:id="rId61" display="http://twiplomacy.com/info/africa/Mali"/>
    <hyperlink ref="AW133" r:id="rId62" display="https://twitter.com/GouvMali/lists"/>
    <hyperlink ref="F136" r:id="rId63" display="http://twiplomacy.com/info/africa/Morocco"/>
    <hyperlink ref="F138" r:id="rId64" display="http://twiplomacy.com/info/africa/Morrocco"/>
    <hyperlink ref="F137" r:id="rId65" display="http://twiplomacy.com/info/africa/Morrocco"/>
    <hyperlink ref="AW137" r:id="rId66" display="https://twitter.com/Maroc_eGov/lists"/>
    <hyperlink ref="AW140" r:id="rId67" display="https://twitter.com/FNyusi/lists"/>
    <hyperlink ref="AW139" r:id="rId68" display="https://twitter.com/FilipeNyusi/lists"/>
    <hyperlink ref="F142" r:id="rId69" display="http://twiplomacy.com/info/africa/Ivory-Coast"/>
    <hyperlink ref="AW142" r:id="rId70" display="https://twitter.com/hagegeingob/lists"/>
    <hyperlink ref="F144" r:id="rId71" display="http://twiplomacy.com/info/africa/Namibia"/>
    <hyperlink ref="AW144" r:id="rId72" display="https://twitter.com/hagegeingob/lists"/>
    <hyperlink ref="F146" r:id="rId73" display="http://twiplomacy.com/info/africa/Niger"/>
    <hyperlink ref="AW146" r:id="rId74" display="https://twitter.com/presidenceNiger/lists"/>
    <hyperlink ref="F148" r:id="rId75" display="http://twiplomacy.com/info/africa/Nigeria"/>
    <hyperlink ref="AW148" r:id="rId76" display="https://twitter.com/MBuhari/lists"/>
    <hyperlink ref="F149" r:id="rId77" display="http://twiplomacy.com/info/africa/Nigeria"/>
    <hyperlink ref="AW149" r:id="rId78"/>
    <hyperlink ref="F150" r:id="rId79" display="http://twiplomacy.com/info/africa/Nigeria"/>
    <hyperlink ref="AW150" r:id="rId80"/>
    <hyperlink ref="F153" r:id="rId81" display="http://twiplomacy.com/info/africa/Rwanda"/>
    <hyperlink ref="AW153" r:id="rId82" display="https://twitter.com/PaulKagame/lists"/>
    <hyperlink ref="F154" r:id="rId83" display="http://twiplomacy.com/info/africa/Rwanda"/>
    <hyperlink ref="F156" r:id="rId84" display="http://twiplomacy.com/info/africa/Rwanda"/>
    <hyperlink ref="AW156" r:id="rId85" display="https://twitter.com/RwandaGov/lists"/>
    <hyperlink ref="F157" r:id="rId86" display="http://twiplomacy.com/info/africa/Rwanda"/>
    <hyperlink ref="F158" r:id="rId87" display="http://twiplomacy.com/info/africa/Rwanda"/>
    <hyperlink ref="F159" r:id="rId88" display="http://twiplomacy.com/info/africa/Rwanda"/>
    <hyperlink ref="AW159" r:id="rId89" display="https://twitter.com/RwandaMFA/lists"/>
    <hyperlink ref="F160" r:id="rId90" display="http://twiplomacy.com/info/africa/Sao-Tome-and-Principe"/>
    <hyperlink ref="AW160" r:id="rId91" display="https://twitter.com/PatriceTrovoada/lists"/>
    <hyperlink ref="F161" r:id="rId92" display="http://twiplomacy.com/info/africa/Senegal"/>
    <hyperlink ref="AW161" r:id="rId93" display="https://twitter.com/macky_sall/lists"/>
    <hyperlink ref="F162" r:id="rId94" display="http://twiplomacy.com/info/africa/Senegal"/>
    <hyperlink ref="F163" r:id="rId95" display="http://twiplomacy.com/info/africa/Senegal"/>
    <hyperlink ref="F165" r:id="rId96" display="http://twiplomacy.com/info/africa/Seychelles"/>
    <hyperlink ref="F166" r:id="rId97" display="http://twiplomacy.com/info/africa/Seychelles"/>
    <hyperlink ref="F167" r:id="rId98" display="http://twiplomacy.com/info/africa/Sierra-Leone"/>
    <hyperlink ref="F168" r:id="rId99" display="http://twiplomacy.com/info/africa/Sierra-Leone"/>
    <hyperlink ref="AW168" r:id="rId100" display="https://twitter.com/CommsUnitSL/lists"/>
    <hyperlink ref="F171" r:id="rId101" display="http://twiplomacy.com/info/africa/Somalia"/>
    <hyperlink ref="F172" r:id="rId102" display="http://twiplomacy.com/info/africa/Somalia"/>
    <hyperlink ref="F173" r:id="rId103" display="http://twiplomacy.com/info/africa/Somalia"/>
    <hyperlink ref="AW173" r:id="rId104" display="https://twitter.com/PMOComms/lists"/>
    <hyperlink ref="F177" r:id="rId105" display="http://twiplomacy.com/info/africa/Somalia"/>
    <hyperlink ref="AW176" r:id="rId106" display="https://twitter.com/MinisterMOFA/lists"/>
    <hyperlink ref="F178" r:id="rId107" display="http://twiplomacy.com/info/africa/Somalia"/>
    <hyperlink ref="F174" r:id="rId108" display="http://twiplomacy.com/info/africa/Somalia"/>
    <hyperlink ref="AW174" r:id="rId109" display="https://twitter.com/somaligov_/lists"/>
    <hyperlink ref="F180" r:id="rId110" display="http://twiplomacy.com/info/africa/South-Africa"/>
    <hyperlink ref="F181" r:id="rId111" display="http://twiplomacy.com/info/africa/South-Africa"/>
    <hyperlink ref="F182" r:id="rId112" display="http://twiplomacy.com/info/africa/South-Africa"/>
    <hyperlink ref="AW182" r:id="rId113" display="https://twitter.com/GovernmentZA/lists"/>
    <hyperlink ref="F184" r:id="rId114" display="http://twiplomacy.com/info/africa/South-Africa"/>
    <hyperlink ref="AW184" r:id="rId115"/>
    <hyperlink ref="F185" r:id="rId116" display="http://twiplomacy.com/info/africa/South-Sudan"/>
    <hyperlink ref="F186" r:id="rId117" display="http://twiplomacy.com/info/africa/Sudan"/>
    <hyperlink ref="AW186" r:id="rId118" display="https://twitter.com/mofasudan/lists"/>
    <hyperlink ref="F191" r:id="rId119" display="http://twiplomacy.com/info/africa/Tanzania"/>
    <hyperlink ref="F192" r:id="rId120" display="http://twiplomacy.com/info/africa/Togo"/>
    <hyperlink ref="AW192" r:id="rId121" display="https://twitter.com/FEGnassingbe/lists"/>
    <hyperlink ref="F194" r:id="rId122" display="http://twiplomacy.com/info/africa/Togo"/>
    <hyperlink ref="AW194" r:id="rId123" display="https://twitter.com/republicoftogo/lists"/>
    <hyperlink ref="F196" r:id="rId124" display="http://twiplomacy.com/info/africa/Togo"/>
    <hyperlink ref="AW196" r:id="rId125" display="https://twitter.com/rdussey/lists"/>
    <hyperlink ref="F197" r:id="rId126" display="http://twiplomacy.com/info/africa/Togo"/>
    <hyperlink ref="AW197" r:id="rId127" display="https://twitter.com/togodiplomatie/lists"/>
    <hyperlink ref="F198" r:id="rId128" display="http://twiplomacy.com/info/africa/Tunisia"/>
    <hyperlink ref="AW198" r:id="rId129" display="https://twitter.com/BejiCEOfficial/lists"/>
    <hyperlink ref="F199" r:id="rId130" display="http://twiplomacy.com/info/africa/Tunisia"/>
    <hyperlink ref="AW202" r:id="rId131" display="https://twitter.com/PMTunisie/lists"/>
    <hyperlink ref="F203" r:id="rId132" display="http://twiplomacy.com/info/africa/Tunisia"/>
    <hyperlink ref="AW203" r:id="rId133" display="https://twitter.com/Al_Kasbah/lists"/>
    <hyperlink ref="F206" r:id="rId134" display="http://twiplomacy.com/info/africa/Uganda"/>
    <hyperlink ref="F207" r:id="rId135" display="http://twiplomacy.com/info/africa/Uganda"/>
    <hyperlink ref="F208" r:id="rId136" display="http://twiplomacy.com/info/africa/Uganda"/>
    <hyperlink ref="F209" r:id="rId137" display="http://twiplomacy.com/info/africa/Uganda"/>
    <hyperlink ref="F211" r:id="rId138" display="http://twiplomacy.com/info/africa/Uganda"/>
    <hyperlink ref="F212" r:id="rId139" display="http://twiplomacy.com/info/africa/Uganda"/>
    <hyperlink ref="F213" r:id="rId140" display="http://twiplomacy.com/info/africa/Zambia"/>
    <hyperlink ref="F215" r:id="rId141" display="http://twiplomacy.com/info/africa/Zambia"/>
    <hyperlink ref="F217" r:id="rId142" display="http://twiplomacy.com/info/asia/Afghanistan"/>
    <hyperlink ref="F218" r:id="rId143" display="http://twiplomacy.com/info/asia/Afghanistan"/>
    <hyperlink ref="F219" r:id="rId144" display="http://twiplomacy.com/info/asia/Afghanistan"/>
    <hyperlink ref="AW219" r:id="rId145"/>
    <hyperlink ref="F220" r:id="rId146" display="http://twiplomacy.com/info/asia/Afghanistan"/>
    <hyperlink ref="F221" r:id="rId147" display="http://twiplomacy.com/info/asia/Afghanistan"/>
    <hyperlink ref="F222" r:id="rId148" display="http://twiplomacy.com/info/asia/Afghanistan"/>
    <hyperlink ref="AW222" r:id="rId149" display="https://twitter.com/SalahRabbani/lists"/>
    <hyperlink ref="F223" r:id="rId150" display="http://twiplomacy.com/info/asia/Afghanistan"/>
    <hyperlink ref="F224" r:id="rId151" display="http://twiplomacy.com/info/asia/Armenia"/>
    <hyperlink ref="F229" r:id="rId152" display="http://twiplomacy.com/info/asia/Armenia"/>
    <hyperlink ref="F225" r:id="rId153" display="http://twiplomacy.com/info/asia/Armenia"/>
    <hyperlink ref="F226" r:id="rId154" display="http://twiplomacy.com/info/asia/Armenia"/>
    <hyperlink ref="F230" r:id="rId155" display="http://twiplomacy.com/info/asia/Azerbaijan"/>
    <hyperlink ref="F232" r:id="rId156" display="http://twiplomacy.com/info/asia/Azerbaijan"/>
    <hyperlink ref="F234" r:id="rId157" display="http://twiplomacy.com/info/asia/Azerbaijan"/>
    <hyperlink ref="F231" r:id="rId158" display="http://twiplomacy.com/info/asia/Azerbaijan"/>
    <hyperlink ref="F235" r:id="rId159" display="http://twiplomacy.com/info/asia/Bahrain"/>
    <hyperlink ref="AW235" r:id="rId160" display="https://twitter.com/BahrainCPnews/lists"/>
    <hyperlink ref="F237" r:id="rId161" display="http://twiplomacy.com/info/asia/Bahrain"/>
    <hyperlink ref="F238" r:id="rId162" display="http://twiplomacy.com/info/asia/Bahrain"/>
    <hyperlink ref="AW238" r:id="rId163" display="https://twitter.com/bahdiplomatic/lists"/>
    <hyperlink ref="AZ238" r:id="rId164" display="https://twitter.com/bahdiplomatic/lists/bahrain-s-missions-abroad"/>
    <hyperlink ref="F236" r:id="rId165" display="http://twiplomacy.com/info/asia/Bahrain"/>
    <hyperlink ref="F239" r:id="rId166" display="http://twiplomacy.com/info/asia/Bangladesh"/>
    <hyperlink ref="F241" r:id="rId167" display="http://twiplomacy.com/info/asia/Bhutan"/>
    <hyperlink ref="AW242" r:id="rId168" display="https://twitter.com/PMBhutan/lists"/>
    <hyperlink ref="AW243" r:id="rId169" display="https://twitter.com/BhutanGov/lists"/>
    <hyperlink ref="AW244" r:id="rId170" display="https://twitter.com/PMOBhutan/lists"/>
    <hyperlink ref="F246" r:id="rId171" display="http://twiplomacy.com/info/asia/Brunei"/>
    <hyperlink ref="F247" r:id="rId172" display="http://twiplomacy.com/info/asia/Brunei"/>
    <hyperlink ref="AW247" r:id="rId173" display="https://twitter.com/GOV_BN/lists"/>
    <hyperlink ref="F248" r:id="rId174" display="http://twiplomacy.com/info/asia/Cambodia"/>
    <hyperlink ref="F250" r:id="rId175" display="http://twiplomacy.com/info/asia/East-Timor"/>
    <hyperlink ref="F252" r:id="rId176" display="http://twiplomacy.com/info/asia/Georgia"/>
    <hyperlink ref="F254" r:id="rId177" display="http://twiplomacy.com/info/asia/Georgia"/>
    <hyperlink ref="F259" r:id="rId178" display="http://twiplomacy.com/info/asia/Georgia"/>
    <hyperlink ref="F257" r:id="rId179" display="http://twiplomacy.com/info/asia/Georgia"/>
    <hyperlink ref="AW257" r:id="rId180" display="https://twitter.com/govgeoabkhaz/lists"/>
    <hyperlink ref="F260" r:id="rId181" display="http://twiplomacy.com/info/asia/India"/>
    <hyperlink ref="AW260" r:id="rId182" display="https://twitter.com/RashtrapatiBhvn/lists"/>
    <hyperlink ref="F261" r:id="rId183" display="http://twiplomacy.com/info/asia/India"/>
    <hyperlink ref="F262" r:id="rId184" display="http://twiplomacy.com/info/asia/India"/>
    <hyperlink ref="F263" r:id="rId185" display="http://twiplomacy.com/info/asia/India"/>
    <hyperlink ref="AW263" r:id="rId186" display="https://twitter.com/SushmaSwaraj/lists"/>
    <hyperlink ref="F264" r:id="rId187" display="http://twiplomacy.com/info/asia/India"/>
    <hyperlink ref="AW264" r:id="rId188" display="https://twitter.com/IndianDiplomacy/lists"/>
    <hyperlink ref="F265" r:id="rId189" display="http://twiplomacy.com/info/asia/India"/>
    <hyperlink ref="AW265" r:id="rId190" display="https://twitter.com/MEAIndia/lists"/>
    <hyperlink ref="F266" r:id="rId191" display="http://twiplomacy.com/info/asia/Indonesia"/>
    <hyperlink ref="AW266" r:id="rId192"/>
    <hyperlink ref="F268" r:id="rId193" display="http://twiplomacy.com/info/asia/Indonesia"/>
    <hyperlink ref="F270" r:id="rId194" display="http://twiplomacy.com/info/asia/Indonesia"/>
    <hyperlink ref="AW270" r:id="rId195" display="https://twitter.com/setkabgoid/lists"/>
    <hyperlink ref="F272" r:id="rId196" display="http://twiplomacy.com/info/asia/Indonesia"/>
    <hyperlink ref="AW272" r:id="rId197"/>
    <hyperlink ref="F274" r:id="rId198" display="http://twiplomacy.com/info/asia/Indonesia"/>
    <hyperlink ref="F273" r:id="rId199" display="http://twiplomacy.com/info/asia/Indonesia"/>
    <hyperlink ref="F275" r:id="rId200" display="http://twiplomacy.com/info/asia/Iran"/>
    <hyperlink ref="F276" r:id="rId201" display="http://twiplomacy.com/info/asia/Iran"/>
    <hyperlink ref="F280" r:id="rId202" display="http://twiplomacy.com/info/asia/Iran"/>
    <hyperlink ref="F281" r:id="rId203" display="http://twiplomacy.com/info/asia/Iran"/>
    <hyperlink ref="F282" r:id="rId204" display="http://twiplomacy.com/info/asia/Iran"/>
    <hyperlink ref="AW282" r:id="rId205" display="https://twitter.com/IranMFA/lists"/>
    <hyperlink ref="F278" r:id="rId206" display="http://twiplomacy.com/info/asia/Iran"/>
    <hyperlink ref="AW278" r:id="rId207" display="https://twitter.com/Khamenei_es/lists"/>
    <hyperlink ref="F279" r:id="rId208" display="http://twiplomacy.com/info/asia/Iran"/>
    <hyperlink ref="F284" r:id="rId209" display="http://twiplomacy.com/info/asia/Iraq"/>
    <hyperlink ref="AW284" r:id="rId210" display="https://twitter.com/HaiderAlAbadi/lists"/>
    <hyperlink ref="F283" r:id="rId211"/>
    <hyperlink ref="AW283" r:id="rId212"/>
    <hyperlink ref="F285" r:id="rId213" display="http://twiplomacy.com/info/asia/Iraq"/>
    <hyperlink ref="F286" r:id="rId214" display="http://twiplomacy.com/info/asia/Iraq"/>
    <hyperlink ref="F289" r:id="rId215" display="http://twiplomacy.com/info/asia/Israel"/>
    <hyperlink ref="AW289" r:id="rId216" display="https://twitter.com/PresidentRuvi/lists"/>
    <hyperlink ref="F291" r:id="rId217" display="http://twiplomacy.com/info/asia/Israel"/>
    <hyperlink ref="F292" r:id="rId218" display="http://twiplomacy.com/info/asia/Israel"/>
    <hyperlink ref="F297" r:id="rId219" display="http://twiplomacy.com/info/asia/Israel"/>
    <hyperlink ref="AW297" r:id="rId220" display="https://twitter.com/IsraelMFA/lists"/>
    <hyperlink ref="AZ297" r:id="rId221" display="https://twitter.com/IsraelMFA/mfa-missions-on-tw/members"/>
    <hyperlink ref="F299" r:id="rId222" display="http://twiplomacy.com/info/asia/Israel"/>
    <hyperlink ref="AW299" r:id="rId223" display="https://twitter.com/Israel/lists"/>
    <hyperlink ref="AZ299" r:id="rId224" display="https://twitter.com/Israel/mfa-missions/members"/>
    <hyperlink ref="F293" r:id="rId225" display="http://twiplomacy.com/info/asia/Israel"/>
    <hyperlink ref="F294" r:id="rId226" display="http://twiplomacy.com/info/asia/Israel"/>
    <hyperlink ref="F290" r:id="rId227" display="http://twiplomacy.com/info/asia/Israel"/>
    <hyperlink ref="AW290" r:id="rId228"/>
    <hyperlink ref="F305" r:id="rId229" display="http://twiplomacy.com/info/asia/japan/"/>
    <hyperlink ref="AW305" r:id="rId230" display="https://twitter.com/JapanGov/lists"/>
    <hyperlink ref="F306" r:id="rId231" display="http://twiplomacy.com/info/asia/japan/"/>
    <hyperlink ref="F309" r:id="rId232" display="http://twiplomacy.com/info/asia/japan/"/>
    <hyperlink ref="F312" r:id="rId233" display="http://twiplomacy.com/info/asia/japan/"/>
    <hyperlink ref="F313" r:id="rId234" display="http://twiplomacy.com/info/asia/japan/"/>
    <hyperlink ref="F308" r:id="rId235" display="http://twiplomacy.com/info/asia/japan/"/>
    <hyperlink ref="AW308" r:id="rId236" display="https://twitter.com/japan/lists"/>
    <hyperlink ref="F307" r:id="rId237" display="http://twiplomacy.com/info/asia/japan/"/>
    <hyperlink ref="F318" r:id="rId238"/>
    <hyperlink ref="AW318" r:id="rId239" display="https://twitter.com/QueenRania/lists"/>
    <hyperlink ref="F319" r:id="rId240" display="http://twiplomacy.com/info/asia/Jordan"/>
    <hyperlink ref="F320" r:id="rId241" display="http://twiplomacy.com/info/asia/Jordan"/>
    <hyperlink ref="F321" r:id="rId242" display="http://twiplomacy.com/info/asia/Jordan"/>
    <hyperlink ref="AW321" r:id="rId243" display="https://twitter.com/PrimeMinistry/lists"/>
    <hyperlink ref="F323" r:id="rId244" display="http://twiplomacy.com/info/asia/Jordan"/>
    <hyperlink ref="F324" r:id="rId245" display="http://twiplomacy.com/info/asia/Kazakhstan"/>
    <hyperlink ref="F327" r:id="rId246" display="http://twiplomacy.com/info/asia/Kazakhstan"/>
    <hyperlink ref="F334" r:id="rId247" display="http://twiplomacy.com/info/asia/Kazakhstan"/>
    <hyperlink ref="F325" r:id="rId248" display="http://twiplomacy.com/info/asia/Kazakhstan"/>
    <hyperlink ref="F326" r:id="rId249" display="http://twiplomacy.com/info/asia/Kazakhstan"/>
    <hyperlink ref="F328" r:id="rId250" display="http://twiplomacy.com/info/asia/Kazakhstan"/>
    <hyperlink ref="F335" r:id="rId251" display="http://twiplomacy.com/info/asia/Kuwait"/>
    <hyperlink ref="F336" r:id="rId252"/>
    <hyperlink ref="AW336" r:id="rId253"/>
    <hyperlink ref="F337" r:id="rId254" display="http://twiplomacy.com/info/asia/Kyrgyzstan"/>
    <hyperlink ref="AW337" r:id="rId255" display="https://twitter.com/kyrgyzrepublic/lists"/>
    <hyperlink ref="F338" r:id="rId256" display="http://twiplomacy.com/info/asia/Kyrgyzstan"/>
    <hyperlink ref="AW338" r:id="rId257" display="https://twitter.com/OkmotKG/lists"/>
    <hyperlink ref="F339" r:id="rId258" display="http://twiplomacy.com/info/asia/Kyrgyzstan"/>
    <hyperlink ref="F341" r:id="rId259" display="http://twiplomacy.com/info/asia/Lebanon"/>
    <hyperlink ref="AW341" r:id="rId260"/>
    <hyperlink ref="F342" r:id="rId261" display="http://twiplomacy.com/info/asia/Lebanon"/>
    <hyperlink ref="AW342" r:id="rId262" display="https://twitter.com/Gebran_Bassil/lists"/>
    <hyperlink ref="F344" r:id="rId263" display="http://twiplomacy.com/info/asia/Malaysia"/>
    <hyperlink ref="AW344" r:id="rId264" display="https://twitter.com/PMOMalaysia/lists"/>
    <hyperlink ref="F347" r:id="rId265" display="http://twiplomacy.com/info/asia/Malaysia"/>
    <hyperlink ref="F345" r:id="rId266" display="http://twiplomacy.com/info/asia/Malaysia"/>
    <hyperlink ref="F346" r:id="rId267" display="http://twiplomacy.com/info/asia/Malaysia"/>
    <hyperlink ref="F348" r:id="rId268" display="http://twiplomacy.com/info/asia/Maldives"/>
    <hyperlink ref="F350" r:id="rId269" display="http://twiplomacy.com/info/asia/Maldives"/>
    <hyperlink ref="F354" r:id="rId270" display="http://twiplomacy.com/info/asia/Maldives"/>
    <hyperlink ref="AW354" r:id="rId271" display="https://twitter.com/MDVForeign/lists"/>
    <hyperlink ref="F362" r:id="rId272" display="http://twiplomacy.com/info/asia/Mongolia"/>
    <hyperlink ref="F366" r:id="rId273" display="http://twiplomacy.com/info/asia/Mongolia"/>
    <hyperlink ref="F365" r:id="rId274" display="http://twiplomacy.com/info/asia/Mongolia"/>
    <hyperlink ref="F361" r:id="rId275" display="http://twiplomacy.com/info/asia/Mongolia"/>
    <hyperlink ref="AW361" r:id="rId276" display="https://twitter.com/zasagmn/lists"/>
    <hyperlink ref="F363" r:id="rId277" display="http://twiplomacy.com/info/asia/Mongolia"/>
    <hyperlink ref="F367" r:id="rId278" display="http://twiplomacy.com/info/asia/Myanmar"/>
    <hyperlink ref="F369" r:id="rId279" display="http://twiplomacy.com/info/asia/Myanmar"/>
    <hyperlink ref="AW372" r:id="rId280"/>
    <hyperlink ref="F374" r:id="rId281" display="http://twiplomacy.com/info/asia/Nepal"/>
    <hyperlink ref="AW374" r:id="rId282"/>
    <hyperlink ref="F375" r:id="rId283" display="http://twiplomacy.com/info/asia/Oman"/>
    <hyperlink ref="F376" r:id="rId284" display="http://twiplomacy.com/info/asia/Pakistan"/>
    <hyperlink ref="AW376" r:id="rId285"/>
    <hyperlink ref="F378" r:id="rId286" display="http://twiplomacy.com/info/asia/Pakistan"/>
    <hyperlink ref="AW378" r:id="rId287" display="https://twitter.com/ForeignOfficePk/lists"/>
    <hyperlink ref="F379" r:id="rId288" display="http://twiplomacy.com/info/asia/Pakistan"/>
    <hyperlink ref="F380" r:id="rId289" display="http://twiplomacy.com/info/asia/Palestine"/>
    <hyperlink ref="AW380" r:id="rId290" display="https://twitter.com/RamiHamdalla/lists"/>
    <hyperlink ref="F381" r:id="rId291" display="http://twiplomacy.com/info/asia/Palestine"/>
    <hyperlink ref="F382" r:id="rId292" display="http://twiplomacy.com/info/asia/Palestine"/>
    <hyperlink ref="F383" r:id="rId293" display="http://twiplomacy.com/info/asia/Papua-New-Guinea"/>
    <hyperlink ref="AW383" r:id="rId294" display="https://twitter.com/PM_GOV_PG/lists"/>
    <hyperlink ref="F385" r:id="rId295" display="http://twiplomacy.com/info/asia/Philippines"/>
    <hyperlink ref="F388" r:id="rId296" display="http://twiplomacy.com/info/asia/Philippines"/>
    <hyperlink ref="F389" r:id="rId297"/>
    <hyperlink ref="F390" r:id="rId298"/>
    <hyperlink ref="AW390" r:id="rId299"/>
    <hyperlink ref="F391" r:id="rId300" display="http://twiplomacy.com/info/asia/Qatar"/>
    <hyperlink ref="F392" r:id="rId301" display="http://twiplomacy.com/info/asia/Qatar"/>
    <hyperlink ref="F393" r:id="rId302" display="http://twiplomacy.com/info/asia/Qatar"/>
    <hyperlink ref="F394" r:id="rId303" display="http://twiplomacy.com/info/asia/Saudi-Arabia"/>
    <hyperlink ref="F395" r:id="rId304" display="http://twiplomacy.com/info/asia/Saudi-Arabia"/>
    <hyperlink ref="AW395" r:id="rId305" display="https://twitter.com/Saudiegov/lists"/>
    <hyperlink ref="F396" r:id="rId306" display="http://twiplomacy.com/info/asia/Saudi-Arabia"/>
    <hyperlink ref="F397" r:id="rId307" display="http://twiplomacy.com/info/asia/Saudi-Arabia"/>
    <hyperlink ref="F398" r:id="rId308" display="http://twiplomacy.com/info/asia/Singapore"/>
    <hyperlink ref="F399" r:id="rId309" display="http://twiplomacy.com/info/asia/Singapore"/>
    <hyperlink ref="AW399" r:id="rId310" display="https://twitter.com/govsingapore/lists"/>
    <hyperlink ref="F401" r:id="rId311" display="http://twiplomacy.com/info/asia/Singapore"/>
    <hyperlink ref="AW401" r:id="rId312" display="https://twitter.com/MFAsg/lists"/>
    <hyperlink ref="F403" r:id="rId313" display="http://twiplomacy.com/info/asia/South-Korea"/>
    <hyperlink ref="F405" r:id="rId314" display="http://twiplomacy.com/info/asia/South-Korea"/>
    <hyperlink ref="AW405" r:id="rId315" display="https://twitter.com/PrimeMinisterKR/lists"/>
    <hyperlink ref="F407" r:id="rId316" display="http://twiplomacy.com/info/asia/South-Korea"/>
    <hyperlink ref="AW407" r:id="rId317" display="https://twitter.com/mofa_kr/lists"/>
    <hyperlink ref="AZ407" r:id="rId318" display="https://twitter.com/mofa_kr/lists/%EC%9E%AC%EC%99%B8%EA%B3%B5%EA%B4%80/members"/>
    <hyperlink ref="F406" r:id="rId319" display="http://twiplomacy.com/info/asia/South-Korea"/>
    <hyperlink ref="AW406" r:id="rId320" display="https://twitter.com/Govkorea/lists"/>
    <hyperlink ref="F408" r:id="rId321" display="http://twiplomacy.com/info/asia/South-Korea"/>
    <hyperlink ref="AW408" r:id="rId322" display="https://twitter.com/MOFAkr_eng/lists"/>
    <hyperlink ref="F409" r:id="rId323" display="http://twiplomacy.com/info/asia/Sri-Lanka"/>
    <hyperlink ref="AW409" r:id="rId324"/>
    <hyperlink ref="F411" r:id="rId325" display="http://twiplomacy.com/info/asia/Sri-Lanka"/>
    <hyperlink ref="AW411" r:id="rId326" display="https://twitter.com/RW_UNP/lists"/>
    <hyperlink ref="F414" r:id="rId327" display="http://twiplomacy.com/info/asia/Sri-Lanka"/>
    <hyperlink ref="AW414" r:id="rId328"/>
    <hyperlink ref="F415" r:id="rId329"/>
    <hyperlink ref="AW415" r:id="rId330"/>
    <hyperlink ref="F416" r:id="rId331" display="http://twiplomacy.com/info/asia/Sri-Lanka"/>
    <hyperlink ref="F417" r:id="rId332" display="http://twiplomacy.com/info/asia/Syria"/>
    <hyperlink ref="F420" r:id="rId333" display="http://twiplomacy.com/info/asia/Tajikistan"/>
    <hyperlink ref="F421" r:id="rId334" display="http://twiplomacy.com/info/asia/Tajikistan"/>
    <hyperlink ref="AW421" r:id="rId335"/>
    <hyperlink ref="F423" r:id="rId336"/>
    <hyperlink ref="AW422" r:id="rId337"/>
    <hyperlink ref="F419" r:id="rId338" display="http://twiplomacy.com/info/asia/Tajikistan"/>
    <hyperlink ref="F424" r:id="rId339" display="http://twiplomacy.com/info/asia/Thailand"/>
    <hyperlink ref="AW424" r:id="rId340" display="https://twitter.com/ThaiKhuFah/lists"/>
    <hyperlink ref="F425" r:id="rId341" display="http://twiplomacy.com/info/asia/Thailand"/>
    <hyperlink ref="F426" r:id="rId342" display="http://twiplomacy.com/info/asia/Thailand"/>
    <hyperlink ref="AW426" r:id="rId343" display="https://twitter.com/MFAThai/lists"/>
    <hyperlink ref="F427" r:id="rId344" display="http://twiplomacy.com/info/asia/Thailand"/>
    <hyperlink ref="AW427" r:id="rId345" display="https://twitter.com/MFAupdate/lists"/>
    <hyperlink ref="F428" r:id="rId346" display="http://twiplomacy.com/info/asia/Thailand"/>
    <hyperlink ref="AW428" r:id="rId347" display="https://twitter.com/MFAThai_PR_EN/lists"/>
    <hyperlink ref="F432" r:id="rId348" display="http://twiplomacy.com/info/asia/United-Arab-Emirates"/>
    <hyperlink ref="AW432" r:id="rId349" display="https://twitter.com/HHShkMohd/lists"/>
    <hyperlink ref="F436" r:id="rId350" display="http://twiplomacy.com/info/asia/United-Arab-Emirates"/>
    <hyperlink ref="F437" r:id="rId351" display="http://twiplomacy.com/info/asia/United-Arab-Emirates"/>
    <hyperlink ref="F431" r:id="rId352" display="http://twiplomacy.com/info/asia/United-Arab-Emirates"/>
    <hyperlink ref="F433" r:id="rId353" display="http://twiplomacy.com/info/asia/United-Arab-Emirates"/>
    <hyperlink ref="F441" r:id="rId354" display="http://twiplomacy.com/info/asia/Uzbekistan"/>
    <hyperlink ref="F449" r:id="rId355" display="http://twiplomacy.com/info/europe/Albania"/>
    <hyperlink ref="F451" r:id="rId356" display="http://twiplomacy.com/info/europe/Albania"/>
    <hyperlink ref="F452" r:id="rId357" display="http://twiplomacy.com/info/europe/Albania"/>
    <hyperlink ref="F453" r:id="rId358" display="http://twiplomacy.com/info/europe/Andorra"/>
    <hyperlink ref="F456" r:id="rId359" display="http://twiplomacy.com/info/europe/Austria"/>
    <hyperlink ref="F459" r:id="rId360" display="http://twiplomacy.com/info/europe/Austria"/>
    <hyperlink ref="AW459" r:id="rId361" display="https://twitter.com/MFA_Austria/lists"/>
    <hyperlink ref="F461" r:id="rId362" display="http://twiplomacy.com/info/europe/Belarus"/>
    <hyperlink ref="F462" r:id="rId363" display="http://twiplomacy.com/info/europe/Belarus"/>
    <hyperlink ref="F463" r:id="rId364" display="http://twiplomacy.com/info/europe/Belgium"/>
    <hyperlink ref="F464" r:id="rId365" display="http://twiplomacy.com/info/europe/Belgium"/>
    <hyperlink ref="AW464" r:id="rId366" display="https://twitter.com/CharlesMichel/lists"/>
    <hyperlink ref="F466" r:id="rId367" display="http://twiplomacy.com/info/europe/Belgium"/>
    <hyperlink ref="F467" r:id="rId368" display="http://twiplomacy.com/info/europe/Belgium"/>
    <hyperlink ref="AW467" r:id="rId369" display="https://twitter.com/BelgiumMFA/lists"/>
    <hyperlink ref="F468" r:id="rId370" display="http://twiplomacy.com/info/europe/Bosnia-Herzegovina"/>
    <hyperlink ref="F471" r:id="rId371" display="http://twiplomacy.com/info/europe/Bosnia-Herzegovina"/>
    <hyperlink ref="F476" r:id="rId372" display="http://twiplomacy.com/info/europe/Bulgaria"/>
    <hyperlink ref="F477" r:id="rId373" display="http://twiplomacy.com/info/europe/Croatia"/>
    <hyperlink ref="AW477" r:id="rId374" display="https://twitter.com/kolindagk/lists"/>
    <hyperlink ref="F478" r:id="rId375" display="http://twiplomacy.com/info/europe/Croatia"/>
    <hyperlink ref="F480" r:id="rId376" display="http://twiplomacy.com/info/europe/Croatia"/>
    <hyperlink ref="AW480" r:id="rId377" display="https://twitter.com/VladaRH/lists"/>
    <hyperlink ref="F481" r:id="rId378" display="http://twiplomacy.com/info/europe/Croatia"/>
    <hyperlink ref="AW481" r:id="rId379" display="https://twitter.com/MVEP_hr/lists"/>
    <hyperlink ref="F482" r:id="rId380" display="http://twiplomacy.com/info/europe/Cyprus"/>
    <hyperlink ref="F483" r:id="rId381" display="http://twiplomacy.com/info/europe/Cyprus"/>
    <hyperlink ref="F484" r:id="rId382" display="http://twiplomacy.com/info/europe/Cyprus"/>
    <hyperlink ref="F486" r:id="rId383" display="http://twiplomacy.com/info/europe/Cyprus"/>
    <hyperlink ref="F487" r:id="rId384" display="http://twiplomacy.com/info/europe/Czech-Republic"/>
    <hyperlink ref="F489" r:id="rId385" display="http://twiplomacy.com/info/europe/Czech-Republic"/>
    <hyperlink ref="F491" r:id="rId386" display="http://twiplomacy.com/info/europe/Czech-Republic"/>
    <hyperlink ref="AW491" r:id="rId387" display="https://twitter.com/mzvcr/lists"/>
    <hyperlink ref="F492" r:id="rId388" display="http://twiplomacy.com/info/europe/Czech-Republic"/>
    <hyperlink ref="AW492" r:id="rId389" display="https://twitter.com/CzechMFA/lists"/>
    <hyperlink ref="F493" r:id="rId390" display="http://twiplomacy.com/info/europe/Denmark"/>
    <hyperlink ref="F497" r:id="rId391" display="http://twiplomacy.com/info/europe/Denmark"/>
    <hyperlink ref="F501" r:id="rId392" display="http://twiplomacy.com/info/europe/Estonia"/>
    <hyperlink ref="AW501" r:id="rId393" display="https://twitter.com/StenbockiMaja/lists"/>
    <hyperlink ref="F504" r:id="rId394" display="http://twiplomacy.com/info/europe/Estonia"/>
    <hyperlink ref="AW504" r:id="rId395"/>
    <hyperlink ref="F502" r:id="rId396" display="http://twiplomacy.com/info/europe/Estonia"/>
    <hyperlink ref="AW502" r:id="rId397" display="https://twitter.com/EstonianGovt/lists"/>
    <hyperlink ref="F505" r:id="rId398" display="http://twiplomacy.com/info/europe/Poland"/>
    <hyperlink ref="AW505" r:id="rId399" display="https://twitter.com/donaldtusk/lists"/>
    <hyperlink ref="F506" r:id="rId400" display="http://twiplomacy.com/info/europe/Europe"/>
    <hyperlink ref="AW506" r:id="rId401" display="https://twitter.com/eucopresident/lists"/>
    <hyperlink ref="F507" r:id="rId402" display="http://twiplomacy.com/info/europe/Europe"/>
    <hyperlink ref="AW507" r:id="rId403" display="https://twitter.com/EUCouncil/lists"/>
    <hyperlink ref="F509" r:id="rId404" display="http://twiplomacy.com/info/europe/Europe"/>
    <hyperlink ref="AW509" r:id="rId405" display="https://twitter.com/JunckerEU/lists"/>
    <hyperlink ref="F510" r:id="rId406" display="http://twiplomacy.com/info/europe/Europe"/>
    <hyperlink ref="AW510" r:id="rId407" display="https://twitter.com/EU_Commission/lists"/>
    <hyperlink ref="AZ510" r:id="rId408" display="https://twitter.com/EU_Commission/lists/ec-representations"/>
    <hyperlink ref="F512" r:id="rId409" display="http://twiplomacy.com/info/europe/Italy"/>
    <hyperlink ref="AW512" r:id="rId410" display="https://twitter.com/FedericaMog/lists"/>
    <hyperlink ref="F513" r:id="rId411" display="http://twiplomacy.com/info/europe/Eu"/>
    <hyperlink ref="AW513" r:id="rId412" display="https://twitter.com/eu_eeas/lists"/>
    <hyperlink ref="AZ513" r:id="rId413" display="https://twitter.com/eu_eeas/eu-delegations/members"/>
    <hyperlink ref="F508" r:id="rId414" display="http://twiplomacy.com/info/europe/Europe"/>
    <hyperlink ref="AW508" r:id="rId415" display="https://twitter.com/EUCouncilTVNews/lists"/>
    <hyperlink ref="F511" r:id="rId416" display="http://twiplomacy.com/info/europe/Europe"/>
    <hyperlink ref="AW511" r:id="rId417" display="https://twitter.com/EUCouncilPress/lists"/>
    <hyperlink ref="AZ511" r:id="rId418" display="https://twitter.com/EUCouncilPress/lists/eu-in-the-world/members"/>
    <hyperlink ref="F590" r:id="rId419" display="http://twiplomacy.com/info/europe/f-y-r-o-m/"/>
    <hyperlink ref="AW590" r:id="rId420" display="https://twitter.com/GjorgeIvanov/lists"/>
    <hyperlink ref="F592" r:id="rId421" display="http://twiplomacy.com/info/europe/f-y-r-o-m/"/>
    <hyperlink ref="F514" r:id="rId422" display="http://twiplomacy.com/info/europe/Finland"/>
    <hyperlink ref="F515" r:id="rId423" display="http://twiplomacy.com/info/europe/Finland"/>
    <hyperlink ref="F516" r:id="rId424" display="http://twiplomacy.com/info/europe/Finland"/>
    <hyperlink ref="F517" r:id="rId425" display="http://twiplomacy.com/info/europe/Finland"/>
    <hyperlink ref="F520" r:id="rId426" display="http://twiplomacy.com/info/europe/Finland"/>
    <hyperlink ref="AW520" r:id="rId427" display="https://twitter.com/Ulkoministerio/lists"/>
    <hyperlink ref="AZ520" r:id="rId428" display="https://twitter.com/Ulkoministerio/edustustot/members"/>
    <hyperlink ref="F519" r:id="rId429" display="http://twiplomacy.com/info/europe/Finland"/>
    <hyperlink ref="F518" r:id="rId430" display="http://twiplomacy.com/info/europe/Finland"/>
    <hyperlink ref="F522" r:id="rId431" display="http://twiplomacy.com/info/europe/France"/>
    <hyperlink ref="AW522" r:id="rId432" display="https://twitter.com/Elysee/lists"/>
    <hyperlink ref="F524" r:id="rId433" display="http://twiplomacy.com/info/europe/France"/>
    <hyperlink ref="AW524" r:id="rId434" display="https://twitter.com/gouvernementFR/lists"/>
    <hyperlink ref="F528" r:id="rId435" display="http://twiplomacy.com/info/europe/France"/>
    <hyperlink ref="AW528" r:id="rId436" display="https://twitter.com/francediplo/lists"/>
    <hyperlink ref="AZ528" r:id="rId437" display="https://twitter.com/francediplo/ambassades-et-consulats/members"/>
    <hyperlink ref="F529" r:id="rId438" display="http://twiplomacy.com/info/europe/France"/>
    <hyperlink ref="AW529" r:id="rId439" display="https://twitter.com/francediplo_EN/lists"/>
    <hyperlink ref="F526" r:id="rId440" display="http://twiplomacy.com/info/europe/France"/>
    <hyperlink ref="AW526" r:id="rId441" display="https://twitter.com/Matignon/lists"/>
    <hyperlink ref="F530" r:id="rId442" display="http://twiplomacy.com/info/europe/France"/>
    <hyperlink ref="AW530" r:id="rId443" display="https://twitter.com/francediplo_ES/lists"/>
    <hyperlink ref="AZ530" r:id="rId444" display="https://twitter.com/francediplo_ES/embajadas-y-consulados/members"/>
    <hyperlink ref="F525" r:id="rId445" display="http://twiplomacy.com/info/europe/France"/>
    <hyperlink ref="AW525" r:id="rId446" display="https://twitter.com/French_Gov/lists"/>
    <hyperlink ref="F533" r:id="rId447" display="http://twiplomacy.com/info/europe/France"/>
    <hyperlink ref="AW533" r:id="rId448" display="https://twitter.com/francediplo_AR/lists"/>
    <hyperlink ref="F534" r:id="rId449" display="http://twiplomacy.com/info/europe/Germany"/>
    <hyperlink ref="F535" r:id="rId450" display="http://twiplomacy.com/info/europe/Germany"/>
    <hyperlink ref="AW535" r:id="rId451" display="https://twitter.com/RegSprecher/lists"/>
    <hyperlink ref="AW537" r:id="rId452" display="https://twitter.com/AuswaertigesAmt/lists"/>
    <hyperlink ref="AZ537" r:id="rId453" display="https://twitter.com/AuswaertigesAmt/deutsche-vertretungen/members"/>
    <hyperlink ref="F538" r:id="rId454" display="http://twiplomacy.com/info/europe/Germany"/>
    <hyperlink ref="AW538" r:id="rId455" display="https://twitter.com/GermanyDiplo/lists"/>
    <hyperlink ref="AZ538" r:id="rId456" display="https://twitter.com/GermanyDiplo/german-missions/members"/>
    <hyperlink ref="F539" r:id="rId457" display="http://twiplomacy.com/info/europe/Greece"/>
    <hyperlink ref="F540" r:id="rId458" display="http://twiplomacy.com/info/europe/Greece"/>
    <hyperlink ref="F541" r:id="rId459" display="http://twiplomacy.com/info/europe/Greece"/>
    <hyperlink ref="F542" r:id="rId460" display="http://twiplomacy.com/info/europe/Greece"/>
    <hyperlink ref="F543" r:id="rId461" display="http://twiplomacy.com/info/europe/Greece"/>
    <hyperlink ref="AW543" r:id="rId462" display="https://twitter.com/NikosKotzias/lists"/>
    <hyperlink ref="F544" r:id="rId463" display="http://twiplomacy.com/info/europe/Greece"/>
    <hyperlink ref="F545" r:id="rId464" display="http://twiplomacy.com/info/europe/Hungary"/>
    <hyperlink ref="F546" r:id="rId465" display="http://twiplomacy.com/info/europe/Hungary"/>
    <hyperlink ref="F550" r:id="rId466" display="http://twiplomacy.com/info/europe/Iceland"/>
    <hyperlink ref="F552" r:id="rId467" display="http://twiplomacy.com/info/europe/Iceland"/>
    <hyperlink ref="AW552" r:id="rId468" display="https://twitter.com/MFAIceland/lists"/>
    <hyperlink ref="F553" r:id="rId469" display="http://twiplomacy.com/info/europe/Ireland"/>
    <hyperlink ref="AW553" r:id="rId470" display="https://twitter.com/md_higgins/lists"/>
    <hyperlink ref="F554" r:id="rId471"/>
    <hyperlink ref="AW554" r:id="rId472"/>
    <hyperlink ref="F556" r:id="rId473" display="http://twiplomacy.com/info/europe/Ireland"/>
    <hyperlink ref="AW556" r:id="rId474" display="https://twitter.com/merrionstreet/lists"/>
    <hyperlink ref="F559" r:id="rId475" display="http://twiplomacy.com/info/europe/Ireland"/>
    <hyperlink ref="AW559" r:id="rId476" display="https://twitter.com/dfatirl/lists"/>
    <hyperlink ref="AZ559" r:id="rId477" display="https://twitter.com/dfatirl/dfat-twitter-accounts/members"/>
    <hyperlink ref="F557" r:id="rId478" display="http://twiplomacy.com/info/europe/Ireland"/>
    <hyperlink ref="AW557" r:id="rId479" display="https://twitter.com/Govdotie/lists"/>
    <hyperlink ref="F560" r:id="rId480" display="http://twiplomacy.com/info/europe/Italy"/>
    <hyperlink ref="F562" r:id="rId481" display="http://twiplomacy.com/info/europe/Italy"/>
    <hyperlink ref="F561" r:id="rId482" display="http://twiplomacy.com/info/europe/Italy"/>
    <hyperlink ref="AW561" r:id="rId483" display="https://twitter.com/PaoloGentiloni/lists"/>
    <hyperlink ref="F564" r:id="rId484" display="http://twiplomacy.com/info/europe/Italy"/>
    <hyperlink ref="AW564" r:id="rId485" display="https://twitter.com/ItalyMFA/lists"/>
    <hyperlink ref="F565" r:id="rId486" display="http://twiplomacy.com/info/europe/Kosovo"/>
    <hyperlink ref="F568" r:id="rId487" display="http://twiplomacy.com/info/europe/Kosovo"/>
    <hyperlink ref="AW568" r:id="rId488" display="https://twitter.com/MFAKOSOVO/lists"/>
    <hyperlink ref="F569" r:id="rId489" display="http://twiplomacy.com/info/europe/Latvia"/>
    <hyperlink ref="AW569" r:id="rId490"/>
    <hyperlink ref="F570" r:id="rId491" display="http://twiplomacy.com/info/europe/Latvia"/>
    <hyperlink ref="AW570" r:id="rId492" display="https://twitter.com/Rigas_pils/lists"/>
    <hyperlink ref="F572" r:id="rId493" display="http://twiplomacy.com/info/europe/Latvia"/>
    <hyperlink ref="AW572" r:id="rId494" display="https://twitter.com/Brivibas36/lists"/>
    <hyperlink ref="F573" r:id="rId495" display="http://twiplomacy.com/info/europe/Latvia"/>
    <hyperlink ref="AW573" r:id="rId496" display="https://twitter.com/edgarsrinkevics/lists"/>
    <hyperlink ref="F574" r:id="rId497" display="http://twiplomacy.com/info/europe/Latvia"/>
    <hyperlink ref="AW574" r:id="rId498" display="https://twitter.com/Arlietas/lists"/>
    <hyperlink ref="F575" r:id="rId499" display="http://twiplomacy.com/info/europe/Latvia"/>
    <hyperlink ref="AW575" r:id="rId500" display="https://twitter.com/Latvian_MFA/lists"/>
    <hyperlink ref="F576" r:id="rId501" display="http://twiplomacy.com/info/europe/Liechtenstein"/>
    <hyperlink ref="AW576" r:id="rId502" display="https://twitter.com/adrian_hasler/lists"/>
    <hyperlink ref="F577" r:id="rId503" display="http://twiplomacy.com/info/europe/Liechtenstein"/>
    <hyperlink ref="F579" r:id="rId504" display="http://twiplomacy.com/info/europe/Liechtenstein"/>
    <hyperlink ref="F580" r:id="rId505" display="http://twiplomacy.com/info/europe/Lithuania"/>
    <hyperlink ref="F581" r:id="rId506" display="http://twiplomacy.com/info/europe/Lithuania"/>
    <hyperlink ref="F582" r:id="rId507" display="http://twiplomacy.com/info/europe/Lithuania"/>
    <hyperlink ref="F583" r:id="rId508" display="http://twiplomacy.com/info/europe/Lithuania"/>
    <hyperlink ref="AW583" r:id="rId509" display="https://twitter.com/LithuaniaMFA/lists"/>
    <hyperlink ref="F585" r:id="rId510" display="http://twiplomacy.com/info/europe/Lithuania"/>
    <hyperlink ref="AW585" r:id="rId511" display="https://twitter.com/LT_MFA_Stratcom/lists"/>
    <hyperlink ref="F586" r:id="rId512" display="http://twiplomacy.com/info/europe/Luxembourg"/>
    <hyperlink ref="F587" r:id="rId513" display="http://twiplomacy.com/info/europe/Luxembourg"/>
    <hyperlink ref="F588" r:id="rId514" display="http://twiplomacy.com/info/europe/Luxembourg"/>
    <hyperlink ref="AW588" r:id="rId515" display="https://twitter.com/gouv_lu/lists"/>
    <hyperlink ref="F596" r:id="rId516" display="http://twiplomacy.com/info/europe/Malta"/>
    <hyperlink ref="AW596" r:id="rId517" display="https://twitter.com/presidentMT/lists"/>
    <hyperlink ref="AW599" r:id="rId518" display="https://twitter.com/DOImalta/lists"/>
    <hyperlink ref="F604" r:id="rId519" display="http://twiplomacy.com/info/europe/Moldova"/>
    <hyperlink ref="AW604" r:id="rId520" display="https://twitter.com/GuvernulRMD/lists"/>
    <hyperlink ref="F607" r:id="rId521" display="http://twiplomacy.com/info/europe/Moldova"/>
    <hyperlink ref="F608" r:id="rId522" display="http://twiplomacy.com/info/europe/Monaco"/>
    <hyperlink ref="F610" r:id="rId523" display="http://twiplomacy.com/info/europe/Monaco"/>
    <hyperlink ref="F611" r:id="rId524" display="http://twiplomacy.com/info/europe/Monaco"/>
    <hyperlink ref="AW611" r:id="rId525" display="https://twitter.com/GovMonaco/lists"/>
    <hyperlink ref="F613" r:id="rId526" display="http://twiplomacy.com/info/europe/Montenegro"/>
    <hyperlink ref="F614" r:id="rId527" display="http://twiplomacy.com/info/europe/Montenegro"/>
    <hyperlink ref="F616" r:id="rId528" display="http://twiplomacy.com/info/europe/Netherlands"/>
    <hyperlink ref="F617" r:id="rId529" display="http://twiplomacy.com/info/europe/Netherlands"/>
    <hyperlink ref="F619" r:id="rId530" display="http://twiplomacy.com/info/europe/Netherlands"/>
    <hyperlink ref="AW619" r:id="rId531" display="https://twitter.com/Rijksoverheid/lists"/>
    <hyperlink ref="F622" r:id="rId532" display="http://twiplomacy.com/info/europe/Netherlands"/>
    <hyperlink ref="AW622" r:id="rId533" display="https://twitter.com/minbuza/lists"/>
    <hyperlink ref="F623" r:id="rId534" display="http://twiplomacy.com/info/europe/Netherlands"/>
    <hyperlink ref="AW623" r:id="rId535" display="https://twitter.com/DutchMFA/lists"/>
    <hyperlink ref="F624" r:id="rId536" display="http://twiplomacy.com/info/europe/Netherlands"/>
    <hyperlink ref="F625" r:id="rId537" display="http://twiplomacy.com/info/europe/Netherlands"/>
    <hyperlink ref="F626" r:id="rId538" display="http://twiplomacy.com/info/europe/Norway"/>
    <hyperlink ref="F627" r:id="rId539" display="http://twiplomacy.com/info/europe/Norway"/>
    <hyperlink ref="AW627" r:id="rId540" display="https://twitter.com/Statsmin_kontor/lists"/>
    <hyperlink ref="F629" r:id="rId541" display="http://twiplomacy.com/info/europe/Norway"/>
    <hyperlink ref="AW629" r:id="rId542" display="https://twitter.com/Utenriksdept/lists"/>
    <hyperlink ref="F630" r:id="rId543" display="http://twiplomacy.com/info/europe/Norway"/>
    <hyperlink ref="AW630" r:id="rId544" display="https://twitter.com/NorwayMFA/lists"/>
    <hyperlink ref="AZ630" r:id="rId545" display="https://twitter.com/NorwayMFA/lists/norwegian-ambassadors"/>
    <hyperlink ref="F631" r:id="rId546" display="http://twiplomacy.com/info/europe/Poland"/>
    <hyperlink ref="F632" r:id="rId547" display="http://twiplomacy.com/info/europe/Poland"/>
    <hyperlink ref="F634" r:id="rId548" display="http://twiplomacy.com/info/europe/Poland"/>
    <hyperlink ref="F636" r:id="rId549" display="http://twiplomacy.com/info/europe/Poland"/>
    <hyperlink ref="AW636" r:id="rId550" display="https://twitter.com/MSZ_RP/lists"/>
    <hyperlink ref="F637" r:id="rId551" display="http://twiplomacy.com/info/europe/Poland"/>
    <hyperlink ref="AW637" r:id="rId552" display="https://twitter.com/PolandMFA/lists"/>
    <hyperlink ref="AZ637" r:id="rId553" display="https://twitter.com/PolandMFA/pl-diplomatic-missions/members"/>
    <hyperlink ref="F639" r:id="rId554" display="http://twiplomacy.com/info/europe/Portugal"/>
    <hyperlink ref="F640" r:id="rId555" display="http://twiplomacy.com/info/europe/Portugal"/>
    <hyperlink ref="F642" r:id="rId556" display="http://twiplomacy.com/info/europe/Romania"/>
    <hyperlink ref="AW642" r:id="rId557" display="https://twitter.com/KlausIohannis/lists"/>
    <hyperlink ref="F644" r:id="rId558" display="http://twiplomacy.com/info/europe/Romania"/>
    <hyperlink ref="F646" r:id="rId559" display="http://twiplomacy.com/info/europe/Romania"/>
    <hyperlink ref="AW646" r:id="rId560" display="https://twitter.com/MAERomania/lists"/>
    <hyperlink ref="F647" r:id="rId561" display="http://twiplomacy.com/info/europe/Russia"/>
    <hyperlink ref="F649" r:id="rId562" display="http://twiplomacy.com/info/europe/Russia"/>
    <hyperlink ref="F651" r:id="rId563" display="http://twiplomacy.com/info/europe/Russia"/>
    <hyperlink ref="F653" r:id="rId564" display="http://twiplomacy.com/info/europe/Russia"/>
    <hyperlink ref="F655" r:id="rId565" display="http://twiplomacy.com/info/europe/Russia"/>
    <hyperlink ref="AW655" r:id="rId566" display="https://twitter.com/MID_RF/lists"/>
    <hyperlink ref="F659" r:id="rId567"/>
    <hyperlink ref="AW659" r:id="rId568"/>
    <hyperlink ref="F652" r:id="rId569" display="http://twiplomacy.com/info/europe/Russia"/>
    <hyperlink ref="F654" r:id="rId570" display="http://twiplomacy.com/info/europe/Russia"/>
    <hyperlink ref="F656" r:id="rId571" display="http://twiplomacy.com/info/europe/Russia"/>
    <hyperlink ref="AW656" r:id="rId572" display="https://twitter.com/mfa_russia/lists"/>
    <hyperlink ref="AZ656" r:id="rId573" display="https://twitter.com/mfa_russia/lists/russian-representations/members"/>
    <hyperlink ref="F650" r:id="rId574" display="http://twiplomacy.com/info/europe/Russia"/>
    <hyperlink ref="F648" r:id="rId575" display="http://twiplomacy.com/info/europe/Russia"/>
    <hyperlink ref="F663" r:id="rId576" display="http://twiplomacy.com/info/europe/Serbia"/>
    <hyperlink ref="AW663" r:id="rId577" display="https://twitter.com/avucic/lists"/>
    <hyperlink ref="F668" r:id="rId578" display="http://twiplomacy.com/info/europe/Serbia"/>
    <hyperlink ref="F669" r:id="rId579" display="http://twiplomacy.com/info/europe/Serbia"/>
    <hyperlink ref="AW669" r:id="rId580" display="https://twitter.com/DacicIvica/lists"/>
    <hyperlink ref="F667" r:id="rId581" display="http://twiplomacy.com/info/europe/Serbia"/>
    <hyperlink ref="AW667" r:id="rId582" display="https://twitter.com/vladaOCDrs/lists"/>
    <hyperlink ref="F670" r:id="rId583" display="http://twiplomacy.com/info/europe/Slovakia"/>
    <hyperlink ref="AW670" r:id="rId584" display="https://twitter.com/Andrej_Kiska/lists"/>
    <hyperlink ref="F671" r:id="rId585" display="http://twiplomacy.com/info/europe/Slovakia"/>
    <hyperlink ref="F672" r:id="rId586" display="http://twiplomacy.com/info/europe/Slovakia"/>
    <hyperlink ref="F673" r:id="rId587" display="http://twiplomacy.com/info/europe/Slovakia"/>
    <hyperlink ref="F674" r:id="rId588" display="http://twiplomacy.com/info/europe/Slovenia"/>
    <hyperlink ref="AW674" r:id="rId589" display="https://twitter.com/BorutPahor/lists"/>
    <hyperlink ref="F675" r:id="rId590" display="http://twiplomacy.com/info/europe/Slovenia"/>
    <hyperlink ref="AW675" r:id="rId591" display="https://twitter.com/MiroCerar/lists"/>
    <hyperlink ref="F676" r:id="rId592" display="http://twiplomacy.com/info/europe/Slovenia"/>
    <hyperlink ref="F678" r:id="rId593" display="http://twiplomacy.com/info/europe/Slovenia"/>
    <hyperlink ref="AW678" r:id="rId594" display="https://twitter.com/MZZRS/lists"/>
    <hyperlink ref="AZ678" r:id="rId595" display="https://twitter.com/MZZRS/slovenia-abroad/members"/>
    <hyperlink ref="F677" r:id="rId596" display="http://twiplomacy.com/info/europe/Slovenia"/>
    <hyperlink ref="F679" r:id="rId597" display="http://twiplomacy.com/info/europe/Spain"/>
    <hyperlink ref="AW679" r:id="rId598" display="https://twitter.com/CasaReal/lists"/>
    <hyperlink ref="F680" r:id="rId599" display="http://twiplomacy.com/info/europe/Spain"/>
    <hyperlink ref="F681" r:id="rId600" display="http://twiplomacy.com/info/europe/Spain"/>
    <hyperlink ref="AW681" r:id="rId601" display="https://twitter.com/desdelamoncloa/lists"/>
    <hyperlink ref="F682" r:id="rId602"/>
    <hyperlink ref="AW682" r:id="rId603"/>
    <hyperlink ref="F683" r:id="rId604" display="http://twiplomacy.com/info/europe/Spain"/>
    <hyperlink ref="AW683" r:id="rId605" display="https://twitter.com/MAECgob/lists"/>
    <hyperlink ref="F684" r:id="rId606" display="http://twiplomacy.com/info/europe/Spain"/>
    <hyperlink ref="AW684" r:id="rId607" display="https://twitter.com/SpainMFA/lists"/>
    <hyperlink ref="F685" r:id="rId608" display="http://twiplomacy.com/info/europe/sweden/"/>
    <hyperlink ref="F686" r:id="rId609" display="http://twiplomacy.com/info/europe/sweden/"/>
    <hyperlink ref="F687" r:id="rId610" display="http://twiplomacy.com/info/europe/sweden/"/>
    <hyperlink ref="AW687" r:id="rId611" display="https://twitter.com/margotwallstrom/lists"/>
    <hyperlink ref="F689" r:id="rId612" display="http://twiplomacy.com/info/europe/sweden/"/>
    <hyperlink ref="AW689" r:id="rId613" display="https://twitter.com/Utrikesdep/lists"/>
    <hyperlink ref="AZ689" r:id="rId614" display="https://twitter.com/Utrikesdep/lists/eu/members"/>
    <hyperlink ref="F688" r:id="rId615" display="http://twiplomacy.com/info/europe/sweden/"/>
    <hyperlink ref="AW688" r:id="rId616" display="https://twitter.com/SweMFA/lists"/>
    <hyperlink ref="AZ688" r:id="rId617" display="https://twitter.com/SweMFA/swedish-embassies/members"/>
    <hyperlink ref="F693" r:id="rId618" display="http://twiplomacy.com/info/europe/Switzerland"/>
    <hyperlink ref="F696" r:id="rId619" display="http://twiplomacy.com/info/europe/Turkey"/>
    <hyperlink ref="F698" r:id="rId620" display="http://twiplomacy.com/info/europe/Turkey"/>
    <hyperlink ref="F701" r:id="rId621" display="http://twiplomacy.com/info/europe/Turkey"/>
    <hyperlink ref="AW701" r:id="rId622" display="https://twitter.com/Byegm/lists"/>
    <hyperlink ref="F703" r:id="rId623" display="http://twiplomacy.com/info/europe/Turkey"/>
    <hyperlink ref="AW703" r:id="rId624" display="https://twitter.com/MevlutCavusoglu/lists"/>
    <hyperlink ref="F704" r:id="rId625" display="http://twiplomacy.com/info/europe/Turkey"/>
    <hyperlink ref="F705" r:id="rId626" display="http://twiplomacy.com/info/europe/Turkey"/>
    <hyperlink ref="F707" r:id="rId627" display="http://twiplomacy.com/info/europe/Turkey"/>
    <hyperlink ref="F697" r:id="rId628" display="http://twiplomacy.com/info/europe/Turkey"/>
    <hyperlink ref="F712" r:id="rId629" display="http://twiplomacy.com/info/europe/Turkey"/>
    <hyperlink ref="F702" r:id="rId630" display="http://twiplomacy.com/info/europe/Turkey"/>
    <hyperlink ref="AW702" r:id="rId631" display="https://twitter.com/ByegmENG/lists"/>
    <hyperlink ref="F708" r:id="rId632" display="http://twiplomacy.com/info/europe/Turkey"/>
    <hyperlink ref="F706" r:id="rId633" display="http://twiplomacy.com/info/europe/Turkey"/>
    <hyperlink ref="F699" r:id="rId634" display="http://twiplomacy.com/info/europe/Turkey"/>
    <hyperlink ref="F711" r:id="rId635" display="http://twiplomacy.com/info/europe/Turkey"/>
    <hyperlink ref="F710" r:id="rId636" display="http://twiplomacy.com/info/europe/Turkey"/>
    <hyperlink ref="F719" r:id="rId637" display="http://twiplomacy.com/info/europe/Ukraine"/>
    <hyperlink ref="AW719" r:id="rId638" display="https://twitter.com/poroshenko/lists"/>
    <hyperlink ref="F720" r:id="rId639" display="http://twiplomacy.com/info/europe/Ukraine"/>
    <hyperlink ref="AW720" r:id="rId640" display="https://twitter.com/APUkraine/lists"/>
    <hyperlink ref="F723" r:id="rId641" display="http://twiplomacy.com/info/europe/Ukraine"/>
    <hyperlink ref="F725" r:id="rId642" display="http://twiplomacy.com/info/europe/Ukraine"/>
    <hyperlink ref="F726" r:id="rId643" display="http://twiplomacy.com/info/europe/Ukraine"/>
    <hyperlink ref="F727" r:id="rId644" display="http://twiplomacy.com/info/europe/Ukraine"/>
    <hyperlink ref="AW727" r:id="rId645" display="https://twitter.com/MFA_Ukraine/lists"/>
    <hyperlink ref="F721" r:id="rId646" display="http://twiplomacy.com/info/europe/Ukraine"/>
    <hyperlink ref="AW721" r:id="rId647"/>
    <hyperlink ref="F724" r:id="rId648" display="http://twiplomacy.com/info/europe/Ukraine"/>
    <hyperlink ref="F728" r:id="rId649" display="http://twiplomacy.com/info/europe/United-Kingdom"/>
    <hyperlink ref="F730" r:id="rId650" display="http://twiplomacy.com/info/europe/United-Kingdom"/>
    <hyperlink ref="F732" r:id="rId651" display="http://twiplomacy.com/info/europe/United-Kingdom"/>
    <hyperlink ref="AW732" r:id="rId652" display="https://twitter.com/cabinetofficeuk/lists"/>
    <hyperlink ref="F734" r:id="rId653" display="http://twiplomacy.com/info/europe/United-Kingdom"/>
    <hyperlink ref="AW734" r:id="rId654" display="https://twitter.com/foreignoffice/lists"/>
    <hyperlink ref="AZ734" r:id="rId655" display="https://twitter.com/foreignoffice/foreign-office-on-twitter/members"/>
    <hyperlink ref="AW736" r:id="rId656" display="https://twitter.com/UKUrdu/lists"/>
    <hyperlink ref="F737" r:id="rId657" display="http://twiplomacy.com/info/europe/Vatican"/>
    <hyperlink ref="F746" r:id="rId658" display="http://twiplomacy.com/info/europe/Vatican"/>
    <hyperlink ref="F738" r:id="rId659" display="http://twiplomacy.com/info/europe/Vatican"/>
    <hyperlink ref="F739" r:id="rId660" display="http://twiplomacy.com/info/europe/Vatican"/>
    <hyperlink ref="F742" r:id="rId661" display="http://twiplomacy.com/info/europe/Vatican"/>
    <hyperlink ref="F744" r:id="rId662" display="http://twiplomacy.com/info/europe/Vatican"/>
    <hyperlink ref="F740" r:id="rId663" display="http://twiplomacy.com/info/europe/Vatican"/>
    <hyperlink ref="F743" r:id="rId664" display="http://twiplomacy.com/info/europe/Vatican"/>
    <hyperlink ref="F741" r:id="rId665" display="http://twiplomacy.com/info/europe/Vatican"/>
    <hyperlink ref="F745" r:id="rId666" display="http://twiplomacy.com/info/europe/Vatican"/>
    <hyperlink ref="F748" r:id="rId667" display="http://twiplomacy.com/info/north-america/Antigua-and-Barbuda"/>
    <hyperlink ref="AW748" r:id="rId668" display="https://twitter.com/gastonbrowne/lists"/>
    <hyperlink ref="F749" r:id="rId669" display="http://twiplomacy.com/info/north-america/Antigua-and-Barbuda"/>
    <hyperlink ref="AW749" r:id="rId670" display="https://twitter.com/antiguagov/lists"/>
    <hyperlink ref="F747" r:id="rId671" display="http://twiplomacy.com/info/north-america/Antigua-and-Barbuda"/>
    <hyperlink ref="AW747" r:id="rId672" display="https://twitter.com/ABLPGastonbrown/lists"/>
    <hyperlink ref="F752" r:id="rId673"/>
    <hyperlink ref="AW752" r:id="rId674"/>
    <hyperlink ref="F753" r:id="rId675" display="http://twiplomacy.com/info/north-america/Belize"/>
    <hyperlink ref="F754" r:id="rId676" display="http://twiplomacy.com/info/north-america/Belize"/>
    <hyperlink ref="AW754" r:id="rId677" display="https://twitter.com/belizegov/lists"/>
    <hyperlink ref="F756" r:id="rId678" display="http://twiplomacy.com/info/north-america/Belize"/>
    <hyperlink ref="F757" r:id="rId679" display="http://twiplomacy.com/info/north-america/Canada"/>
    <hyperlink ref="AW757" r:id="rId680"/>
    <hyperlink ref="F758" r:id="rId681"/>
    <hyperlink ref="AW758" r:id="rId682"/>
    <hyperlink ref="F759" r:id="rId683"/>
    <hyperlink ref="AW759" r:id="rId684"/>
    <hyperlink ref="F763" r:id="rId685" display="http://twiplomacy.com/info/north-america/Canada"/>
    <hyperlink ref="AW763" r:id="rId686" display="https://twitter.com/CanadaFP/lists"/>
    <hyperlink ref="AZ763" r:id="rId687" display="https://twitter.com/CanadaFP/lists/canadian-missions-abroad"/>
    <hyperlink ref="F764" r:id="rId688" display="http://twiplomacy.com/info/north-america/Canada"/>
    <hyperlink ref="AW764" r:id="rId689" display="https://twitter.com/CanadaPE/lists"/>
    <hyperlink ref="F766" r:id="rId690" display="http://twiplomacy.com/info/north-america/Costa-Rica"/>
    <hyperlink ref="AW766" r:id="rId691" display="https://twitter.com/presidenciacr/lists"/>
    <hyperlink ref="AW767" r:id="rId692" display="https://twitter.com/Gobierno_CR/lists"/>
    <hyperlink ref="F768" r:id="rId693" display="http://twiplomacy.com/info/north-america/Costa-Rica"/>
    <hyperlink ref="AW768" r:id="rId694" display="https://twitter.com/NoticiaCR/lists"/>
    <hyperlink ref="AW770" r:id="rId695" display="https://twitter.com/CRcancilleria/lists"/>
    <hyperlink ref="F772" r:id="rId696" display="http://twiplomacy.com/info/north-america/Cuba"/>
    <hyperlink ref="F773" r:id="rId697" display="http://twiplomacy.com/info/north-america/Dominica"/>
    <hyperlink ref="AW773" r:id="rId698" display="https://twitter.com/SkerritR/lists"/>
    <hyperlink ref="F775" r:id="rId699" display="http://twiplomacy.com/info/north-america/Dominican-Republic"/>
    <hyperlink ref="AW775" r:id="rId700" display="https://twitter.com/DaniloMedina/lists"/>
    <hyperlink ref="F776" r:id="rId701" display="http://twiplomacy.com/info/north-america/Dominican-Republic"/>
    <hyperlink ref="AW776" r:id="rId702" display="https://twitter.com/PresidenciaRD/lists"/>
    <hyperlink ref="F778" r:id="rId703" display="http://twiplomacy.com/info/north-america/Dominican-Republic"/>
    <hyperlink ref="F779" r:id="rId704" display="http://twiplomacy.com/info/north-america/El-Salvador"/>
    <hyperlink ref="F780" r:id="rId705" display="http://twiplomacy.com/info/north-america/El-Salvador"/>
    <hyperlink ref="AW780" r:id="rId706" display="https://twitter.com/presidencia_sv/lists"/>
    <hyperlink ref="F783" r:id="rId707" display="http://twiplomacy.com/info/north-america/El-Salvador"/>
    <hyperlink ref="AW784" r:id="rId708"/>
    <hyperlink ref="F785" r:id="rId709" display="http://twiplomacy.com/info/north-america/Grenada"/>
    <hyperlink ref="F786" r:id="rId710"/>
    <hyperlink ref="AW786" r:id="rId711"/>
    <hyperlink ref="F787" r:id="rId712" display="http://twiplomacy.com/info/north-america/Guatemala"/>
    <hyperlink ref="F788" r:id="rId713" display="http://twiplomacy.com/info/north-america/Guatemala"/>
    <hyperlink ref="F792" r:id="rId714" display="http://twiplomacy.com/info/north-america/Haiti"/>
    <hyperlink ref="AW792" r:id="rId715" display="https://twitter.com/PrimatureHT/lists"/>
    <hyperlink ref="F794" r:id="rId716" display="http://twiplomacy.com/info/north-america/Haiti"/>
    <hyperlink ref="AW794" r:id="rId717" display="https://twitter.com/MAECHaiti/lists"/>
    <hyperlink ref="F796" r:id="rId718" display="http://twiplomacy.com/info/north-america/Honduras"/>
    <hyperlink ref="AW796" r:id="rId719" display="https://twitter.com/JuanOrlandoH/lists"/>
    <hyperlink ref="F797" r:id="rId720" display="http://twiplomacy.com/info/north-america/Honduras"/>
    <hyperlink ref="AW797" r:id="rId721" display="https://twitter.com/Presidencia_HN/lists"/>
    <hyperlink ref="F798" r:id="rId722" display="http://twiplomacy.com/info/north-america/Honduras"/>
    <hyperlink ref="F800" r:id="rId723" display="http://twiplomacy.com/info/north-america/Honduras"/>
    <hyperlink ref="F803" r:id="rId724" display="http://twiplomacy.com/info/north-america/Jamaica"/>
    <hyperlink ref="F804" r:id="rId725" display="http://twiplomacy.com/info/north-america/Mexico"/>
    <hyperlink ref="F805" r:id="rId726" display="http://twiplomacy.com/info/north-america/Mexico"/>
    <hyperlink ref="AW805" r:id="rId727" display="https://twitter.com/PresidenciaMX/lists"/>
    <hyperlink ref="F806" r:id="rId728" display="http://twiplomacy.com/info/north-america/Mexico"/>
    <hyperlink ref="AW806" r:id="rId729" display="https://twitter.com/gobrep/lists"/>
    <hyperlink ref="F808" r:id="rId730" display="http://twiplomacy.com/info/north-america/Mexico"/>
    <hyperlink ref="AW808" r:id="rId731" display="https://twitter.com/SRE_mx/lists"/>
    <hyperlink ref="AZ808" r:id="rId732" display="https://twitter.com/SRE_mx/embajadas/members"/>
    <hyperlink ref="F809" r:id="rId733" display="http://twiplomacy.com/info/north-america/Panama"/>
    <hyperlink ref="F810" r:id="rId734" display="http://twiplomacy.com/info/north-america/Panama"/>
    <hyperlink ref="AW810" r:id="rId735" display="https://twitter.com/PresidenciaPma/lists"/>
    <hyperlink ref="F812" r:id="rId736" display="http://twiplomacy.com/info/north-america/Panama"/>
    <hyperlink ref="AW812" r:id="rId737" display="https://twitter.com/IsabelStMalo/lists"/>
    <hyperlink ref="F813" r:id="rId738" display="http://twiplomacy.com/info/north-america/Panama"/>
    <hyperlink ref="AW813" r:id="rId739" display="https://twitter.com/CancilleriaPma/lists"/>
    <hyperlink ref="F814" r:id="rId740" display="http://twiplomacy.com/info/north-america/Panama"/>
    <hyperlink ref="F816" r:id="rId741" display="http://twiplomacy.com/info/south-america/Puerto_Rico"/>
    <hyperlink ref="AW816" r:id="rId742" display="https://twitter.com/fortalezapr/lists"/>
    <hyperlink ref="F818" r:id="rId743" display="http://twiplomacy.com/info/south-america/Puerto_Rico"/>
    <hyperlink ref="AW818" r:id="rId744" display="https://twitter.com/DeptEstadoPR/lists"/>
    <hyperlink ref="F821" r:id="rId745" display="http://twiplomacy.com/info/north-america/Saint-Kitts-and-Nevis"/>
    <hyperlink ref="AW821" r:id="rId746" display="https://twitter.com/skngov/lists"/>
    <hyperlink ref="F823" r:id="rId747" display="http://twiplomacy.com/info/north-america/Saint-Lucia"/>
    <hyperlink ref="F824" r:id="rId748"/>
    <hyperlink ref="AW824" r:id="rId749"/>
    <hyperlink ref="F826" r:id="rId750" display="http://twiplomacy.com/info/north-america/Trinidad-and-Tobago"/>
    <hyperlink ref="AW826" r:id="rId751"/>
    <hyperlink ref="F827" r:id="rId752" display="http://twiplomacy.com/info/north-america/Trinidad-and-Tobago"/>
    <hyperlink ref="F829" r:id="rId753" display="http://twiplomacy.com/info/north-america/United-States"/>
    <hyperlink ref="AW829" r:id="rId754"/>
    <hyperlink ref="F830" r:id="rId755" display="http://twiplomacy.com/info/north-america/United-States"/>
    <hyperlink ref="AW830" r:id="rId756" display="https://twitter.com/WhiteHouse/lists"/>
    <hyperlink ref="F835" r:id="rId757" display="http://twiplomacy.com/info/north-america/United-States"/>
    <hyperlink ref="F837" r:id="rId758" display="http://twiplomacy.com/info/north-america/United-States"/>
    <hyperlink ref="AW837" r:id="rId759" display="https://twitter.com/StateDept/lists"/>
    <hyperlink ref="F838" r:id="rId760" display="http://twiplomacy.com/info/north-america/United-States"/>
    <hyperlink ref="F848" r:id="rId761" display="http://twiplomacy.com/info/north-america/United-States"/>
    <hyperlink ref="AW848" r:id="rId762"/>
    <hyperlink ref="F850" r:id="rId763" display="http://twiplomacy.com/info/north-america/United-States"/>
    <hyperlink ref="AW850" r:id="rId764" display="https://twitter.com/lacasablanca/lists"/>
    <hyperlink ref="F847" r:id="rId765" display="http://twiplomacy.com/info/north-america/United-States"/>
    <hyperlink ref="AW847" r:id="rId766" display="https://twitter.com/StateDeptLive/lists"/>
    <hyperlink ref="F840" r:id="rId767" display="http://twiplomacy.com/info/north-america/United-States"/>
    <hyperlink ref="F842" r:id="rId768" display="http://twiplomacy.com/info/north-america/United-States"/>
    <hyperlink ref="F844" r:id="rId769" display="http://twiplomacy.com/info/north-america/United-States"/>
    <hyperlink ref="F849" r:id="rId770" display="http://twiplomacy.com/info/north-america/United-States"/>
    <hyperlink ref="F851" r:id="rId771" display="http://twiplomacy.com/info/north-america/United-States"/>
    <hyperlink ref="F843" r:id="rId772" display="http://twiplomacy.com/info/north-america/United-States"/>
    <hyperlink ref="F845" r:id="rId773" display="http://twiplomacy.com/info/north-america/United-States"/>
    <hyperlink ref="F839" r:id="rId774" display="http://twiplomacy.com/info/north-america/United-States"/>
    <hyperlink ref="AW839" r:id="rId775" display="https://twitter.com/USAbilAraby/lists"/>
    <hyperlink ref="F852" r:id="rId776" display="http://twiplomacy.com/info/north-america/Australia"/>
    <hyperlink ref="AW852" r:id="rId777"/>
    <hyperlink ref="AW856" r:id="rId778" display="https://twitter.com/dfat/lists"/>
    <hyperlink ref="AZ856" r:id="rId779" display="https://twitter.com/dfat/dfat-on-twitter/members"/>
    <hyperlink ref="F859" r:id="rId780" display="http://twiplomacy.com/info/oceania/Fiji"/>
    <hyperlink ref="F861" r:id="rId781" display="http://twiplomacy.com/info/oceania/Fiji"/>
    <hyperlink ref="F862" r:id="rId782" display="http://twiplomacy.com/info/oceania/Fiji"/>
    <hyperlink ref="AW862" r:id="rId783" display="https://twitter.com/MFAFiji/lists"/>
    <hyperlink ref="F867" r:id="rId784"/>
    <hyperlink ref="AW867" r:id="rId785"/>
    <hyperlink ref="F872" r:id="rId786" display="http://twiplomacy.com/info/oceania/Palau"/>
    <hyperlink ref="F873" r:id="rId787" display="http://twiplomacy.com/info/oceania/Samoa"/>
    <hyperlink ref="F874" r:id="rId788" display="http://twiplomacy.com/info/oceania/Solomon-Islands"/>
    <hyperlink ref="F876" r:id="rId789" display="http://twiplomacy.com/info/oceania/Tonga"/>
    <hyperlink ref="F879" r:id="rId790" display="http://twiplomacy.com/info/oceania/Vanuatu"/>
    <hyperlink ref="F881" r:id="rId791"/>
    <hyperlink ref="AW881" r:id="rId792"/>
    <hyperlink ref="F882" r:id="rId793" display="http://twiplomacy.com/info/south-america/Argentina"/>
    <hyperlink ref="F884" r:id="rId794" display="http://twiplomacy.com/info/south-america/Argentina"/>
    <hyperlink ref="F889" r:id="rId795" display="http://twiplomacy.com/info/south-america/Bolivia"/>
    <hyperlink ref="AW889" r:id="rId796" display="https://twitter.com/MindeGobierno/lists"/>
    <hyperlink ref="F890" r:id="rId797" display="http://twiplomacy.com/info/south-america/Bolivia"/>
    <hyperlink ref="F892" r:id="rId798" display="http://twiplomacy.com/info/south-america/Brazil"/>
    <hyperlink ref="AW892" r:id="rId799" display="https://twitter.com/casacivilbr/lists"/>
    <hyperlink ref="F893" r:id="rId800" display="http://twiplomacy.com/info/south-america/Brazil"/>
    <hyperlink ref="AW894" r:id="rId801" display="https://twitter.com/imprensaPR/lists"/>
    <hyperlink ref="F897" r:id="rId802" display="http://twiplomacy.com/info/south-america/Brazil"/>
    <hyperlink ref="AW897" r:id="rId803" display="https://twitter.com/ItamaratyGovBr/lists"/>
    <hyperlink ref="F895" r:id="rId804" display="http://twiplomacy.com/info/south-america/Brazil"/>
    <hyperlink ref="AW893" r:id="rId805" display="https://twitter.com/BrazilGovNews/lists"/>
    <hyperlink ref="F899" r:id="rId806" display="http://twiplomacy.com/info/south-america/Brazil"/>
    <hyperlink ref="AW899" r:id="rId807" display="https://twitter.com/Itamaraty_EN/lists"/>
    <hyperlink ref="F898" r:id="rId808" display="http://twiplomacy.com/info/south-america/Brazil"/>
    <hyperlink ref="AW898" r:id="rId809" display="https://twitter.com/Itamaraty_EN/lists"/>
    <hyperlink ref="F904" r:id="rId810" display="http://twiplomacy.com/info/south-america/Chile"/>
    <hyperlink ref="AW904" r:id="rId811" display="https://twitter.com/Minrel_Chile/lists"/>
    <hyperlink ref="F906" r:id="rId812" display="http://twiplomacy.com/info/south-america/Colombia"/>
    <hyperlink ref="AW906" r:id="rId813" display="https://twitter.com/JuanManSantos/lists"/>
    <hyperlink ref="F907" r:id="rId814" display="http://twiplomacy.com/info/south-america/Colombia"/>
    <hyperlink ref="AW907" r:id="rId815" display="https://twitter.com/infopresidencia/lists"/>
    <hyperlink ref="F909" r:id="rId816" display="http://twiplomacy.com/info/south-america/Colombia"/>
    <hyperlink ref="F911" r:id="rId817" display="http://twiplomacy.com/info/south-america/Ecuador"/>
    <hyperlink ref="F913" r:id="rId818" display="http://twiplomacy.com/info/south-america/Ecuador"/>
    <hyperlink ref="AW913" r:id="rId819" display="https://twitter.com/CancilleriaEc/lists"/>
    <hyperlink ref="AZ913" r:id="rId820" display="https://twitter.com/CancilleriaEc/embajadas-de-ecuador/members"/>
    <hyperlink ref="F914" r:id="rId821"/>
    <hyperlink ref="AW914" r:id="rId822"/>
    <hyperlink ref="AW915" r:id="rId823"/>
    <hyperlink ref="F916" r:id="rId824"/>
    <hyperlink ref="F917" r:id="rId825"/>
    <hyperlink ref="AW917" r:id="rId826"/>
    <hyperlink ref="F920" r:id="rId827" display="http://twiplomacy.com/info/south-america/Paraguay"/>
    <hyperlink ref="F921" r:id="rId828" display="http://twiplomacy.com/info/south-america/Paraguay"/>
    <hyperlink ref="F923" r:id="rId829" display="http://twiplomacy.com/info/south-america/Paraguay"/>
    <hyperlink ref="F926" r:id="rId830" display="http://twiplomacy.com/info/south-america/Peru"/>
    <hyperlink ref="AW926" r:id="rId831" display="https://twitter.com/prensapalacio/lists"/>
    <hyperlink ref="F928" r:id="rId832" display="http://twiplomacy.com/info/south-america/Peru"/>
    <hyperlink ref="AW928" r:id="rId833" display="https://twitter.com/pcmperu/lists"/>
    <hyperlink ref="F930" r:id="rId834" display="http://twiplomacy.com/info/south-america/Peru"/>
    <hyperlink ref="AW930" r:id="rId835" display="https://twitter.com/CancilleriaPeru/lists"/>
    <hyperlink ref="AZ930" r:id="rId836" display="https://twitter.com/CancilleriaPeru/lists/misiones-diplom%C3%A1ticas"/>
    <hyperlink ref="AW931" r:id="rId837" display="https://twitter.com/Bouterse2015/lists"/>
    <hyperlink ref="F934" r:id="rId838" display="http://twiplomacy.com/info/south-america/Uruguay"/>
    <hyperlink ref="AW934" r:id="rId839" display="https://twitter.com/SCpresidenciauy/lists"/>
    <hyperlink ref="F935" r:id="rId840" display="http://twiplomacy.com/info/south-america/Uruguay"/>
    <hyperlink ref="AW935" r:id="rId841" display="https://twitter.com/TabareVazquez/lists"/>
    <hyperlink ref="F936" r:id="rId842" display="http://twiplomacy.com/info/south-america/Venezuela"/>
    <hyperlink ref="F941" r:id="rId843" display="http://twiplomacy.com/info/south-america/Venezuela"/>
    <hyperlink ref="F943" r:id="rId844" display="http://twiplomacy.com/info/south-america/Venezuela"/>
    <hyperlink ref="F938" r:id="rId845" display="http://twiplomacy.com/info/south-america/Venezuela"/>
    <hyperlink ref="F939" r:id="rId846" display="http://twiplomacy.com/info/south-america/Venezuela"/>
    <hyperlink ref="F940" r:id="rId847" display="http://twiplomacy.com/info/south-america/Venezuela"/>
    <hyperlink ref="F944" r:id="rId848" display="http://twiplomacy.com/info/south-america/Venezuela"/>
    <hyperlink ref="F945" r:id="rId849" display="http://twiplomacy.com/info/south-america/Venezuela"/>
    <hyperlink ref="F947" r:id="rId850" display="http://twiplomacy.com/info/south-america/Venezuela"/>
    <hyperlink ref="F950" r:id="rId851" display="http://twiplomacy.com/info/south-america/Venezuela"/>
    <hyperlink ref="F949" r:id="rId852" display="http://twiplomacy.com/info/south-america/Venezuela"/>
    <hyperlink ref="F953" r:id="rId853" display="http://twiplomacy.com/info/south-america/Venezuela"/>
    <hyperlink ref="F952" r:id="rId854" display="http://twiplomacy.com/info/south-america/Venezuela"/>
    <hyperlink ref="F948" r:id="rId855" display="http://twiplomacy.com/info/south-america/Venezuela"/>
    <hyperlink ref="F951" r:id="rId856" display="http://twiplomacy.com/info/south-america/Venezuela"/>
    <hyperlink ref="F61" r:id="rId857" display="http://twiplomacy.com/info/africa/Djibouti"/>
    <hyperlink ref="F304" r:id="rId858" display="http://twiplomacy.com/info/asia/japan/"/>
    <hyperlink ref="F356" r:id="rId859"/>
    <hyperlink ref="AW356" r:id="rId860"/>
    <hyperlink ref="F18" r:id="rId861" display="http://twiplomacy.com/info/africa/Benin"/>
    <hyperlink ref="AW19" r:id="rId862" display="https://twitter.com/BeninMae/lists"/>
    <hyperlink ref="F24" r:id="rId863" display="http://twiplomacy.com/info/africa/Burkina-Faso"/>
    <hyperlink ref="AW24" r:id="rId864" display="https://twitter.com/MichelKafando/lists"/>
    <hyperlink ref="F13" r:id="rId865" display="http://twiplomacy.com/info/africa/Benin"/>
    <hyperlink ref="AW13" r:id="rId866"/>
    <hyperlink ref="AW57" r:id="rId867" display="https://twitter.com/Gouvrdcongo/lists"/>
    <hyperlink ref="AW58" r:id="rId868" display="https://twitter.com/RepdemCongo/lists"/>
    <hyperlink ref="F64" r:id="rId869" display="http://twiplomacy.com/info/africa/Djibouti"/>
    <hyperlink ref="AW64" r:id="rId870" display="https://twitter.com/Secradjib/lists"/>
    <hyperlink ref="F90" r:id="rId871" display="http://twiplomacy.com/info/africa/Ghana"/>
    <hyperlink ref="F106" r:id="rId872" display="http://twiplomacy.com/info/africa/Ivory-Coast"/>
    <hyperlink ref="F115" r:id="rId873" display="http://twiplomacy.com/info/africa/Kenya"/>
    <hyperlink ref="AW201" r:id="rId874"/>
    <hyperlink ref="F227" r:id="rId875" display="http://twiplomacy.com/info/asia/Armenia"/>
    <hyperlink ref="F255" r:id="rId876" display="http://twiplomacy.com/info/asia/Georgia"/>
    <hyperlink ref="F256" r:id="rId877" display="http://twiplomacy.com/info/asia/Georgia"/>
    <hyperlink ref="F288" r:id="rId878" display="http://twiplomacy.com/info/asia/Iraq"/>
    <hyperlink ref="F287" r:id="rId879" display="http://twiplomacy.com/info/asia/Iraq"/>
    <hyperlink ref="F332" r:id="rId880" display="http://twiplomacy.com/info/asia/Kazakhstan"/>
    <hyperlink ref="F349" r:id="rId881" display="http://twiplomacy.com/info/asia/Maldives"/>
    <hyperlink ref="F355" r:id="rId882" display="http://twiplomacy.com/info/asia/Maldives"/>
    <hyperlink ref="F351" r:id="rId883" display="http://twiplomacy.com/info/asia/Maldives"/>
    <hyperlink ref="F412" r:id="rId884" display="http://twiplomacy.com/info/africa/Seychelles"/>
    <hyperlink ref="F429" r:id="rId885" display="http://twiplomacy.com/info/asia/Thailand"/>
    <hyperlink ref="F430" r:id="rId886" display="http://twiplomacy.com/info/asia/Thailand"/>
    <hyperlink ref="F434" r:id="rId887" display="http://twiplomacy.com/info/asia/United-Arab-Emirates"/>
    <hyperlink ref="F438" r:id="rId888" display="http://twiplomacy.com/info/asia/United-Arab-Emirates"/>
    <hyperlink ref="AW600" r:id="rId889" display="https://twitter.com/eGovMalta/lists"/>
    <hyperlink ref="F620" r:id="rId890" display="http://twiplomacy.com/info/europe/Netherlands"/>
    <hyperlink ref="F771" r:id="rId891" display="http://twiplomacy.com/info/north-america/Costa-Rica"/>
    <hyperlink ref="F795" r:id="rId892" display="http://twiplomacy.com/info/north-america/Haiti"/>
    <hyperlink ref="F801" r:id="rId893" display="http://twiplomacy.com/info/north-america/Honduras"/>
    <hyperlink ref="F863" r:id="rId894" display="http://twiplomacy.com/info/oceania/Fiji"/>
    <hyperlink ref="F253" r:id="rId895" display="http://twiplomacy.com/info/asia/Georgia"/>
    <hyperlink ref="AW882" r:id="rId896"/>
    <hyperlink ref="AW251" r:id="rId897"/>
    <hyperlink ref="F251" r:id="rId898"/>
    <hyperlink ref="F865" r:id="rId899" display="http://twiplomacy.com/info/oceania/MarshallIslands"/>
    <hyperlink ref="F110" r:id="rId900" display="http://twiplomacy.com/info/africa/Kenya"/>
    <hyperlink ref="F187" r:id="rId901" display="http://twiplomacy.com/info/africa/Tanzania"/>
    <hyperlink ref="F190" r:id="rId902" display="http://twiplomacy.com/info/africa/Tanzania"/>
    <hyperlink ref="F189" r:id="rId903" display="http://twiplomacy.com/info/africa/Tanzania"/>
    <hyperlink ref="F228" r:id="rId904" display="http://twiplomacy.com/info/asia/Armenia"/>
    <hyperlink ref="F774" r:id="rId905" display="http://twiplomacy.com/info/north-america/Dominica"/>
    <hyperlink ref="F386" r:id="rId906" display="http://twiplomacy.com/info/asia/Philippines"/>
    <hyperlink ref="AW396" r:id="rId907"/>
    <hyperlink ref="AW631" r:id="rId908"/>
    <hyperlink ref="AW471" r:id="rId909"/>
    <hyperlink ref="AW61" r:id="rId910"/>
    <hyperlink ref="AW190" r:id="rId911"/>
    <hyperlink ref="AW493" r:id="rId912"/>
    <hyperlink ref="AW690" r:id="rId913"/>
    <hyperlink ref="AW761" r:id="rId914"/>
    <hyperlink ref="AW762" r:id="rId915"/>
    <hyperlink ref="AW315" r:id="rId916"/>
    <hyperlink ref="AW209" r:id="rId917"/>
    <hyperlink ref="AW410" r:id="rId918"/>
    <hyperlink ref="AW370" r:id="rId919"/>
    <hyperlink ref="AW208" r:id="rId920"/>
    <hyperlink ref="AW94" r:id="rId921"/>
    <hyperlink ref="AW141" r:id="rId922"/>
    <hyperlink ref="AW639" r:id="rId923"/>
    <hyperlink ref="AW70" r:id="rId924"/>
    <hyperlink ref="AW445" r:id="rId925"/>
    <hyperlink ref="AW382" r:id="rId926"/>
    <hyperlink ref="AW400" r:id="rId927"/>
    <hyperlink ref="AW240" r:id="rId928"/>
    <hyperlink ref="F603" r:id="rId929" display="http://twiplomacy.com/info/europe/Moldova"/>
    <hyperlink ref="AW603" r:id="rId930"/>
    <hyperlink ref="F94" r:id="rId931" display="http://twiplomacy.com/info/africa/Guinea"/>
    <hyperlink ref="F315" r:id="rId932" display="http://twiplomacy.com/info/asia/japan/"/>
    <hyperlink ref="F370" r:id="rId933" display="http://twiplomacy.com/info/asia/Nepal"/>
    <hyperlink ref="F410" r:id="rId934" display="http://twiplomacy.com/info/asia/Sri-Lanka"/>
    <hyperlink ref="F690" r:id="rId935" display="http://twiplomacy.com/info/europe/sweden/"/>
    <hyperlink ref="F761" r:id="rId936" display="http://twiplomacy.com/info/north-america/Canada"/>
    <hyperlink ref="F762" r:id="rId937" display="http://twiplomacy.com/info/north-america/Canada"/>
    <hyperlink ref="F571" r:id="rId938" display="http://twiplomacy.com/info/europe/Latvia"/>
    <hyperlink ref="AW571" r:id="rId939"/>
    <hyperlink ref="AW11" r:id="rId940"/>
    <hyperlink ref="F258" r:id="rId941" display="http://twiplomacy.com/info/asia/Georgia"/>
    <hyperlink ref="AW609" r:id="rId942"/>
    <hyperlink ref="F609" r:id="rId943" display="http://twiplomacy.com/info/europe/Monaco"/>
    <hyperlink ref="AW697" r:id="rId944"/>
    <hyperlink ref="F195" r:id="rId945" display="http://twiplomacy.com/info/africa/Togo"/>
    <hyperlink ref="AW195" r:id="rId946"/>
    <hyperlink ref="F193" r:id="rId947" display="http://twiplomacy.com/info/africa/Togo"/>
    <hyperlink ref="AW193" r:id="rId948"/>
    <hyperlink ref="F15" r:id="rId949" display="http://twiplomacy.com/info/africa/Benin"/>
    <hyperlink ref="AW15" r:id="rId950" display="https://twitter.com/primaturebj/lists"/>
    <hyperlink ref="F96" r:id="rId951" display="http://twiplomacy.com/info/africa/Guinea"/>
    <hyperlink ref="AW93" r:id="rId952"/>
    <hyperlink ref="F605" r:id="rId953" display="http://twiplomacy.com/info/europe/Moldova"/>
    <hyperlink ref="F145" r:id="rId954" display="http://twiplomacy.com/info/africa/Niger"/>
    <hyperlink ref="AW39" r:id="rId955"/>
    <hyperlink ref="AW901" r:id="rId956"/>
    <hyperlink ref="AW110" r:id="rId957"/>
    <hyperlink ref="AW605" r:id="rId958"/>
    <hyperlink ref="AW145" r:id="rId959"/>
    <hyperlink ref="AW685" r:id="rId960"/>
    <hyperlink ref="F151" r:id="rId961" display="http://twiplomacy.com/info/africa/Nigeria"/>
    <hyperlink ref="F888" r:id="rId962" display="http://twiplomacy.com/info/south-america/Bolivia"/>
    <hyperlink ref="AW888" r:id="rId963"/>
    <hyperlink ref="F802" r:id="rId964" display="http://twiplomacy.com/info/north-america/Jamaica"/>
    <hyperlink ref="AW802" r:id="rId965"/>
    <hyperlink ref="F806:F808" r:id="rId966" location="evanspaulpm" display="https://discover.twitter.com/first-tweet - evanspaulpm"/>
    <hyperlink ref="F790" r:id="rId967" display="http://twiplomacy.com/info/north-america/Haiti"/>
    <hyperlink ref="F932" r:id="rId968"/>
    <hyperlink ref="F931" r:id="rId969"/>
    <hyperlink ref="AW709" r:id="rId970"/>
    <hyperlink ref="AW905" r:id="rId971"/>
    <hyperlink ref="AW277" r:id="rId972"/>
    <hyperlink ref="AW435" r:id="rId973"/>
    <hyperlink ref="AW735" r:id="rId974"/>
    <hyperlink ref="AW245" r:id="rId975"/>
    <hyperlink ref="AW301" r:id="rId976"/>
    <hyperlink ref="AW303" r:id="rId977"/>
    <hyperlink ref="AW300" r:id="rId978"/>
    <hyperlink ref="AW860" r:id="rId979"/>
    <hyperlink ref="AW598" r:id="rId980"/>
    <hyperlink ref="AW790" r:id="rId981"/>
    <hyperlink ref="AW932" r:id="rId982"/>
    <hyperlink ref="F277" r:id="rId983" display="http://twiplomacy.com/info/asia/Iran"/>
    <hyperlink ref="F435" r:id="rId984" display="http://twiplomacy.com/info/asia/United-Arab-Emirates"/>
    <hyperlink ref="F245:F247" r:id="rId985" display="http://twiplomacy.com/info/asia/Israel"/>
    <hyperlink ref="F245" r:id="rId986" display="http://twiplomacy.com/info/asia/Brunei"/>
    <hyperlink ref="F709" r:id="rId987" display="http://twiplomacy.com/info/europe/Turkey"/>
    <hyperlink ref="F735" r:id="rId988" display="http://twiplomacy.com/info/europe/United-Kingdom"/>
    <hyperlink ref="F905" r:id="rId989" display="http://twiplomacy.com/info/south-america/Chile"/>
    <hyperlink ref="F860" r:id="rId990" display="http://twiplomacy.com/info/oceania/Fiji"/>
    <hyperlink ref="F891" r:id="rId991" display="http://twiplomacy.com/info/south-america/Brazil"/>
    <hyperlink ref="F886" r:id="rId992" display="http://twiplomacy.com/info/south-america/Bolivia"/>
    <hyperlink ref="BL888" r:id="rId993"/>
    <hyperlink ref="BL884" r:id="rId994"/>
    <hyperlink ref="BL323" r:id="rId995"/>
    <hyperlink ref="BL266" r:id="rId996"/>
    <hyperlink ref="BL480" r:id="rId997"/>
    <hyperlink ref="BL614" r:id="rId998"/>
    <hyperlink ref="BL400" r:id="rId999"/>
    <hyperlink ref="BL569" r:id="rId1000"/>
    <hyperlink ref="BL689" r:id="rId1001"/>
    <hyperlink ref="BL842" r:id="rId1002"/>
    <hyperlink ref="BL520" r:id="rId1003"/>
    <hyperlink ref="BL109" r:id="rId1004"/>
    <hyperlink ref="BL852" r:id="rId1005"/>
    <hyperlink ref="BL515" r:id="rId1006"/>
    <hyperlink ref="BL847" r:id="rId1007"/>
    <hyperlink ref="BL808" r:id="rId1008"/>
    <hyperlink ref="BL270" r:id="rId1009"/>
    <hyperlink ref="BL823" r:id="rId1010"/>
    <hyperlink ref="BL535" r:id="rId1011"/>
    <hyperlink ref="BL260" r:id="rId1012"/>
    <hyperlink ref="BL318" r:id="rId1013"/>
    <hyperlink ref="BL554" r:id="rId1014" display="https://periscope.tv/PresidentIRL"/>
    <hyperlink ref="BL417" r:id="rId1015"/>
    <hyperlink ref="BL921" r:id="rId1016"/>
    <hyperlink ref="BL810" r:id="rId1017"/>
    <hyperlink ref="BL805" r:id="rId1018"/>
    <hyperlink ref="BL941" r:id="rId1019"/>
    <hyperlink ref="BL797" r:id="rId1020"/>
    <hyperlink ref="BL634" r:id="rId1021"/>
    <hyperlink ref="BL803" r:id="rId1022"/>
    <hyperlink ref="BL730" r:id="rId1023"/>
    <hyperlink ref="BL630" r:id="rId1024"/>
    <hyperlink ref="BL261" r:id="rId1025"/>
    <hyperlink ref="BL636" r:id="rId1026"/>
    <hyperlink ref="BL904" r:id="rId1027"/>
    <hyperlink ref="BL788" r:id="rId1028"/>
    <hyperlink ref="BL622" r:id="rId1029"/>
    <hyperlink ref="BL655" r:id="rId1030"/>
    <hyperlink ref="BL92" r:id="rId1031"/>
    <hyperlink ref="BL459" r:id="rId1032"/>
    <hyperlink ref="BL556" r:id="rId1033"/>
    <hyperlink ref="BL613" r:id="rId1034"/>
    <hyperlink ref="BL265" r:id="rId1035"/>
    <hyperlink ref="BL680" r:id="rId1036"/>
    <hyperlink ref="BL409" r:id="rId1037"/>
    <hyperlink ref="BL583" r:id="rId1038"/>
    <hyperlink ref="BL625" r:id="rId1039"/>
    <hyperlink ref="BL477" r:id="rId1040"/>
    <hyperlink ref="BL757" r:id="rId1041"/>
    <hyperlink ref="BL855" r:id="rId1042"/>
    <hyperlink ref="BL796" r:id="rId1043"/>
    <hyperlink ref="BL906" r:id="rId1044"/>
    <hyperlink ref="BL292" r:id="rId1045"/>
    <hyperlink ref="BL897" r:id="rId1046"/>
    <hyperlink ref="BL61" r:id="rId1047"/>
    <hyperlink ref="BL907" r:id="rId1048"/>
    <hyperlink ref="BL264" r:id="rId1049"/>
    <hyperlink ref="BL390" r:id="rId1050"/>
    <hyperlink ref="BL99" r:id="rId1051"/>
    <hyperlink ref="BL816" r:id="rId1052"/>
    <hyperlink ref="BL734" r:id="rId1053"/>
    <hyperlink ref="BL508" r:id="rId1054"/>
    <hyperlink ref="BL804" r:id="rId1055"/>
    <hyperlink ref="BL522" r:id="rId1056"/>
    <hyperlink ref="BL848" r:id="rId1057"/>
    <hyperlink ref="BL775" r:id="rId1058"/>
    <hyperlink ref="BL679" r:id="rId1059"/>
    <hyperlink ref="BL813" r:id="rId1060"/>
    <hyperlink ref="BL913" r:id="rId1061"/>
    <hyperlink ref="BL909" r:id="rId1062"/>
    <hyperlink ref="BL572" r:id="rId1063"/>
    <hyperlink ref="BL539" r:id="rId1064"/>
    <hyperlink ref="BL150" r:id="rId1065"/>
    <hyperlink ref="F595" r:id="rId1066" display="http://twiplomacy.com/info/europe/f-y-r-o-m/"/>
    <hyperlink ref="F465" r:id="rId1067" display="http://twiplomacy.com/info/europe/Belgium"/>
    <hyperlink ref="F773:F774" r:id="rId1068" display="https://twitter.com/UKUrdu/statuses/21571420614"/>
    <hyperlink ref="BL901" r:id="rId1069"/>
    <hyperlink ref="BL802" r:id="rId1070"/>
    <hyperlink ref="BL149" r:id="rId1071"/>
    <hyperlink ref="BL787" r:id="rId1072"/>
    <hyperlink ref="AW886" r:id="rId1073"/>
    <hyperlink ref="AW891" r:id="rId1074"/>
    <hyperlink ref="BL891" r:id="rId1075"/>
    <hyperlink ref="AZ727" r:id="rId1076"/>
    <hyperlink ref="AZ583" r:id="rId1077"/>
    <hyperlink ref="AZ315" r:id="rId1078"/>
    <hyperlink ref="AZ914" r:id="rId1079"/>
    <hyperlink ref="AW434" r:id="rId1080"/>
    <hyperlink ref="AW613" r:id="rId1081"/>
    <hyperlink ref="AZ552" r:id="rId1082"/>
    <hyperlink ref="AW680" r:id="rId1083"/>
    <hyperlink ref="AW259" r:id="rId1084"/>
    <hyperlink ref="AW462" r:id="rId1085"/>
    <hyperlink ref="AW334" r:id="rId1086"/>
    <hyperlink ref="AW131" r:id="rId1087"/>
    <hyperlink ref="AW562" r:id="rId1088"/>
    <hyperlink ref="AW544" r:id="rId1089"/>
    <hyperlink ref="AW783" r:id="rId1090"/>
    <hyperlink ref="AW365" r:id="rId1091"/>
    <hyperlink ref="AW677" r:id="rId1092"/>
    <hyperlink ref="AW541" r:id="rId1093"/>
    <hyperlink ref="AZ462" r:id="rId1094"/>
    <hyperlink ref="AZ159" r:id="rId1095"/>
    <hyperlink ref="AW788" r:id="rId1096"/>
    <hyperlink ref="AW565" r:id="rId1097"/>
    <hyperlink ref="AW778" r:id="rId1098"/>
    <hyperlink ref="AW461" r:id="rId1099"/>
    <hyperlink ref="AW486" r:id="rId1100"/>
    <hyperlink ref="AW391" r:id="rId1101"/>
    <hyperlink ref="F638" r:id="rId1102" display="http://twiplomacy.com/info/europe/Portugal"/>
    <hyperlink ref="AW638" r:id="rId1103"/>
    <hyperlink ref="F384" r:id="rId1104" display="http://twiplomacy.com/info/asia/Philippines"/>
    <hyperlink ref="AW384" r:id="rId1105"/>
    <hyperlink ref="F29" r:id="rId1106" display="http://twiplomacy.com/info/africa/Burkina-Faso"/>
    <hyperlink ref="AW29" r:id="rId1107"/>
    <hyperlink ref="F589" r:id="rId1108" display="http://twiplomacy.com/info/europe/Luxembourg"/>
    <hyperlink ref="AW589" r:id="rId1109"/>
    <hyperlink ref="AW162" r:id="rId1110"/>
    <hyperlink ref="AW143" r:id="rId1111"/>
    <hyperlink ref="F143" r:id="rId1112" display="http://twiplomacy.com/info/africa/Namibia"/>
    <hyperlink ref="AW53" r:id="rId1113"/>
    <hyperlink ref="AW124" r:id="rId1114"/>
    <hyperlink ref="F124" r:id="rId1115" display="http://twiplomacy.com/info/africa/Madagascar"/>
    <hyperlink ref="F210" r:id="rId1116" display="http://twiplomacy.com/info/africa/Uganda"/>
    <hyperlink ref="F3" r:id="rId1117" display="http://twiplomacy.com/info/africa/Algeria"/>
    <hyperlink ref="AW3" r:id="rId1118"/>
    <hyperlink ref="F296" r:id="rId1119" display="http://twiplomacy.com/info/asia/Israel"/>
    <hyperlink ref="AW296" r:id="rId1120"/>
    <hyperlink ref="F700" r:id="rId1121" display="http://twiplomacy.com/info/europe/Turkey"/>
    <hyperlink ref="AW700" r:id="rId1122"/>
    <hyperlink ref="AW41" r:id="rId1123"/>
    <hyperlink ref="F635" r:id="rId1124" display="http://twiplomacy.com/info/europe/Poland"/>
    <hyperlink ref="AW635" r:id="rId1125"/>
    <hyperlink ref="F871" r:id="rId1126" display="http://twiplomacy.com/info/oceania/New-Zealand"/>
    <hyperlink ref="AW871" r:id="rId1127"/>
    <hyperlink ref="AW722" r:id="rId1128"/>
    <hyperlink ref="F722" r:id="rId1129" display="http://twiplomacy.com/info/europe/Ukraine"/>
    <hyperlink ref="F329" r:id="rId1130" display="http://twiplomacy.com/info/asia/Kazakhstan"/>
    <hyperlink ref="F128" r:id="rId1131" display="http://twiplomacy.com/info/africa/Malawi"/>
    <hyperlink ref="AW128" r:id="rId1132"/>
    <hyperlink ref="AW686" r:id="rId1133"/>
    <hyperlink ref="AW547" r:id="rId1134"/>
    <hyperlink ref="F547" r:id="rId1135" display="http://twiplomacy.com/info/europe/Iceland"/>
    <hyperlink ref="AW822" r:id="rId1136"/>
    <hyperlink ref="F729" r:id="rId1137" display="http://twiplomacy.com/info/europe/United-Kingdom"/>
    <hyperlink ref="AW729" r:id="rId1138"/>
    <hyperlink ref="F733" r:id="rId1139" display="http://twiplomacy.com/info/europe/United-Kingdom"/>
    <hyperlink ref="AW733" r:id="rId1140"/>
    <hyperlink ref="F152" r:id="rId1141" display="http://twiplomacy.com/info/africa/Nigeria"/>
    <hyperlink ref="AW578" r:id="rId1142"/>
    <hyperlink ref="F578" r:id="rId1143" display="http://twiplomacy.com/info/europe/Liechtenstein"/>
    <hyperlink ref="F575:F576" r:id="rId1144" display="http://twiplomacy.com/info/europe/Kosovo"/>
    <hyperlink ref="AW450" r:id="rId1145"/>
    <hyperlink ref="F37" r:id="rId1146" display="http://twiplomacy.com/info/africa/Cameroon"/>
    <hyperlink ref="AW37" r:id="rId1147"/>
    <hyperlink ref="AW12" r:id="rId1148"/>
    <hyperlink ref="AW16" r:id="rId1149"/>
    <hyperlink ref="AW17" r:id="rId1150"/>
    <hyperlink ref="F330" r:id="rId1151" display="http://twiplomacy.com/info/asia/Kazakhstan"/>
    <hyperlink ref="AW330" r:id="rId1152"/>
    <hyperlink ref="F331" r:id="rId1153" display="http://twiplomacy.com/info/asia/Kazakhstan"/>
    <hyperlink ref="F336:F337" r:id="rId1154" location="PM_Nepal" display="https://discover.twitter.com/first-tweet#PM_Nepal"/>
    <hyperlink ref="AW373" r:id="rId1155"/>
    <hyperlink ref="AW170" r:id="rId1156"/>
    <hyperlink ref="F170" r:id="rId1157" display="http://twiplomacy.com/info/africa/Somalia"/>
    <hyperlink ref="AW78" r:id="rId1158"/>
    <hyperlink ref="F78" r:id="rId1159" display="http://twiplomacy.com/info/africa/Ethiopia"/>
    <hyperlink ref="F781" r:id="rId1160" display="http://twiplomacy.com/info/north-america/El-Salvador"/>
    <hyperlink ref="AW781" r:id="rId1161"/>
    <hyperlink ref="F777" r:id="rId1162" display="http://twiplomacy.com/info/north-america/Dominican-Republic"/>
    <hyperlink ref="AW777" r:id="rId1163"/>
    <hyperlink ref="AW472" r:id="rId1164"/>
    <hyperlink ref="F901" r:id="rId1165" display="http://twiplomacy.com/info/south-america/Chile"/>
    <hyperlink ref="F472" r:id="rId1166" display="http://twiplomacy.com/info/europe/Bosnia-Herzegovina"/>
    <hyperlink ref="F479" r:id="rId1167" display="http://twiplomacy.com/info/europe/Croatia"/>
    <hyperlink ref="AW479" r:id="rId1168"/>
    <hyperlink ref="AW885" r:id="rId1169"/>
    <hyperlink ref="AW890" r:id="rId1170"/>
    <hyperlink ref="AW887" r:id="rId1171"/>
    <hyperlink ref="F887" r:id="rId1172" display="http://twiplomacy.com/info/south-america/Bolivia"/>
    <hyperlink ref="F885" r:id="rId1173" display="http://twiplomacy.com/info/south-america/Argentina"/>
    <hyperlink ref="AW340" r:id="rId1174"/>
    <hyperlink ref="F340" r:id="rId1175" display="http://twiplomacy.com/info/asia/Lebanon"/>
    <hyperlink ref="AW347" r:id="rId1176"/>
    <hyperlink ref="AW204" r:id="rId1177"/>
    <hyperlink ref="AW448" r:id="rId1178"/>
    <hyperlink ref="AW447" r:id="rId1179"/>
    <hyperlink ref="F423:F425" r:id="rId1180" display="https://twitter.com/HadiPresident/statuses/257497628152045569"/>
    <hyperlink ref="F828" r:id="rId1181" display="http://twiplomacy.com/info/north-america/United-States"/>
    <hyperlink ref="AW828" r:id="rId1182"/>
    <hyperlink ref="BL828" r:id="rId1183"/>
    <hyperlink ref="AW267" r:id="rId1184"/>
    <hyperlink ref="F267" r:id="rId1185" display="http://twiplomacy.com/info/asia/Indonesia"/>
    <hyperlink ref="AW38" r:id="rId1186"/>
    <hyperlink ref="AW793" r:id="rId1187"/>
    <hyperlink ref="F793" r:id="rId1188" display="http://twiplomacy.com/info/north-america/Haiti"/>
    <hyperlink ref="AW811" r:id="rId1189"/>
    <hyperlink ref="F811" r:id="rId1190" display="http://twiplomacy.com/info/north-america/Panama"/>
    <hyperlink ref="F499" r:id="rId1191" display="http://twiplomacy.com/info/europe/Estonia"/>
    <hyperlink ref="AW34" r:id="rId1192"/>
    <hyperlink ref="F450" r:id="rId1193"/>
    <hyperlink ref="F200" r:id="rId1194" display="http://twiplomacy.com/info/africa/Tunisia"/>
    <hyperlink ref="AW200" r:id="rId1195"/>
    <hyperlink ref="F34" r:id="rId1196" display="http://twiplomacy.com/info/africa/Burundi"/>
    <hyperlink ref="F38" r:id="rId1197" display="http://twiplomacy.com/info/africa/Cameroon"/>
    <hyperlink ref="F563" r:id="rId1198" display="http://twiplomacy.com/info/europe/Italy"/>
    <hyperlink ref="AW563" r:id="rId1199"/>
    <hyperlink ref="AW858" r:id="rId1200"/>
    <hyperlink ref="AW496" r:id="rId1201"/>
    <hyperlink ref="F496" r:id="rId1202" display="http://twiplomacy.com/info/europe/Denmark"/>
    <hyperlink ref="AW331" r:id="rId1203"/>
    <hyperlink ref="F500" r:id="rId1204" display="http://twiplomacy.com/info/europe/Estonia"/>
    <hyperlink ref="AW500" r:id="rId1205"/>
    <hyperlink ref="AW88" r:id="rId1206"/>
    <hyperlink ref="F88" r:id="rId1207" display="http://twiplomacy.com/info/africa/Ghana"/>
    <hyperlink ref="AW890:AW893" r:id="rId1208" display="http://www.twitonomy.com/profile.php?sn=WhiteHouse"/>
    <hyperlink ref="AW832" r:id="rId1209"/>
    <hyperlink ref="AW833" r:id="rId1210"/>
    <hyperlink ref="AW834" r:id="rId1211"/>
    <hyperlink ref="AW831" r:id="rId1212"/>
    <hyperlink ref="F890:F893" r:id="rId1213" display="https://facebook.com/USAgov"/>
    <hyperlink ref="F858" r:id="rId1214" display="http://twiplomacy.com/info/oceania/Fiji"/>
    <hyperlink ref="AW760" r:id="rId1215"/>
    <hyperlink ref="F760" r:id="rId1216" display="http://twiplomacy.com/info/north-america/Canada"/>
    <hyperlink ref="AW807" r:id="rId1217"/>
    <hyperlink ref="F807" r:id="rId1218" display="http://twiplomacy.com/info/north-america/Mexico"/>
    <hyperlink ref="AW922" r:id="rId1219"/>
    <hyperlink ref="F563:F564" r:id="rId1220" display="http://twiplomacy.com/info/europe/Iceland"/>
    <hyperlink ref="AW551" r:id="rId1221"/>
    <hyperlink ref="AW322" r:id="rId1222"/>
    <hyperlink ref="F322" r:id="rId1223" display="http://twiplomacy.com/info/asia/Jordan"/>
    <hyperlink ref="F473" r:id="rId1224" display="http://twiplomacy.com/info/europe/Bulgaria"/>
    <hyperlink ref="F602" r:id="rId1225" display="http://twiplomacy.com/info/europe/Moldova"/>
    <hyperlink ref="AW602" r:id="rId1226"/>
    <hyperlink ref="F922" r:id="rId1227" display="http://twiplomacy.com/info/south-america/Paraguay"/>
    <hyperlink ref="AW92" r:id="rId1228"/>
    <hyperlink ref="AW91" r:id="rId1229"/>
    <hyperlink ref="F91" r:id="rId1230" display="http://twiplomacy.com/info/africa/Ghana"/>
    <hyperlink ref="F503" r:id="rId1231" display="http://twiplomacy.com/info/europe/Estonia"/>
    <hyperlink ref="AW503" r:id="rId1232"/>
    <hyperlink ref="F815" r:id="rId1233" display="http://twiplomacy.com/info/south-america/Puerto_Rico"/>
    <hyperlink ref="AW815" r:id="rId1234"/>
    <hyperlink ref="AW473" r:id="rId1235"/>
    <hyperlink ref="F169" r:id="rId1236" display="http://twiplomacy.com/info/africa/Somalia"/>
    <hyperlink ref="AW169" r:id="rId1237"/>
    <hyperlink ref="H762" r:id="rId1238"/>
    <hyperlink ref="H761" r:id="rId1239"/>
    <hyperlink ref="H835" r:id="rId1240"/>
    <hyperlink ref="F164" r:id="rId1241" display="http://twiplomacy.com/info/africa/Seychelles"/>
    <hyperlink ref="AW164" r:id="rId1242"/>
    <hyperlink ref="H148" r:id="rId1243"/>
    <hyperlink ref="H149" r:id="rId1244"/>
    <hyperlink ref="H150" r:id="rId1245"/>
    <hyperlink ref="H151" r:id="rId1246"/>
    <hyperlink ref="AW853" r:id="rId1247"/>
    <hyperlink ref="AW756" r:id="rId1248"/>
    <hyperlink ref="AW755" r:id="rId1249"/>
    <hyperlink ref="F755" r:id="rId1250" display="http://twiplomacy.com/info/north-america/Belize"/>
    <hyperlink ref="F853" r:id="rId1251" display="http://twiplomacy.com/info/north-america/Australia"/>
    <hyperlink ref="AW317" r:id="rId1252"/>
    <hyperlink ref="F317" r:id="rId1253"/>
    <hyperlink ref="AW490:AW491" r:id="rId1254" display="https://twitter.com/larsloekke/lists"/>
    <hyperlink ref="AW494" r:id="rId1255"/>
    <hyperlink ref="AW495" r:id="rId1256"/>
    <hyperlink ref="AW498" r:id="rId1257"/>
    <hyperlink ref="F490:F492" r:id="rId1258" display="http://twiplomacy.com/info/europe/Belgium"/>
    <hyperlink ref="H494" r:id="rId1259"/>
    <hyperlink ref="H495" r:id="rId1260"/>
    <hyperlink ref="H202" r:id="rId1261"/>
    <hyperlink ref="H203" r:id="rId1262"/>
    <hyperlink ref="H201" r:id="rId1263"/>
    <hyperlink ref="F789" r:id="rId1264" display="http://twiplomacy.com/info/north-america/Haiti"/>
    <hyperlink ref="AW789" r:id="rId1265"/>
    <hyperlink ref="AW791" r:id="rId1266"/>
    <hyperlink ref="F791" r:id="rId1267" display="http://twiplomacy.com/info/north-america/Haiti"/>
    <hyperlink ref="AW85" r:id="rId1268"/>
    <hyperlink ref="F83" r:id="rId1269" display="http://twiplomacy.com/info/africa/Gabon"/>
    <hyperlink ref="AW83" r:id="rId1270"/>
    <hyperlink ref="F896" r:id="rId1271" display="http://twiplomacy.com/info/south-america/Brazil"/>
    <hyperlink ref="H811" r:id="rId1272"/>
    <hyperlink ref="H240" r:id="rId1273"/>
    <hyperlink ref="H16" r:id="rId1274"/>
    <hyperlink ref="H304" r:id="rId1275"/>
    <hyperlink ref="H747" r:id="rId1276"/>
    <hyperlink ref="H435" r:id="rId1277"/>
    <hyperlink ref="H396" r:id="rId1278"/>
    <hyperlink ref="H101" r:id="rId1279"/>
    <hyperlink ref="H576" r:id="rId1280"/>
    <hyperlink ref="H219" r:id="rId1281"/>
    <hyperlink ref="H356" r:id="rId1282"/>
    <hyperlink ref="H447" r:id="rId1283"/>
    <hyperlink ref="H324" r:id="rId1284"/>
    <hyperlink ref="H285" r:id="rId1285"/>
    <hyperlink ref="H452" r:id="rId1286"/>
    <hyperlink ref="H682" r:id="rId1287"/>
    <hyperlink ref="H822" r:id="rId1288"/>
    <hyperlink ref="H448" r:id="rId1289"/>
    <hyperlink ref="H896" r:id="rId1290"/>
    <hyperlink ref="H29" r:id="rId1291"/>
    <hyperlink ref="H67" r:id="rId1292"/>
    <hyperlink ref="H834" r:id="rId1293"/>
    <hyperlink ref="H833" r:id="rId1294"/>
    <hyperlink ref="H482" r:id="rId1295"/>
    <hyperlink ref="H496" r:id="rId1296"/>
    <hyperlink ref="H670" r:id="rId1297"/>
    <hyperlink ref="H479" r:id="rId1298"/>
    <hyperlink ref="H802" r:id="rId1299"/>
    <hyperlink ref="H631" r:id="rId1300"/>
    <hyperlink ref="H563" r:id="rId1301"/>
    <hyperlink ref="H749" r:id="rId1302"/>
    <hyperlink ref="H638" r:id="rId1303"/>
    <hyperlink ref="H127" r:id="rId1304"/>
    <hyperlink ref="H720" r:id="rId1305"/>
    <hyperlink ref="H218" r:id="rId1306"/>
    <hyperlink ref="H885" r:id="rId1307"/>
    <hyperlink ref="H574" r:id="rId1308"/>
    <hyperlink ref="H217" r:id="rId1309"/>
    <hyperlink ref="H539" r:id="rId1310"/>
    <hyperlink ref="H17" r:id="rId1311"/>
    <hyperlink ref="H578" r:id="rId1312"/>
    <hyperlink ref="H537" r:id="rId1313"/>
    <hyperlink ref="H663" r:id="rId1314"/>
    <hyperlink ref="H322" r:id="rId1315"/>
    <hyperlink ref="H91" r:id="rId1316"/>
    <hyperlink ref="H234" r:id="rId1317"/>
    <hyperlink ref="H232" r:id="rId1318"/>
    <hyperlink ref="H230" r:id="rId1319"/>
    <hyperlink ref="H468" r:id="rId1320"/>
    <hyperlink ref="H238" r:id="rId1321"/>
    <hyperlink ref="H235" r:id="rId1322"/>
    <hyperlink ref="H190" r:id="rId1323"/>
    <hyperlink ref="H753" r:id="rId1324"/>
    <hyperlink ref="H705" r:id="rId1325"/>
    <hyperlink ref="H32" r:id="rId1326"/>
    <hyperlink ref="H198" r:id="rId1327"/>
    <hyperlink ref="H462" r:id="rId1328"/>
    <hyperlink ref="H461" r:id="rId1329"/>
    <hyperlink ref="H467" r:id="rId1330"/>
    <hyperlink ref="H754" r:id="rId1331"/>
    <hyperlink ref="H14" r:id="rId1332"/>
    <hyperlink ref="H19" r:id="rId1333"/>
    <hyperlink ref="H243" r:id="rId1334"/>
    <hyperlink ref="H733" r:id="rId1335"/>
    <hyperlink ref="H674" r:id="rId1336"/>
    <hyperlink ref="H931" r:id="rId1337"/>
    <hyperlink ref="H693" r:id="rId1338"/>
    <hyperlink ref="H893" r:id="rId1339"/>
    <hyperlink ref="H572" r:id="rId1340"/>
    <hyperlink ref="H246" r:id="rId1341"/>
    <hyperlink ref="H33" r:id="rId1342"/>
    <hyperlink ref="H21" r:id="rId1343"/>
    <hyperlink ref="H701" r:id="rId1344"/>
    <hyperlink ref="H702" r:id="rId1345"/>
    <hyperlink ref="H709" r:id="rId1346"/>
    <hyperlink ref="H37" r:id="rId1347"/>
    <hyperlink ref="H732" r:id="rId1348"/>
    <hyperlink ref="H412" r:id="rId1349"/>
    <hyperlink ref="H41" r:id="rId1350"/>
    <hyperlink ref="H760" r:id="rId1351"/>
    <hyperlink ref="H763" r:id="rId1352"/>
    <hyperlink ref="H764" r:id="rId1353"/>
    <hyperlink ref="H758" r:id="rId1354"/>
    <hyperlink ref="H884" r:id="rId1355"/>
    <hyperlink ref="H909" r:id="rId1356"/>
    <hyperlink ref="H771" r:id="rId1357"/>
    <hyperlink ref="H913" r:id="rId1358"/>
    <hyperlink ref="H814" r:id="rId1359"/>
    <hyperlink ref="H930" r:id="rId1360"/>
    <hyperlink ref="H813" r:id="rId1361"/>
    <hyperlink ref="H783" r:id="rId1362"/>
    <hyperlink ref="H141" r:id="rId1363"/>
    <hyperlink ref="H892" r:id="rId1364"/>
    <hyperlink ref="H10" r:id="rId1365"/>
    <hyperlink ref="H679" r:id="rId1366"/>
    <hyperlink ref="H882" r:id="rId1367"/>
    <hyperlink ref="AW455" r:id="rId1368"/>
    <hyperlink ref="H504" r:id="rId1369"/>
    <hyperlink ref="F7" r:id="rId1370" display="http://twiplomacy.com/info/africa/Algeria"/>
    <hyperlink ref="H7" r:id="rId1371"/>
    <hyperlink ref="F4" r:id="rId1372" display="http://twiplomacy.com/info/africa/Algeria"/>
    <hyperlink ref="H3" r:id="rId1373"/>
    <hyperlink ref="H4" r:id="rId1374"/>
    <hyperlink ref="AW4" r:id="rId1375"/>
    <hyperlink ref="H441" r:id="rId1376"/>
    <hyperlink ref="H443" r:id="rId1377"/>
    <hyperlink ref="H444" r:id="rId1378"/>
    <hyperlink ref="AW443" r:id="rId1379"/>
    <hyperlink ref="AW444" r:id="rId1380"/>
    <hyperlink ref="H79" r:id="rId1381"/>
    <hyperlink ref="AW79" r:id="rId1382"/>
    <hyperlink ref="H445" r:id="rId1383"/>
    <hyperlink ref="F435:F437" r:id="rId1384" display="https://twitter.com/HadiPresident/statuses/257497628152045569"/>
    <hyperlink ref="H199" r:id="rId1385"/>
    <hyperlink ref="H200" r:id="rId1386"/>
    <hyperlink ref="H204" r:id="rId1387"/>
    <hyperlink ref="F910" r:id="rId1388" display="http://twiplomacy.com/info/south-america/Ecuador"/>
    <hyperlink ref="H910" r:id="rId1389"/>
    <hyperlink ref="AW910" r:id="rId1390"/>
    <hyperlink ref="BL494" r:id="rId1391"/>
    <hyperlink ref="BL811" r:id="rId1392"/>
    <hyperlink ref="BL448" r:id="rId1393"/>
    <hyperlink ref="BL67" r:id="rId1394"/>
    <hyperlink ref="BL563" r:id="rId1395"/>
    <hyperlink ref="BL885" r:id="rId1396"/>
    <hyperlink ref="BL322" r:id="rId1397"/>
    <hyperlink ref="BL462" r:id="rId1398"/>
    <hyperlink ref="BL461" r:id="rId1399"/>
    <hyperlink ref="BL701" r:id="rId1400"/>
    <hyperlink ref="BL732" r:id="rId1401"/>
    <hyperlink ref="BL763" r:id="rId1402"/>
    <hyperlink ref="BL764" r:id="rId1403"/>
    <hyperlink ref="BL758" r:id="rId1404"/>
    <hyperlink ref="BL930" r:id="rId1405"/>
    <hyperlink ref="BL783" r:id="rId1406"/>
    <hyperlink ref="BL892" r:id="rId1407"/>
    <hyperlink ref="BL882" r:id="rId1408"/>
    <hyperlink ref="BL770" r:id="rId1409"/>
    <hyperlink ref="BL818" r:id="rId1410"/>
    <hyperlink ref="BL856" r:id="rId1411"/>
    <hyperlink ref="BL184" r:id="rId1412"/>
    <hyperlink ref="BL451" r:id="rId1413"/>
    <hyperlink ref="BL505" r:id="rId1414"/>
    <hyperlink ref="BL466" r:id="rId1415"/>
    <hyperlink ref="BL623" r:id="rId1416"/>
    <hyperlink ref="BL573" r:id="rId1417"/>
    <hyperlink ref="BL886" r:id="rId1418"/>
    <hyperlink ref="BL735" r:id="rId1419"/>
    <hyperlink ref="BL603" r:id="rId1420"/>
    <hyperlink ref="BL806" r:id="rId1421"/>
    <hyperlink ref="BL781" r:id="rId1422"/>
    <hyperlink ref="BL13" r:id="rId1423"/>
    <hyperlink ref="BL105" r:id="rId1424"/>
    <hyperlink ref="BL524" r:id="rId1425"/>
    <hyperlink ref="BL182" r:id="rId1426"/>
    <hyperlink ref="BL640" r:id="rId1427"/>
    <hyperlink ref="BL142" r:id="rId1428"/>
    <hyperlink ref="BL432" r:id="rId1429"/>
    <hyperlink ref="BL812" r:id="rId1430"/>
    <hyperlink ref="BL299" r:id="rId1431"/>
    <hyperlink ref="BL301" r:id="rId1432"/>
    <hyperlink ref="BL303" r:id="rId1433"/>
    <hyperlink ref="BL297" r:id="rId1434"/>
    <hyperlink ref="BL145" r:id="rId1435"/>
    <hyperlink ref="BL564" r:id="rId1436"/>
    <hyperlink ref="BL755" r:id="rId1437"/>
    <hyperlink ref="BL682" r:id="rId1438"/>
    <hyperlink ref="H634" r:id="rId1439"/>
    <hyperlink ref="H554" r:id="rId1440"/>
    <hyperlink ref="BB516" r:id="rId1441"/>
    <hyperlink ref="BB682" r:id="rId1442"/>
    <hyperlink ref="BB563" r:id="rId1443"/>
    <hyperlink ref="BB885" r:id="rId1444"/>
    <hyperlink ref="BB322" r:id="rId1445"/>
    <hyperlink ref="BB461" r:id="rId1446"/>
    <hyperlink ref="BB701" r:id="rId1447"/>
    <hyperlink ref="BB783" r:id="rId1448"/>
    <hyperlink ref="BB770" r:id="rId1449"/>
    <hyperlink ref="BB818" r:id="rId1450"/>
    <hyperlink ref="BB451" r:id="rId1451"/>
    <hyperlink ref="BB505" r:id="rId1452"/>
    <hyperlink ref="BB623" r:id="rId1453"/>
    <hyperlink ref="BB573" r:id="rId1454"/>
    <hyperlink ref="BB735" r:id="rId1455"/>
    <hyperlink ref="BB603" r:id="rId1456"/>
    <hyperlink ref="BB806" r:id="rId1457"/>
    <hyperlink ref="BB781" r:id="rId1458"/>
    <hyperlink ref="BB142" r:id="rId1459"/>
    <hyperlink ref="BB432" r:id="rId1460"/>
    <hyperlink ref="BB812" r:id="rId1461"/>
    <hyperlink ref="BB301" r:id="rId1462"/>
    <hyperlink ref="BB564" r:id="rId1463"/>
    <hyperlink ref="BB828" r:id="rId1464"/>
    <hyperlink ref="BB655" r:id="rId1465"/>
    <hyperlink ref="BB757" r:id="rId1466"/>
    <hyperlink ref="BB266" r:id="rId1467"/>
    <hyperlink ref="BB804" r:id="rId1468"/>
    <hyperlink ref="BB522" r:id="rId1469"/>
    <hyperlink ref="BB816" r:id="rId1470"/>
    <hyperlink ref="BB906" r:id="rId1471"/>
    <hyperlink ref="BB882" r:id="rId1472"/>
    <hyperlink ref="BB758" r:id="rId1473"/>
    <hyperlink ref="BB67" r:id="rId1474"/>
    <hyperlink ref="BB730" r:id="rId1475"/>
    <hyperlink ref="BB808" r:id="rId1476"/>
    <hyperlink ref="BB921" r:id="rId1477"/>
    <hyperlink ref="BB796" r:id="rId1478"/>
    <hyperlink ref="BB897" r:id="rId1479"/>
    <hyperlink ref="BB149" r:id="rId1480"/>
    <hyperlink ref="BB520" r:id="rId1481"/>
    <hyperlink ref="BB855" r:id="rId1482"/>
    <hyperlink ref="BB679" r:id="rId1483"/>
    <hyperlink ref="BB904" r:id="rId1484"/>
    <hyperlink ref="BB323" r:id="rId1485"/>
    <hyperlink ref="BB763" r:id="rId1486"/>
    <hyperlink ref="BB787" r:id="rId1487"/>
    <hyperlink ref="BB297" r:id="rId1488"/>
    <hyperlink ref="BB909" r:id="rId1489"/>
    <hyperlink ref="BB775" r:id="rId1490"/>
    <hyperlink ref="BB459" r:id="rId1491"/>
    <hyperlink ref="BB805" r:id="rId1492"/>
    <hyperlink ref="BB856" r:id="rId1493"/>
    <hyperlink ref="BB901" r:id="rId1494"/>
    <hyperlink ref="BB764" r:id="rId1495"/>
    <hyperlink ref="BL397" r:id="rId1496"/>
    <hyperlink ref="BL493" r:id="rId1497"/>
    <hyperlink ref="BL585" r:id="rId1498"/>
    <hyperlink ref="BL807" r:id="rId1499"/>
    <hyperlink ref="BL169" r:id="rId1500"/>
    <hyperlink ref="BL161" r:id="rId1501"/>
    <hyperlink ref="BL687" r:id="rId1502"/>
    <hyperlink ref="BL138" r:id="rId1503"/>
    <hyperlink ref="BL881" r:id="rId1504"/>
    <hyperlink ref="BL703" r:id="rId1505"/>
    <hyperlink ref="BL656" r:id="rId1506"/>
    <hyperlink ref="BL727" r:id="rId1507"/>
    <hyperlink ref="BL70" r:id="rId1508"/>
    <hyperlink ref="BL871" r:id="rId1509"/>
    <hyperlink ref="BL889" r:id="rId1510"/>
    <hyperlink ref="BL887" r:id="rId1511"/>
    <hyperlink ref="BL778" r:id="rId1512"/>
    <hyperlink ref="BL675" r:id="rId1513"/>
    <hyperlink ref="BL789" r:id="rId1514"/>
    <hyperlink ref="BL890" r:id="rId1515"/>
    <hyperlink ref="BL923" r:id="rId1516"/>
    <hyperlink ref="BL678" r:id="rId1517"/>
    <hyperlink ref="BL88" r:id="rId1518"/>
    <hyperlink ref="BL143" r:id="rId1519"/>
    <hyperlink ref="BL936" r:id="rId1520"/>
    <hyperlink ref="BL34" r:id="rId1521"/>
    <hyperlink ref="BL376" r:id="rId1522"/>
    <hyperlink ref="BL362" r:id="rId1523"/>
    <hyperlink ref="BL759" r:id="rId1524"/>
    <hyperlink ref="BL719" r:id="rId1525"/>
    <hyperlink ref="BL926" r:id="rId1526"/>
    <hyperlink ref="BL780" r:id="rId1527"/>
    <hyperlink ref="BL12" r:id="rId1528"/>
    <hyperlink ref="BL776" r:id="rId1529"/>
    <hyperlink ref="BL110" r:id="rId1530"/>
    <hyperlink ref="BL330" r:id="rId1531"/>
    <hyperlink ref="BL331" r:id="rId1532"/>
    <hyperlink ref="BL329" r:id="rId1533"/>
    <hyperlink ref="BL321" r:id="rId1534"/>
    <hyperlink ref="BL648" r:id="rId1535"/>
    <hyperlink ref="BL319" r:id="rId1536"/>
    <hyperlink ref="BL24" r:id="rId1537"/>
    <hyperlink ref="BL815" r:id="rId1538"/>
    <hyperlink ref="BL696" r:id="rId1539"/>
    <hyperlink ref="BL341" r:id="rId1540"/>
    <hyperlink ref="BL773" r:id="rId1541"/>
    <hyperlink ref="BL821" r:id="rId1542"/>
    <hyperlink ref="BL112" r:id="rId1543"/>
    <hyperlink ref="BL489" r:id="rId1544"/>
    <hyperlink ref="BL688" r:id="rId1545"/>
    <hyperlink ref="BL700" r:id="rId1546"/>
    <hyperlink ref="BL698" r:id="rId1547"/>
    <hyperlink ref="BL212" r:id="rId1548"/>
    <hyperlink ref="BL840" r:id="rId1549"/>
    <hyperlink ref="BL844" r:id="rId1550"/>
    <hyperlink ref="BL943" r:id="rId1551"/>
    <hyperlink ref="H392" r:id="rId1552"/>
    <hyperlink ref="H393" r:id="rId1553"/>
    <hyperlink ref="H83" r:id="rId1554"/>
    <hyperlink ref="BB176" r:id="rId1555"/>
    <hyperlink ref="BB197" r:id="rId1556"/>
    <hyperlink ref="BB235" r:id="rId1557"/>
    <hyperlink ref="BB510" r:id="rId1558"/>
    <hyperlink ref="BB800" r:id="rId1559"/>
    <hyperlink ref="BB850" r:id="rId1560"/>
    <hyperlink ref="BB881" r:id="rId1561"/>
    <hyperlink ref="BB913" r:id="rId1562"/>
    <hyperlink ref="BB922" r:id="rId1563"/>
    <hyperlink ref="F6" r:id="rId1564" display="http://twiplomacy.com/info/africa/Algeria"/>
    <hyperlink ref="F454" r:id="rId1565" display="http://twiplomacy.com/info/europe/Andorra"/>
    <hyperlink ref="F883" r:id="rId1566" display="http://twiplomacy.com/info/south-america/Argentina"/>
    <hyperlink ref="F924" r:id="rId1567" display="http://twiplomacy.com/info/south-america/Paraguay"/>
    <hyperlink ref="F474" r:id="rId1568" display="http://twiplomacy.com/info/europe/Bulgaria"/>
    <hyperlink ref="AW474" r:id="rId1569" display="https://twitter.com/BoykoBorissov/lists"/>
    <hyperlink ref="H474" r:id="rId1570"/>
    <hyperlink ref="F30" r:id="rId1571" display="http://twiplomacy.com/info/africa/Burkina-Faso"/>
    <hyperlink ref="F26" r:id="rId1572" display="http://twiplomacy.com/info/africa/Burkina-Faso"/>
    <hyperlink ref="F104" r:id="rId1573" display="http://twiplomacy.com/info/africa/Ivory-Coast"/>
    <hyperlink ref="F65" r:id="rId1574" display="http://twiplomacy.com/info/africa/Djibouti"/>
    <hyperlink ref="F62" r:id="rId1575" display="http://twiplomacy.com/info/africa/Djibouti"/>
    <hyperlink ref="F72" r:id="rId1576"/>
    <hyperlink ref="F22" r:id="rId1577" display="http://twiplomacy.com/info/africa/Botswana"/>
    <hyperlink ref="F100" r:id="rId1578"/>
    <hyperlink ref="F179" r:id="rId1579" display="http://twiplomacy.com/info/africa/Somalia"/>
    <hyperlink ref="F175" r:id="rId1580" display="http://twiplomacy.com/info/africa/Somalia"/>
    <hyperlink ref="F176" r:id="rId1581" display="http://twiplomacy.com/info/africa/Somalia"/>
    <hyperlink ref="F27" r:id="rId1582" display="http://twiplomacy.com/info/africa/Burkina-Faso"/>
    <hyperlink ref="F19" r:id="rId1583" display="http://twiplomacy.com/info/africa/Benin"/>
    <hyperlink ref="F28" r:id="rId1584" display="http://twiplomacy.com/info/africa/Burkina-Faso"/>
    <hyperlink ref="H214" r:id="rId1585"/>
    <hyperlink ref="F875" r:id="rId1586" display="http://twiplomacy.com/info/oceania/Tonga"/>
    <hyperlink ref="F877" r:id="rId1587" display="http://twiplomacy.com/info/oceania/Tonga"/>
    <hyperlink ref="F864" r:id="rId1588"/>
    <hyperlink ref="F645" r:id="rId1589" display="http://twiplomacy.com/info/europe/Romania"/>
    <hyperlink ref="H668" r:id="rId1590"/>
    <hyperlink ref="H667" r:id="rId1591"/>
    <hyperlink ref="H669" r:id="rId1592"/>
    <hyperlink ref="F666" r:id="rId1593" display="http://twiplomacy.com/info/europe/Serbia"/>
    <hyperlink ref="F733:F735" r:id="rId1594" display="http://twiplomacy.com/info/europe/Switzerland"/>
    <hyperlink ref="F521" r:id="rId1595" display="http://twiplomacy.com/info/europe/France"/>
    <hyperlink ref="BL521" r:id="rId1596"/>
    <hyperlink ref="F523" r:id="rId1597" display="http://twiplomacy.com/info/europe/France"/>
    <hyperlink ref="BL523" r:id="rId1598"/>
    <hyperlink ref="F527" r:id="rId1599" display="http://twiplomacy.com/info/europe/France"/>
    <hyperlink ref="BL527" r:id="rId1600"/>
    <hyperlink ref="F404" r:id="rId1601" display="http://twiplomacy.com/info/asia/South-Korea"/>
    <hyperlink ref="F402" r:id="rId1602" display="http://twiplomacy.com/info/asia/South-Korea"/>
    <hyperlink ref="BL402" r:id="rId1603"/>
    <hyperlink ref="F555" r:id="rId1604" display="http://twiplomacy.com/info/europe/Ireland"/>
    <hyperlink ref="F558" r:id="rId1605" display="http://twiplomacy.com/info/europe/Ireland"/>
    <hyperlink ref="BL558" r:id="rId1606"/>
    <hyperlink ref="F661" r:id="rId1607"/>
    <hyperlink ref="F387" r:id="rId1608" display="http://twiplomacy.com/info/asia/Philippines"/>
    <hyperlink ref="F359" r:id="rId1609" display="http://twiplomacy.com/info/asia/Mongolia"/>
    <hyperlink ref="F47" r:id="rId1610" display="http://twiplomacy.com/info/africa/Chad"/>
    <hyperlink ref="BL594" r:id="rId1611"/>
    <hyperlink ref="BL593" r:id="rId1612"/>
    <hyperlink ref="H627" r:id="rId1613"/>
    <hyperlink ref="F946" r:id="rId1614" display="http://twiplomacy.com/info/south-america/Venezuela"/>
    <hyperlink ref="H378" r:id="rId1615"/>
    <hyperlink ref="H379" r:id="rId1616"/>
    <hyperlink ref="F819" r:id="rId1617" display="http://twiplomacy.com/info/north-america/Saint-Kitts-and-Nevis"/>
    <hyperlink ref="F820" r:id="rId1618" display="http://twiplomacy.com/info/north-america/Saint-Kitts-and-Nevis"/>
    <hyperlink ref="BL819" r:id="rId1619"/>
    <hyperlink ref="F413" r:id="rId1620" display="http://twiplomacy.com/info/asia/Sri-Lanka"/>
    <hyperlink ref="F750" r:id="rId1621" display="http://twiplomacy.com/info/north-america/Bahamas"/>
    <hyperlink ref="F918" r:id="rId1622"/>
    <hyperlink ref="F817" r:id="rId1623" display="http://twiplomacy.com/info/south-america/Puerto_Rico"/>
    <hyperlink ref="BL817" r:id="rId1624"/>
    <hyperlink ref="F269" r:id="rId1625" display="http://twiplomacy.com/info/asia/Indonesia"/>
    <hyperlink ref="H288" r:id="rId1626"/>
    <hyperlink ref="H287" r:id="rId1627"/>
    <hyperlink ref="F358" r:id="rId1628" display="http://twiplomacy.com/info/asia/Mauritius"/>
    <hyperlink ref="F295" r:id="rId1629" display="http://twiplomacy.com/info/asia/Israel"/>
    <hyperlink ref="F658" r:id="rId1630"/>
    <hyperlink ref="F129" r:id="rId1631" display="http://twiplomacy.com/info/africa/Malawi"/>
    <hyperlink ref="F123" r:id="rId1632" display="http://twiplomacy.com/info/africa/Madagascar"/>
    <hyperlink ref="F282:F283" r:id="rId1633" display="http://twiplomacy.com/info/asia/japan/"/>
    <hyperlink ref="H839" r:id="rId1634"/>
    <hyperlink ref="F846" r:id="rId1635" display="http://twiplomacy.com/info/north-america/United-States"/>
    <hyperlink ref="F841" r:id="rId1636" display="http://twiplomacy.com/info/north-america/United-States"/>
    <hyperlink ref="F628" r:id="rId1637" display="http://twiplomacy.com/info/europe/Norway"/>
    <hyperlink ref="F584" r:id="rId1638" display="http://twiplomacy.com/info/europe/Lithuania"/>
    <hyperlink ref="F214" r:id="rId1639" display="http://twiplomacy.com/info/africa/Zambia"/>
    <hyperlink ref="F665" r:id="rId1640" display="http://twiplomacy.com/info/europe/Serbia"/>
    <hyperlink ref="F662" r:id="rId1641" display="http://twiplomacy.com/info/europe/Serbia"/>
    <hyperlink ref="AW662" r:id="rId1642" display="https://twitter.com/SerbianPM/lists"/>
    <hyperlink ref="H662" r:id="rId1643"/>
    <hyperlink ref="H665" r:id="rId1644"/>
    <hyperlink ref="F664" r:id="rId1645" display="http://twiplomacy.com/info/europe/Serbia"/>
    <hyperlink ref="H664" r:id="rId1646"/>
    <hyperlink ref="F866" r:id="rId1647" display="http://twiplomacy.com/info/oceania/MarshallIslands"/>
    <hyperlink ref="F86" r:id="rId1648" display="http://twiplomacy.com/info/africa/Gambia"/>
    <hyperlink ref="F87" r:id="rId1649" display="http://twiplomacy.com/info/africa/Gambia"/>
    <hyperlink ref="AW86" r:id="rId1650"/>
    <hyperlink ref="BB86" r:id="rId1651"/>
    <hyperlink ref="AW62" r:id="rId1652"/>
    <hyperlink ref="AW601" r:id="rId1653"/>
    <hyperlink ref="AW387" r:id="rId1654"/>
    <hyperlink ref="AW104" r:id="rId1655"/>
    <hyperlink ref="AW72" r:id="rId1656"/>
    <hyperlink ref="AW666" r:id="rId1657"/>
    <hyperlink ref="AW359" r:id="rId1658"/>
    <hyperlink ref="AW465" r:id="rId1659"/>
    <hyperlink ref="AW18" r:id="rId1660"/>
    <hyperlink ref="AW55" r:id="rId1661"/>
    <hyperlink ref="AW30" r:id="rId1662"/>
    <hyperlink ref="AW555" r:id="rId1663"/>
    <hyperlink ref="AW314" r:id="rId1664"/>
    <hyperlink ref="AW750" r:id="rId1665"/>
    <hyperlink ref="AW846" r:id="rId1666"/>
    <hyperlink ref="AW593" r:id="rId1667"/>
    <hyperlink ref="AW841" r:id="rId1668"/>
    <hyperlink ref="AW469" r:id="rId1669"/>
    <hyperlink ref="AW213" r:id="rId1670"/>
    <hyperlink ref="AW521" r:id="rId1671"/>
    <hyperlink ref="AW523" r:id="rId1672"/>
    <hyperlink ref="AW129" r:id="rId1673"/>
    <hyperlink ref="AW27" r:id="rId1674"/>
    <hyperlink ref="AW47" r:id="rId1675"/>
    <hyperlink ref="AW248" r:id="rId1676"/>
    <hyperlink ref="AW286" r:id="rId1677"/>
    <hyperlink ref="AW298" r:id="rId1678"/>
    <hyperlink ref="AW295" r:id="rId1679"/>
    <hyperlink ref="AW302" r:id="rId1680"/>
    <hyperlink ref="AW883" r:id="rId1681"/>
    <hyperlink ref="AW527" r:id="rId1682"/>
    <hyperlink ref="AW26" r:id="rId1683"/>
    <hyperlink ref="AW864" r:id="rId1684"/>
    <hyperlink ref="AW123" r:id="rId1685"/>
    <hyperlink ref="AW584" r:id="rId1686"/>
    <hyperlink ref="AW817" r:id="rId1687"/>
    <hyperlink ref="AW946" r:id="rId1688"/>
    <hyperlink ref="AW98" r:id="rId1689"/>
    <hyperlink ref="AW819" r:id="rId1690"/>
    <hyperlink ref="AW6" r:id="rId1691"/>
    <hyperlink ref="AW595" r:id="rId1692"/>
    <hyperlink ref="AW918" r:id="rId1693"/>
    <hyperlink ref="AW179" r:id="rId1694"/>
    <hyperlink ref="AW470" r:id="rId1695"/>
    <hyperlink ref="AW119" r:id="rId1696"/>
    <hyperlink ref="AW316" r:id="rId1697"/>
    <hyperlink ref="AW402" r:id="rId1698"/>
    <hyperlink ref="AW924" r:id="rId1699"/>
    <hyperlink ref="AW594" r:id="rId1700"/>
    <hyperlink ref="AW404" r:id="rId1701"/>
    <hyperlink ref="AW381" r:id="rId1702"/>
    <hyperlink ref="AW358" r:id="rId1703"/>
    <hyperlink ref="AW820" r:id="rId1704"/>
    <hyperlink ref="AW25" r:id="rId1705"/>
    <hyperlink ref="AW269" r:id="rId1706"/>
    <hyperlink ref="AW865" r:id="rId1707"/>
    <hyperlink ref="AW413" r:id="rId1708"/>
    <hyperlink ref="AW628" r:id="rId1709"/>
    <hyperlink ref="AW658" r:id="rId1710"/>
    <hyperlink ref="AW661" r:id="rId1711"/>
    <hyperlink ref="AW59" r:id="rId1712"/>
    <hyperlink ref="AW28" r:id="rId1713"/>
    <hyperlink ref="AW558" r:id="rId1714"/>
    <hyperlink ref="AW177" r:id="rId1715"/>
    <hyperlink ref="AW403" r:id="rId1716"/>
    <hyperlink ref="AW645" r:id="rId1717"/>
    <hyperlink ref="AW875" r:id="rId1718"/>
    <hyperlink ref="AW877" r:id="rId1719"/>
    <hyperlink ref="AW100" r:id="rId1720"/>
    <hyperlink ref="AW22" r:id="rId1721"/>
    <hyperlink ref="AW175" r:id="rId1722"/>
    <hyperlink ref="AW65" r:id="rId1723"/>
    <hyperlink ref="AW591" r:id="rId1724"/>
    <hyperlink ref="AW866" r:id="rId1725"/>
    <hyperlink ref="BB866" r:id="rId1726"/>
    <hyperlink ref="BB62" r:id="rId1727"/>
    <hyperlink ref="BB601" r:id="rId1728"/>
    <hyperlink ref="BB387" r:id="rId1729"/>
    <hyperlink ref="BB104" r:id="rId1730"/>
    <hyperlink ref="BB72" r:id="rId1731"/>
    <hyperlink ref="BB666" r:id="rId1732"/>
    <hyperlink ref="BB359" r:id="rId1733"/>
    <hyperlink ref="BB465" r:id="rId1734"/>
    <hyperlink ref="BB18" r:id="rId1735"/>
    <hyperlink ref="BB55" r:id="rId1736"/>
    <hyperlink ref="BB30" r:id="rId1737"/>
    <hyperlink ref="BB555" r:id="rId1738"/>
    <hyperlink ref="BB314" r:id="rId1739"/>
    <hyperlink ref="BB750" r:id="rId1740"/>
    <hyperlink ref="BB846" r:id="rId1741"/>
    <hyperlink ref="BB593" r:id="rId1742"/>
    <hyperlink ref="BB841" r:id="rId1743"/>
    <hyperlink ref="BB469" r:id="rId1744"/>
    <hyperlink ref="BB848" r:id="rId1745"/>
    <hyperlink ref="BB213" r:id="rId1746"/>
    <hyperlink ref="BB521" r:id="rId1747"/>
    <hyperlink ref="BB523" r:id="rId1748"/>
    <hyperlink ref="BB129" r:id="rId1749"/>
    <hyperlink ref="BB27" r:id="rId1750"/>
    <hyperlink ref="BB47" r:id="rId1751"/>
    <hyperlink ref="BB248" r:id="rId1752"/>
    <hyperlink ref="BB286" r:id="rId1753"/>
    <hyperlink ref="BB298" r:id="rId1754"/>
    <hyperlink ref="BB295" r:id="rId1755"/>
    <hyperlink ref="BB302" r:id="rId1756"/>
    <hyperlink ref="BB883" r:id="rId1757"/>
    <hyperlink ref="BB527" r:id="rId1758"/>
    <hyperlink ref="BB26" r:id="rId1759"/>
    <hyperlink ref="BB864" r:id="rId1760"/>
    <hyperlink ref="BB123" r:id="rId1761"/>
    <hyperlink ref="BB584" r:id="rId1762"/>
    <hyperlink ref="BB817" r:id="rId1763"/>
    <hyperlink ref="BB946" r:id="rId1764"/>
    <hyperlink ref="BB98" r:id="rId1765"/>
    <hyperlink ref="BB819" r:id="rId1766"/>
    <hyperlink ref="BB6" r:id="rId1767"/>
    <hyperlink ref="BB595" r:id="rId1768"/>
    <hyperlink ref="BB918" r:id="rId1769"/>
    <hyperlink ref="BB179" r:id="rId1770"/>
    <hyperlink ref="BB470" r:id="rId1771"/>
    <hyperlink ref="BB119" r:id="rId1772"/>
    <hyperlink ref="BB316" r:id="rId1773"/>
    <hyperlink ref="BB402" r:id="rId1774"/>
    <hyperlink ref="BB924" r:id="rId1775"/>
    <hyperlink ref="BB594" r:id="rId1776"/>
    <hyperlink ref="BB404" r:id="rId1777"/>
    <hyperlink ref="BB381" r:id="rId1778"/>
    <hyperlink ref="BB358" r:id="rId1779"/>
    <hyperlink ref="BB820" r:id="rId1780"/>
    <hyperlink ref="BB25" r:id="rId1781"/>
    <hyperlink ref="BB269" r:id="rId1782"/>
    <hyperlink ref="BB865" r:id="rId1783"/>
    <hyperlink ref="BB413" r:id="rId1784"/>
    <hyperlink ref="BB628" r:id="rId1785"/>
    <hyperlink ref="BB658" r:id="rId1786"/>
    <hyperlink ref="BB661" r:id="rId1787"/>
    <hyperlink ref="BB59" r:id="rId1788"/>
    <hyperlink ref="BB28" r:id="rId1789"/>
    <hyperlink ref="BB558" r:id="rId1790"/>
    <hyperlink ref="BB177" r:id="rId1791"/>
    <hyperlink ref="BB403" r:id="rId1792"/>
    <hyperlink ref="BB645" r:id="rId1793"/>
    <hyperlink ref="BB875" r:id="rId1794"/>
    <hyperlink ref="BB877" r:id="rId1795"/>
    <hyperlink ref="BB100" r:id="rId1796"/>
    <hyperlink ref="BB22" r:id="rId1797"/>
    <hyperlink ref="BB175" r:id="rId1798"/>
    <hyperlink ref="BB65" r:id="rId1799"/>
    <hyperlink ref="BB591" r:id="rId1800"/>
    <hyperlink ref="BB13" r:id="rId1801"/>
    <hyperlink ref="BB497" r:id="rId1802"/>
    <hyperlink ref="BB581" r:id="rId1803"/>
    <hyperlink ref="BB240" r:id="rId1804"/>
    <hyperlink ref="H86" r:id="rId1805"/>
    <hyperlink ref="H866" r:id="rId1806"/>
    <hyperlink ref="H87" r:id="rId1807"/>
    <hyperlink ref="H40" r:id="rId1808"/>
    <hyperlink ref="BB267" r:id="rId1809"/>
    <hyperlink ref="BB229" r:id="rId1810"/>
    <hyperlink ref="BB810" r:id="rId1811"/>
    <hyperlink ref="BB193" r:id="rId1812"/>
    <hyperlink ref="BB234" r:id="rId1813"/>
    <hyperlink ref="BB675" r:id="rId1814"/>
    <hyperlink ref="BB734" r:id="rId1815"/>
    <hyperlink ref="BB528" r:id="rId1816"/>
    <hyperlink ref="BB853" r:id="rId1817"/>
    <hyperlink ref="BB264" r:id="rId1818"/>
    <hyperlink ref="BB780" r:id="rId1819"/>
    <hyperlink ref="BB607" r:id="rId1820"/>
    <hyperlink ref="BB121" r:id="rId1821"/>
    <hyperlink ref="BB115" r:id="rId1822"/>
    <hyperlink ref="BB14" r:id="rId1823"/>
    <hyperlink ref="BB19" r:id="rId1824"/>
    <hyperlink ref="BB64" r:id="rId1825"/>
    <hyperlink ref="BB474" r:id="rId1826"/>
    <hyperlink ref="BB87" r:id="rId1827"/>
    <hyperlink ref="AW87" r:id="rId1828"/>
    <hyperlink ref="F439" r:id="rId1829" display="http://twiplomacy.com/info/asia/Uzbekistan"/>
    <hyperlink ref="BB439" r:id="rId1830"/>
    <hyperlink ref="AW439" r:id="rId1831"/>
    <hyperlink ref="AW229" r:id="rId1832"/>
    <hyperlink ref="AW234" r:id="rId1833"/>
    <hyperlink ref="AW607" r:id="rId1834"/>
    <hyperlink ref="AW728" r:id="rId1835"/>
    <hyperlink ref="AW138" r:id="rId1836"/>
    <hyperlink ref="AW292" r:id="rId1837"/>
    <hyperlink ref="AW293" r:id="rId1838"/>
    <hyperlink ref="AW842" r:id="rId1839"/>
    <hyperlink ref="AW275" r:id="rId1840"/>
    <hyperlink ref="AW676" r:id="rId1841"/>
    <hyperlink ref="BL510" r:id="rId1842"/>
    <hyperlink ref="F942" r:id="rId1843" display="http://twiplomacy.com/info/south-america/Venezuela"/>
    <hyperlink ref="F782" r:id="rId1844" display="http://twiplomacy.com/info/north-america/El-Salvador"/>
    <hyperlink ref="F8" r:id="rId1845" display="http://twiplomacy.com/info/africa/Angola"/>
    <hyperlink ref="F377" r:id="rId1846" display="http://twiplomacy.com/info/asia/Pakistan"/>
    <hyperlink ref="H377" r:id="rId1847"/>
    <hyperlink ref="F566" r:id="rId1848" display="http://twiplomacy.com/info/europe/Kosovo"/>
    <hyperlink ref="F567" r:id="rId1849" display="http://twiplomacy.com/info/europe/Kosovo"/>
    <hyperlink ref="H782" r:id="rId1850"/>
    <hyperlink ref="H942" r:id="rId1851"/>
    <hyperlink ref="BB377" r:id="rId1852"/>
    <hyperlink ref="BB566" r:id="rId1853"/>
    <hyperlink ref="BB567" r:id="rId1854"/>
    <hyperlink ref="BB782" r:id="rId1855"/>
    <hyperlink ref="BB942" r:id="rId1856"/>
    <hyperlink ref="BB8" r:id="rId1857"/>
    <hyperlink ref="AW377" r:id="rId1858"/>
    <hyperlink ref="AW566" r:id="rId1859"/>
    <hyperlink ref="AW567" r:id="rId1860"/>
    <hyperlink ref="AW782" r:id="rId1861"/>
    <hyperlink ref="AW942" r:id="rId1862"/>
    <hyperlink ref="AW8" r:id="rId1863"/>
    <hyperlink ref="H534" r:id="rId1864"/>
    <hyperlink ref="AW534" r:id="rId1865"/>
    <hyperlink ref="BB534" r:id="rId1866"/>
    <hyperlink ref="F694" r:id="rId1867" display="http://twiplomacy.com/info/europe/Switzerland"/>
    <hyperlink ref="BB694" r:id="rId1868"/>
    <hyperlink ref="AW694" r:id="rId1869"/>
    <hyperlink ref="BB693" r:id="rId1870"/>
    <hyperlink ref="BL694" r:id="rId1871"/>
    <hyperlink ref="AW499" r:id="rId1872"/>
    <hyperlink ref="BB499" r:id="rId1873"/>
    <hyperlink ref="H431" r:id="rId1874"/>
    <hyperlink ref="AW431" r:id="rId1875"/>
    <hyperlink ref="BB431" r:id="rId1876"/>
    <hyperlink ref="F5" r:id="rId1877" display="http://twiplomacy.com/info/africa/Algeria"/>
    <hyperlink ref="H549" r:id="rId1878"/>
    <hyperlink ref="F360" r:id="rId1879" display="http://twiplomacy.com/info/asia/Mongolia"/>
    <hyperlink ref="F364" r:id="rId1880" display="http://twiplomacy.com/info/asia/Mongolia"/>
    <hyperlink ref="H364" r:id="rId1881"/>
    <hyperlink ref="F310" r:id="rId1882" display="http://twiplomacy.com/info/asia/japan/"/>
    <hyperlink ref="F311" r:id="rId1883" display="http://twiplomacy.com/info/asia/japan/"/>
    <hyperlink ref="H276" r:id="rId1884"/>
    <hyperlink ref="H8" r:id="rId1885"/>
    <hyperlink ref="F460" r:id="rId1886" display="http://twiplomacy.com/info/europe/Belarus"/>
    <hyperlink ref="F531" r:id="rId1887" display="http://twiplomacy.com/info/europe/France"/>
    <hyperlink ref="F633" r:id="rId1888" display="http://twiplomacy.com/info/europe/Poland"/>
    <hyperlink ref="F657" r:id="rId1889"/>
    <hyperlink ref="F660" r:id="rId1890"/>
    <hyperlink ref="F692" r:id="rId1891" display="http://twiplomacy.com/info/europe/Switzerland"/>
    <hyperlink ref="F868" r:id="rId1892" display="http://twiplomacy.com/info/oceania/New-Zealand"/>
    <hyperlink ref="F870" r:id="rId1893" display="http://twiplomacy.com/info/oceania/New-Zealand"/>
    <hyperlink ref="F490" r:id="rId1894" display="http://twiplomacy.com/info/europe/Czech-Republic"/>
    <hyperlink ref="F488" r:id="rId1895" display="http://twiplomacy.com/info/europe/Czech-Republic"/>
    <hyperlink ref="F9" r:id="rId1896" display="http://twiplomacy.com/info/africa/Angola"/>
    <hyperlink ref="F117" r:id="rId1897" display="http://twiplomacy.com/info/africa/Liberia"/>
    <hyperlink ref="F912" r:id="rId1898" display="http://twiplomacy.com/info/south-america/Ecuador"/>
    <hyperlink ref="F900" r:id="rId1899" display="http://twiplomacy.com/info/south-america/Chile"/>
    <hyperlink ref="BL900" r:id="rId1900"/>
    <hyperlink ref="H117" r:id="rId1901"/>
    <hyperlink ref="H439" r:id="rId1902"/>
    <hyperlink ref="F457" r:id="rId1903" display="http://twiplomacy.com/info/europe/Austria"/>
    <hyperlink ref="H258" r:id="rId1904"/>
    <hyperlink ref="AW323" r:id="rId1905"/>
    <hyperlink ref="AW375" r:id="rId1906"/>
    <hyperlink ref="AW392" r:id="rId1907"/>
    <hyperlink ref="AW393" r:id="rId1908"/>
    <hyperlink ref="AW397" r:id="rId1909"/>
    <hyperlink ref="AW436" r:id="rId1910"/>
    <hyperlink ref="AW438" r:id="rId1911"/>
    <hyperlink ref="AW437" r:id="rId1912"/>
    <hyperlink ref="AW433" r:id="rId1913"/>
    <hyperlink ref="AW335" r:id="rId1914"/>
    <hyperlink ref="AZ393" r:id="rId1915"/>
    <hyperlink ref="AZ392" r:id="rId1916"/>
    <hyperlink ref="H357" r:id="rId1917"/>
    <hyperlink ref="F216" r:id="rId1918"/>
    <hyperlink ref="F132" r:id="rId1919" display="http://twiplomacy.com/info/africa/Mali"/>
    <hyperlink ref="F475" r:id="rId1920" display="http://twiplomacy.com/info/europe/Bulgaria"/>
    <hyperlink ref="F695" r:id="rId1921" display="http://twiplomacy.com/info/europe/Switzerland"/>
    <hyperlink ref="F643" r:id="rId1922" display="http://twiplomacy.com/info/europe/Romania"/>
    <hyperlink ref="F357" r:id="rId1923"/>
    <hyperlink ref="BL452" r:id="rId1924"/>
    <hyperlink ref="BB216" r:id="rId1925"/>
    <hyperlink ref="BB228" r:id="rId1926"/>
    <hyperlink ref="AW216" r:id="rId1927"/>
    <hyperlink ref="AW228" r:id="rId1928"/>
    <hyperlink ref="H894" r:id="rId1929"/>
    <hyperlink ref="H897" r:id="rId1930"/>
    <hyperlink ref="H898" r:id="rId1931"/>
    <hyperlink ref="H899" r:id="rId1932"/>
    <hyperlink ref="H290" r:id="rId1933"/>
    <hyperlink ref="H943" r:id="rId1934"/>
    <hyperlink ref="F107" r:id="rId1935" display="http://twiplomacy.com/info/africa/Ivory-Coast"/>
    <hyperlink ref="F108" r:id="rId1936" display="http://twiplomacy.com/info/africa/Ivory-Coast"/>
    <hyperlink ref="F606" r:id="rId1937" display="http://twiplomacy.com/info/europe/Moldova"/>
    <hyperlink ref="F155" r:id="rId1938" display="http://twiplomacy.com/info/africa/Rwanda"/>
    <hyperlink ref="F52" r:id="rId1939" display="http://twiplomacy.com/info/africa/Congo"/>
    <hyperlink ref="F618" r:id="rId1940" display="http://twiplomacy.com/info/europe/Netherlands"/>
    <hyperlink ref="H730" r:id="rId1941"/>
    <hyperlink ref="F532" r:id="rId1942" display="http://twiplomacy.com/info/europe/France"/>
    <hyperlink ref="H532" r:id="rId1943"/>
    <hyperlink ref="F126" r:id="rId1944" display="http://twiplomacy.com/info/africa/Madagascar"/>
    <hyperlink ref="F621" r:id="rId1945" display="http://twiplomacy.com/info/europe/Netherlands"/>
    <hyperlink ref="F641" r:id="rId1946" display="http://twiplomacy.com/info/europe/Portugal"/>
    <hyperlink ref="F880" r:id="rId1947" display="http://twiplomacy.com/info/oceania/Vanuatu"/>
    <hyperlink ref="F869" r:id="rId1948" display="http://twiplomacy.com/info/oceania/New-Zealand"/>
    <hyperlink ref="H527" r:id="rId1949"/>
    <hyperlink ref="H528" r:id="rId1950"/>
    <hyperlink ref="H529" r:id="rId1951"/>
    <hyperlink ref="H531" r:id="rId1952"/>
    <hyperlink ref="H530" r:id="rId1953"/>
    <hyperlink ref="H533" r:id="rId1954"/>
    <hyperlink ref="F442" r:id="rId1955" display="http://twiplomacy.com/info/asia/Uzbekistan"/>
    <hyperlink ref="F485" r:id="rId1956" display="http://twiplomacy.com/info/europe/Cyprus"/>
    <hyperlink ref="F548" r:id="rId1957" display="http://twiplomacy.com/info/europe/Iceland"/>
    <hyperlink ref="F915" r:id="rId1958"/>
    <hyperlink ref="F183" r:id="rId1959" display="http://twiplomacy.com/info/africa/South-Africa"/>
    <hyperlink ref="H536" r:id="rId1960"/>
    <hyperlink ref="F271" r:id="rId1961" display="http://twiplomacy.com/info/asia/Indonesia"/>
    <hyperlink ref="F857" r:id="rId1962"/>
    <hyperlink ref="H842" r:id="rId1963"/>
    <hyperlink ref="H840" r:id="rId1964"/>
    <hyperlink ref="H844" r:id="rId1965"/>
    <hyperlink ref="H849" r:id="rId1966"/>
    <hyperlink ref="H851" r:id="rId1967"/>
    <hyperlink ref="H841" r:id="rId1968"/>
    <hyperlink ref="H846" r:id="rId1969"/>
    <hyperlink ref="H538" r:id="rId1970"/>
    <hyperlink ref="AZ264" r:id="rId1971"/>
    <hyperlink ref="AZ452" r:id="rId1972"/>
    <hyperlink ref="AZ871" r:id="rId1973"/>
    <hyperlink ref="AZ831" r:id="rId1974"/>
    <hyperlink ref="AZ837" r:id="rId1975"/>
    <hyperlink ref="AZ498" r:id="rId1976"/>
    <hyperlink ref="AZ629" r:id="rId1977"/>
    <hyperlink ref="AZ683" r:id="rId1978"/>
    <hyperlink ref="AZ497" r:id="rId1979"/>
    <hyperlink ref="F16:F21" r:id="rId1980" display="http://twiplomacy.com/info/europe/Turkey"/>
    <hyperlink ref="H421" r:id="rId1981"/>
    <hyperlink ref="H422" r:id="rId1982"/>
    <hyperlink ref="F249" r:id="rId1983"/>
    <hyperlink ref="H249" r:id="rId1984"/>
    <hyperlink ref="H77" r:id="rId1985"/>
    <hyperlink ref="H76" r:id="rId1986"/>
    <hyperlink ref="F76" r:id="rId1987" display="http://twiplomacy.com/info/africa/Ethiopia"/>
    <hyperlink ref="F125" r:id="rId1988" display="http://twiplomacy.com/info/africa/Madagascar"/>
    <hyperlink ref="F147" r:id="rId1989" display="http://twiplomacy.com/info/africa/Niger"/>
    <hyperlink ref="F836" r:id="rId1990" display="http://twiplomacy.com/info/north-america/United-States"/>
    <hyperlink ref="F903" r:id="rId1991" display="http://twiplomacy.com/info/south-america/Chile"/>
    <hyperlink ref="H367" r:id="rId1992"/>
    <hyperlink ref="H369" r:id="rId1993"/>
    <hyperlink ref="F418" r:id="rId1994" display="http://twiplomacy.com/info/asia/Syria"/>
    <hyperlink ref="H418" r:id="rId1995"/>
    <hyperlink ref="H423" r:id="rId1996"/>
    <hyperlink ref="H454" r:id="rId1997"/>
    <hyperlink ref="F615" r:id="rId1998" display="http://twiplomacy.com/info/europe/Montenegro"/>
    <hyperlink ref="F751" r:id="rId1999" display="http://twiplomacy.com/info/north-america/Bahamas"/>
    <hyperlink ref="F854" r:id="rId2000" display="http://twiplomacy.com/info/north-america/Australia"/>
    <hyperlink ref="F925" r:id="rId2001" display="http://twiplomacy.com/info/south-america/Peru"/>
    <hyperlink ref="F927" r:id="rId2002" display="http://twiplomacy.com/info/south-america/Peru"/>
    <hyperlink ref="F929" r:id="rId2003" display="http://twiplomacy.com/info/south-america/Peru"/>
    <hyperlink ref="F933" r:id="rId2004"/>
    <hyperlink ref="F799" r:id="rId2005" display="http://twiplomacy.com/info/north-america/Honduras"/>
    <hyperlink ref="F458" r:id="rId2006" display="http://twiplomacy.com/info/europe/Austria"/>
    <hyperlink ref="F422" r:id="rId2007" display="http://twiplomacy.com/info/asia/Tajikistan"/>
    <hyperlink ref="F49" r:id="rId2008"/>
    <hyperlink ref="F50" r:id="rId2009"/>
    <hyperlink ref="F74" r:id="rId2010"/>
    <hyperlink ref="F73" r:id="rId2011"/>
    <hyperlink ref="H73" r:id="rId2012"/>
    <hyperlink ref="F908" r:id="rId2013" display="http://twiplomacy.com/info/south-america/Colombia"/>
    <hyperlink ref="F120" r:id="rId2014" display="http://twiplomacy.com/info/africa/Libya"/>
    <hyperlink ref="H172" r:id="rId2015"/>
    <hyperlink ref="H102" r:id="rId2016"/>
    <hyperlink ref="H353" r:id="rId2017"/>
    <hyperlink ref="F368" r:id="rId2018" display="http://twiplomacy.com/info/asia/Myanmar"/>
    <hyperlink ref="F116" r:id="rId2019" display="http://twiplomacy.com/info/africa/Lesotho"/>
    <hyperlink ref="H62" r:id="rId2020"/>
    <hyperlink ref="H601" r:id="rId2021"/>
    <hyperlink ref="H691" r:id="rId2022"/>
    <hyperlink ref="H387" r:id="rId2023"/>
    <hyperlink ref="H104" r:id="rId2024"/>
    <hyperlink ref="H72" r:id="rId2025"/>
    <hyperlink ref="H666" r:id="rId2026"/>
    <hyperlink ref="H488" r:id="rId2027"/>
    <hyperlink ref="H359" r:id="rId2028"/>
    <hyperlink ref="H465" r:id="rId2029"/>
    <hyperlink ref="H18" r:id="rId2030"/>
    <hyperlink ref="H457" r:id="rId2031"/>
    <hyperlink ref="H152" r:id="rId2032"/>
    <hyperlink ref="H464" r:id="rId2033"/>
    <hyperlink ref="H523" r:id="rId2034"/>
    <hyperlink ref="H886" r:id="rId2035"/>
    <hyperlink ref="H317" r:id="rId2036"/>
    <hyperlink ref="H815" r:id="rId2037"/>
    <hyperlink ref="H400" r:id="rId2038"/>
    <hyperlink ref="H409" r:id="rId2039"/>
    <hyperlink ref="H642" r:id="rId2040"/>
    <hyperlink ref="H180" r:id="rId2041"/>
    <hyperlink ref="H298" r:id="rId2042"/>
    <hyperlink ref="H890" r:id="rId2043"/>
    <hyperlink ref="H371" r:id="rId2044"/>
    <hyperlink ref="H633" r:id="rId2045"/>
    <hyperlink ref="H585" r:id="rId2046"/>
    <hyperlink ref="H500" r:id="rId2047"/>
    <hyperlink ref="H169" r:id="rId2048"/>
    <hyperlink ref="H222" r:id="rId2049"/>
    <hyperlink ref="H212" r:id="rId2050"/>
    <hyperlink ref="H883" r:id="rId2051"/>
    <hyperlink ref="H593" r:id="rId2052"/>
    <hyperlink ref="H286" r:id="rId2053"/>
    <hyperlink ref="H118" r:id="rId2054"/>
    <hyperlink ref="H34" r:id="rId2055"/>
    <hyperlink ref="H193" r:id="rId2056"/>
    <hyperlink ref="H473" r:id="rId2057"/>
    <hyperlink ref="H196" r:id="rId2058"/>
    <hyperlink ref="H603" r:id="rId2059"/>
    <hyperlink ref="H189" r:id="rId2060"/>
    <hyperlink ref="H213" r:id="rId2061"/>
    <hyperlink ref="H551" r:id="rId2062"/>
    <hyperlink ref="H791" r:id="rId2063"/>
    <hyperlink ref="H11" r:id="rId2064"/>
    <hyperlink ref="H566" r:id="rId2065"/>
    <hyperlink ref="H595" r:id="rId2066"/>
    <hyperlink ref="H475" r:id="rId2067"/>
    <hyperlink ref="H908" r:id="rId2068"/>
    <hyperlink ref="H567" r:id="rId2069"/>
    <hyperlink ref="H645" r:id="rId2070"/>
    <hyperlink ref="H271" r:id="rId2071"/>
    <hyperlink ref="H469" r:id="rId2072"/>
    <hyperlink ref="H594" r:id="rId2073"/>
    <hyperlink ref="H860" r:id="rId2074"/>
    <hyperlink ref="H261" r:id="rId2075"/>
    <hyperlink ref="H728" r:id="rId2076"/>
    <hyperlink ref="H263" r:id="rId2077"/>
    <hyperlink ref="H299" r:id="rId2078"/>
    <hyperlink ref="H280" r:id="rId2079"/>
    <hyperlink ref="H941" r:id="rId2080"/>
    <hyperlink ref="H655" r:id="rId2081"/>
    <hyperlink ref="H297" r:id="rId2082"/>
    <hyperlink ref="H398" r:id="rId2083"/>
    <hyperlink ref="H727" r:id="rId2084"/>
    <hyperlink ref="H279" r:id="rId2085"/>
    <hyperlink ref="H637" r:id="rId2086"/>
    <hyperlink ref="H868" r:id="rId2087"/>
    <hyperlink ref="H779" r:id="rId2088"/>
    <hyperlink ref="H446" r:id="rId2089"/>
    <hyperlink ref="H816" r:id="rId2090"/>
    <hyperlink ref="H636" r:id="rId2091"/>
    <hyperlink ref="H575" r:id="rId2092"/>
    <hyperlink ref="H171" r:id="rId2093"/>
    <hyperlink ref="H777" r:id="rId2094"/>
    <hyperlink ref="H376" r:id="rId2095"/>
    <hyperlink ref="H888" r:id="rId2096"/>
    <hyperlink ref="H671" r:id="rId2097"/>
    <hyperlink ref="H750" r:id="rId2098"/>
    <hyperlink ref="H948" r:id="rId2099"/>
    <hyperlink ref="H442" r:id="rId2100"/>
    <hyperlink ref="H926" r:id="rId2101"/>
    <hyperlink ref="H526" r:id="rId2102"/>
    <hyperlink ref="H327" r:id="rId2103"/>
    <hyperlink ref="H847" r:id="rId2104"/>
    <hyperlink ref="H68" r:id="rId2105"/>
    <hyperlink ref="H69" r:id="rId2106"/>
    <hyperlink ref="H424" r:id="rId2107"/>
    <hyperlink ref="H268" r:id="rId2108"/>
    <hyperlink ref="H553" r:id="rId2109"/>
    <hyperlink ref="H746" r:id="rId2110"/>
    <hyperlink ref="H328" r:id="rId2111"/>
    <hyperlink ref="H608" r:id="rId2112"/>
    <hyperlink ref="H273" r:id="rId2113"/>
    <hyperlink ref="H428" r:id="rId2114"/>
    <hyperlink ref="H545" r:id="rId2115"/>
    <hyperlink ref="H130" r:id="rId2116"/>
    <hyperlink ref="H546" r:id="rId2117"/>
    <hyperlink ref="H785" r:id="rId2118"/>
    <hyperlink ref="H96" r:id="rId2119"/>
    <hyperlink ref="H935" r:id="rId2120"/>
    <hyperlink ref="H879" r:id="rId2121"/>
    <hyperlink ref="H97" r:id="rId2122"/>
    <hyperlink ref="H167" r:id="rId2123"/>
    <hyperlink ref="H711" r:id="rId2124"/>
    <hyperlink ref="H944" r:id="rId2125"/>
    <hyperlink ref="H863" r:id="rId2126"/>
    <hyperlink ref="H326" r:id="rId2127"/>
    <hyperlink ref="H801" r:id="rId2128"/>
    <hyperlink ref="H577" r:id="rId2129"/>
    <hyperlink ref="H825" r:id="rId2130"/>
    <hyperlink ref="H590" r:id="rId2131"/>
    <hyperlink ref="H168" r:id="rId2132"/>
    <hyperlink ref="H221" r:id="rId2133"/>
    <hyperlink ref="H53" r:id="rId2134"/>
    <hyperlink ref="H349" r:id="rId2135"/>
    <hyperlink ref="H45" r:id="rId2136"/>
    <hyperlink ref="H90" r:id="rId2137"/>
    <hyperlink ref="H643" r:id="rId2138"/>
    <hyperlink ref="H685" r:id="rId2139"/>
    <hyperlink ref="H605" r:id="rId2140"/>
    <hyperlink ref="H139" r:id="rId2141"/>
    <hyperlink ref="H39" r:id="rId2142"/>
    <hyperlink ref="H84" r:id="rId2143"/>
    <hyperlink ref="H174" r:id="rId2144"/>
    <hyperlink ref="H600" r:id="rId2145"/>
    <hyperlink ref="H351" r:id="rId2146"/>
    <hyperlink ref="H115" r:id="rId2147"/>
    <hyperlink ref="H947" r:id="rId2148"/>
    <hyperlink ref="H945" r:id="rId2149"/>
    <hyperlink ref="H256" r:id="rId2150"/>
    <hyperlink ref="H949" r:id="rId2151"/>
    <hyperlink ref="H952" r:id="rId2152"/>
    <hyperlink ref="H950" r:id="rId2153"/>
    <hyperlink ref="H951" r:id="rId2154"/>
    <hyperlink ref="H953" r:id="rId2155"/>
    <hyperlink ref="H784" r:id="rId2156"/>
    <hyperlink ref="H478" r:id="rId2157"/>
    <hyperlink ref="H197" r:id="rId2158"/>
    <hyperlink ref="H15" r:id="rId2159"/>
    <hyperlink ref="H864" r:id="rId2160"/>
    <hyperlink ref="H470" r:id="rId2161"/>
    <hyperlink ref="H228" r:id="rId2162"/>
    <hyperlink ref="H129" r:id="rId2163"/>
    <hyperlink ref="H857" r:id="rId2164"/>
    <hyperlink ref="H430" r:id="rId2165"/>
    <hyperlink ref="H609" r:id="rId2166"/>
    <hyperlink ref="H244" r:id="rId2167"/>
    <hyperlink ref="H185" r:id="rId2168"/>
    <hyperlink ref="H768" r:id="rId2169"/>
    <hyperlink ref="H71" r:id="rId2170"/>
    <hyperlink ref="H386" r:id="rId2171"/>
    <hyperlink ref="H620" r:id="rId2172"/>
    <hyperlink ref="H137" r:id="rId2173"/>
    <hyperlink ref="H51" r:id="rId2174"/>
    <hyperlink ref="H255" r:id="rId2175"/>
    <hyperlink ref="H487" r:id="rId2176"/>
    <hyperlink ref="H346" r:id="rId2177"/>
    <hyperlink ref="H427" r:id="rId2178"/>
    <hyperlink ref="H274" r:id="rId2179"/>
    <hyperlink ref="H46" r:id="rId2180"/>
    <hyperlink ref="H336" r:id="rId2181"/>
    <hyperlink ref="H225" r:id="rId2182"/>
    <hyperlink ref="H93" r:id="rId2183"/>
    <hyperlink ref="H215" r:id="rId2184"/>
    <hyperlink ref="H224" r:id="rId2185"/>
    <hyperlink ref="H736" r:id="rId2186"/>
    <hyperlink ref="H639" r:id="rId2187"/>
    <hyperlink ref="H245" r:id="rId2188"/>
    <hyperlink ref="H163" r:id="rId2189"/>
    <hyperlink ref="H348" r:id="rId2190"/>
    <hyperlink ref="H120" r:id="rId2191"/>
    <hyperlink ref="H363" r:id="rId2192"/>
    <hyperlink ref="H226" r:id="rId2193"/>
    <hyperlink ref="H355" r:id="rId2194"/>
    <hyperlink ref="H429" r:id="rId2195"/>
    <hyperlink ref="H95" r:id="rId2196"/>
    <hyperlink ref="H113" r:id="rId2197"/>
    <hyperlink ref="H57" r:id="rId2198"/>
    <hyperlink ref="H370" r:id="rId2199"/>
    <hyperlink ref="H795" r:id="rId2200"/>
    <hyperlink ref="H179" r:id="rId2201"/>
    <hyperlink ref="H434" r:id="rId2202"/>
    <hyperlink ref="H332" r:id="rId2203"/>
    <hyperlink ref="H186" r:id="rId2204"/>
    <hyperlink ref="H824" r:id="rId2205"/>
    <hyperlink ref="H438" r:id="rId2206"/>
    <hyperlink ref="H173" r:id="rId2207"/>
    <hyperlink ref="H361" r:id="rId2208"/>
    <hyperlink ref="H227" r:id="rId2209"/>
    <hyperlink ref="H78" r:id="rId2210"/>
    <hyperlink ref="H333" r:id="rId2211"/>
    <hyperlink ref="H94" r:id="rId2212"/>
    <hyperlink ref="H876" r:id="rId2213"/>
    <hyperlink ref="H917" r:id="rId2214"/>
    <hyperlink ref="H547" r:id="rId2215"/>
    <hyperlink ref="H338" r:id="rId2216"/>
    <hyperlink ref="H932" r:id="rId2217"/>
    <hyperlink ref="H416" r:id="rId2218"/>
    <hyperlink ref="H915" r:id="rId2219"/>
    <hyperlink ref="H195" r:id="rId2220"/>
    <hyperlink ref="H59" r:id="rId2221"/>
    <hyperlink ref="H714" r:id="rId2222"/>
    <hyperlink ref="H718" r:id="rId2223"/>
    <hyperlink ref="H58" r:id="rId2224"/>
    <hyperlink ref="H49" r:id="rId2225"/>
    <hyperlink ref="H933" r:id="rId2226"/>
    <hyperlink ref="H126" r:id="rId2227"/>
    <hyperlink ref="H160" r:id="rId2228"/>
    <hyperlink ref="H116" r:id="rId2229"/>
    <hyperlink ref="H135" r:id="rId2230"/>
    <hyperlink ref="H44" r:id="rId2231"/>
    <hyperlink ref="H695" r:id="rId2232"/>
    <hyperlink ref="H64" r:id="rId2233"/>
    <hyperlink ref="H781" r:id="rId2234"/>
    <hyperlink ref="H776" r:id="rId2235"/>
    <hyperlink ref="H182" r:id="rId2236"/>
    <hyperlink ref="H780" r:id="rId2237"/>
    <hyperlink ref="H806" r:id="rId2238"/>
    <hyperlink ref="H267" r:id="rId2239"/>
    <hyperlink ref="H805" r:id="rId2240"/>
    <hyperlink ref="H902" r:id="rId2241"/>
    <hyperlink ref="H912" r:id="rId2242"/>
    <hyperlink ref="H9" r:id="rId2243"/>
    <hyperlink ref="H319" r:id="rId2244"/>
    <hyperlink ref="H513" r:id="rId2245"/>
    <hyperlink ref="H36" r:id="rId2246"/>
    <hyperlink ref="H725" r:id="rId2247"/>
    <hyperlink ref="H269" r:id="rId2248"/>
    <hyperlink ref="H903" r:id="rId2249"/>
    <hyperlink ref="H676" r:id="rId2250"/>
    <hyperlink ref="H657" r:id="rId2251"/>
    <hyperlink ref="H292" r:id="rId2252"/>
    <hyperlink ref="H734" r:id="rId2253"/>
    <hyperlink ref="H426" r:id="rId2254"/>
    <hyperlink ref="H675" r:id="rId2255"/>
    <hyperlink ref="H640" r:id="rId2256"/>
    <hyperlink ref="H24" r:id="rId2257"/>
    <hyperlink ref="H111" r:id="rId2258"/>
    <hyperlink ref="H511" r:id="rId2259"/>
    <hyperlink ref="H110" r:id="rId2260"/>
    <hyperlink ref="H515" r:id="rId2261"/>
    <hyperlink ref="H519" r:id="rId2262"/>
    <hyperlink ref="H614" r:id="rId2263"/>
    <hyperlink ref="H649" r:id="rId2264"/>
    <hyperlink ref="H6" r:id="rId2265"/>
    <hyperlink ref="H821" r:id="rId2266"/>
    <hyperlink ref="H870" r:id="rId2267"/>
    <hyperlink ref="H181" r:id="rId2268"/>
    <hyperlink ref="H856" r:id="rId2269"/>
    <hyperlink ref="H678" r:id="rId2270"/>
    <hyperlink ref="H341" r:id="rId2271"/>
    <hyperlink ref="H800" r:id="rId2272"/>
    <hyperlink ref="H759" r:id="rId2273"/>
    <hyperlink ref="H138" r:id="rId2274"/>
    <hyperlink ref="H683" r:id="rId2275"/>
    <hyperlink ref="H236" r:id="rId2276"/>
    <hyperlink ref="H770" r:id="rId2277"/>
    <hyperlink ref="H544" r:id="rId2278"/>
    <hyperlink ref="H223" r:id="rId2279"/>
    <hyperlink ref="H905" r:id="rId2280"/>
    <hyperlink ref="H564" r:id="rId2281"/>
    <hyperlink ref="H131" r:id="rId2282"/>
    <hyperlink ref="H650" r:id="rId2283"/>
    <hyperlink ref="H684" r:id="rId2284"/>
    <hyperlink ref="H12" r:id="rId2285"/>
    <hyperlink ref="H284" r:id="rId2286"/>
    <hyperlink ref="H301" r:id="rId2287"/>
    <hyperlink ref="H310" r:id="rId2288"/>
    <hyperlink ref="H610" r:id="rId2289"/>
    <hyperlink ref="H70" r:id="rId2290"/>
    <hyperlink ref="H425" r:id="rId2291"/>
    <hyperlink ref="H162" r:id="rId2292"/>
    <hyperlink ref="H205" r:id="rId2293"/>
    <hyperlink ref="H114" r:id="rId2294"/>
    <hyperlink ref="H555" r:id="rId2295"/>
    <hyperlink ref="H463" r:id="rId2296"/>
    <hyperlink ref="H382" r:id="rId2297"/>
    <hyperlink ref="H325" r:id="rId2298"/>
    <hyperlink ref="H721" r:id="rId2299"/>
    <hyperlink ref="H501" r:id="rId2300"/>
    <hyperlink ref="H344" r:id="rId2301"/>
    <hyperlink ref="H484" r:id="rId2302"/>
    <hyperlink ref="H854" r:id="rId2303"/>
    <hyperlink ref="H559" r:id="rId2304"/>
    <hyperlink ref="H207" r:id="rId2305"/>
    <hyperlink ref="H183" r:id="rId2306"/>
    <hyperlink ref="H560" r:id="rId2307"/>
    <hyperlink ref="H302" r:id="rId2308"/>
    <hyperlink ref="H248" r:id="rId2309"/>
    <hyperlink ref="H407" r:id="rId2310"/>
    <hyperlink ref="H535" r:id="rId2311"/>
    <hyperlink ref="H80" r:id="rId2312"/>
    <hyperlink ref="H502" r:id="rId2313"/>
    <hyperlink ref="H229" r:id="rId2314"/>
    <hyperlink ref="H726" r:id="rId2315"/>
    <hyperlink ref="H415" r:id="rId2316"/>
    <hyperlink ref="H291" r:id="rId2317"/>
    <hyperlink ref="H316" r:id="rId2318"/>
    <hyperlink ref="H385" r:id="rId2319"/>
    <hyperlink ref="H819" r:id="rId2320"/>
    <hyperlink ref="H405" r:id="rId2321"/>
    <hyperlink ref="H399" r:id="rId2322"/>
    <hyperlink ref="H309" r:id="rId2323"/>
    <hyperlink ref="H157" r:id="rId2324"/>
    <hyperlink ref="H713" r:id="rId2325"/>
    <hyperlink ref="H838" r:id="rId2326"/>
    <hyperlink ref="H602" r:id="rId2327"/>
    <hyperlink ref="H323" r:id="rId2328"/>
    <hyperlink ref="H900" r:id="rId2329"/>
    <hyperlink ref="H687" r:id="rId2330"/>
    <hyperlink ref="H28" r:id="rId2331"/>
    <hyperlink ref="H122" r:id="rId2332"/>
    <hyperlink ref="H295" r:id="rId2333"/>
    <hyperlink ref="H773" r:id="rId2334"/>
    <hyperlink ref="H558" r:id="rId2335"/>
    <hyperlink ref="H881" r:id="rId2336"/>
    <hyperlink ref="H853" r:id="rId2337"/>
    <hyperlink ref="H598" r:id="rId2338"/>
    <hyperlink ref="H354" r:id="rId2339"/>
    <hyperlink ref="H65" r:id="rId2340"/>
    <hyperlink ref="H706" r:id="rId2341"/>
    <hyperlink ref="H914" r:id="rId2342"/>
    <hyperlink ref="H259" r:id="rId2343"/>
    <hyperlink ref="H417" r:id="rId2344"/>
    <hyperlink ref="H414" r:id="rId2345"/>
    <hyperlink ref="H848" r:id="rId2346"/>
    <hyperlink ref="H66" r:id="rId2347"/>
    <hyperlink ref="H812" r:id="rId2348"/>
    <hyperlink ref="H146" r:id="rId2349"/>
    <hyperlink ref="H436" r:id="rId2350"/>
    <hyperlink ref="H562" r:id="rId2351"/>
    <hyperlink ref="H704" r:id="rId2352"/>
    <hyperlink ref="H582" r:id="rId2353"/>
    <hyperlink ref="H818" r:id="rId2354"/>
    <hyperlink ref="H752" r:id="rId2355"/>
    <hyperlink ref="H542" r:id="rId2356"/>
    <hyperlink ref="H63" r:id="rId2357"/>
    <hyperlink ref="H119" r:id="rId2358"/>
    <hyperlink ref="H419" r:id="rId2359"/>
    <hyperlink ref="H618" r:id="rId2360"/>
    <hyperlink ref="H862" r:id="rId2361"/>
    <hyperlink ref="H793" r:id="rId2362"/>
    <hyperlink ref="H929" r:id="rId2363"/>
    <hyperlink ref="H712" r:id="rId2364"/>
    <hyperlink ref="H836" r:id="rId2365"/>
    <hyperlink ref="H798" r:id="rId2366"/>
    <hyperlink ref="H144" r:id="rId2367"/>
    <hyperlink ref="H55" r:id="rId2368"/>
    <hyperlink ref="H628" r:id="rId2369"/>
    <hyperlink ref="H365" r:id="rId2370"/>
    <hyperlink ref="H92" r:id="rId2371"/>
    <hyperlink ref="H661" r:id="rId2372"/>
    <hyperlink ref="H239" r:id="rId2373"/>
    <hyperlink ref="H358" r:id="rId2374"/>
    <hyperlink ref="H710" r:id="rId2375"/>
    <hyperlink ref="H360" r:id="rId2376"/>
    <hyperlink ref="H550" r:id="rId2377"/>
    <hyperlink ref="H794" r:id="rId2378"/>
    <hyperlink ref="H362" r:id="rId2379"/>
    <hyperlink ref="H548" r:id="rId2380"/>
    <hyperlink ref="H60" r:id="rId2381"/>
    <hyperlink ref="H641" r:id="rId2382"/>
    <hyperlink ref="H490" r:id="rId2383"/>
    <hyperlink ref="H927" r:id="rId2384"/>
    <hyperlink ref="H751" r:id="rId2385"/>
    <hyperlink ref="H499" r:id="rId2386"/>
    <hyperlink ref="H5" r:id="rId2387"/>
    <hyperlink ref="H52" r:id="rId2388"/>
    <hyperlink ref="H925" r:id="rId2389"/>
    <hyperlink ref="H716" r:id="rId2390"/>
    <hyperlink ref="H368" r:id="rId2391"/>
    <hyperlink ref="H35" r:id="rId2392"/>
    <hyperlink ref="H621" r:id="rId2393"/>
    <hyperlink ref="H485" r:id="rId2394"/>
    <hyperlink ref="H880" r:id="rId2395"/>
    <hyperlink ref="H692" r:id="rId2396"/>
    <hyperlink ref="H54" r:id="rId2397"/>
    <hyperlink ref="H108" r:id="rId2398"/>
    <hyperlink ref="H694" r:id="rId2399"/>
    <hyperlink ref="H50" r:id="rId2400"/>
    <hyperlink ref="H311" r:id="rId2401"/>
    <hyperlink ref="H216" r:id="rId2402"/>
    <hyperlink ref="H458" r:id="rId2403"/>
    <hyperlink ref="H125" r:id="rId2404"/>
    <hyperlink ref="H799" r:id="rId2405"/>
    <hyperlink ref="H107" r:id="rId2406"/>
    <hyperlink ref="H869" r:id="rId2407"/>
    <hyperlink ref="H389" r:id="rId2408"/>
    <hyperlink ref="H717" r:id="rId2409"/>
    <hyperlink ref="H147" r:id="rId2410"/>
    <hyperlink ref="H134" r:id="rId2411"/>
    <hyperlink ref="H460" r:id="rId2412"/>
    <hyperlink ref="H606" r:id="rId2413"/>
    <hyperlink ref="H615" r:id="rId2414"/>
    <hyperlink ref="H132" r:id="rId2415"/>
    <hyperlink ref="H74" r:id="rId2416"/>
    <hyperlink ref="H155" r:id="rId2417"/>
    <hyperlink ref="H715" r:id="rId2418"/>
    <hyperlink ref="H89" r:id="rId2419"/>
    <hyperlink ref="AW5" r:id="rId2420"/>
    <hyperlink ref="AW7" r:id="rId2421"/>
    <hyperlink ref="AW9" r:id="rId2422"/>
    <hyperlink ref="AW35" r:id="rId2423"/>
    <hyperlink ref="AW49" r:id="rId2424"/>
    <hyperlink ref="AW50" r:id="rId2425"/>
    <hyperlink ref="AW52" r:id="rId2426"/>
    <hyperlink ref="AW54" r:id="rId2427"/>
    <hyperlink ref="AW60" r:id="rId2428"/>
    <hyperlink ref="AW73" r:id="rId2429"/>
    <hyperlink ref="AW74" r:id="rId2430"/>
    <hyperlink ref="AW76" r:id="rId2431"/>
    <hyperlink ref="AW77" r:id="rId2432"/>
    <hyperlink ref="AW89" r:id="rId2433"/>
    <hyperlink ref="AW107" r:id="rId2434"/>
    <hyperlink ref="AW108" r:id="rId2435"/>
    <hyperlink ref="AW116" r:id="rId2436"/>
    <hyperlink ref="AW117" r:id="rId2437"/>
    <hyperlink ref="AW120" r:id="rId2438"/>
    <hyperlink ref="AW125" r:id="rId2439"/>
    <hyperlink ref="AW126" r:id="rId2440"/>
    <hyperlink ref="AW132" r:id="rId2441"/>
    <hyperlink ref="AW134" r:id="rId2442"/>
    <hyperlink ref="AW135" r:id="rId2443"/>
    <hyperlink ref="AW147" r:id="rId2444"/>
    <hyperlink ref="AW152" r:id="rId2445"/>
    <hyperlink ref="AW155" r:id="rId2446"/>
    <hyperlink ref="AW180" r:id="rId2447"/>
    <hyperlink ref="AW249" r:id="rId2448"/>
    <hyperlink ref="AW271" r:id="rId2449"/>
    <hyperlink ref="AW276" r:id="rId2450"/>
    <hyperlink ref="AW310" r:id="rId2451"/>
    <hyperlink ref="AW311" r:id="rId2452"/>
    <hyperlink ref="AW339" r:id="rId2453"/>
    <hyperlink ref="AW353" r:id="rId2454"/>
    <hyperlink ref="AW357" r:id="rId2455"/>
    <hyperlink ref="AW360" r:id="rId2456"/>
    <hyperlink ref="AW364" r:id="rId2457"/>
    <hyperlink ref="AW367" r:id="rId2458"/>
    <hyperlink ref="AW368" r:id="rId2459"/>
    <hyperlink ref="AW369" r:id="rId2460"/>
    <hyperlink ref="AW371" r:id="rId2461"/>
    <hyperlink ref="AW385" r:id="rId2462"/>
    <hyperlink ref="AW389" r:id="rId2463"/>
    <hyperlink ref="AW418" r:id="rId2464"/>
    <hyperlink ref="AW423" r:id="rId2465"/>
    <hyperlink ref="AW454" r:id="rId2466"/>
    <hyperlink ref="AW457" r:id="rId2467"/>
    <hyperlink ref="AW458" r:id="rId2468"/>
    <hyperlink ref="AW460" r:id="rId2469"/>
    <hyperlink ref="AW475" r:id="rId2470"/>
    <hyperlink ref="AW485" r:id="rId2471"/>
    <hyperlink ref="AW488" r:id="rId2472"/>
    <hyperlink ref="AW490" r:id="rId2473"/>
    <hyperlink ref="AW531" r:id="rId2474"/>
    <hyperlink ref="AW532" r:id="rId2475"/>
    <hyperlink ref="AW536" r:id="rId2476"/>
    <hyperlink ref="AW548" r:id="rId2477"/>
    <hyperlink ref="AW549" r:id="rId2478"/>
    <hyperlink ref="AW615" r:id="rId2479"/>
    <hyperlink ref="AW621" r:id="rId2480"/>
    <hyperlink ref="AW633" r:id="rId2481"/>
    <hyperlink ref="AW641" r:id="rId2482"/>
    <hyperlink ref="AW643" r:id="rId2483"/>
    <hyperlink ref="AW657" r:id="rId2484"/>
    <hyperlink ref="AW660" r:id="rId2485"/>
    <hyperlink ref="AW671" r:id="rId2486"/>
    <hyperlink ref="AW691" r:id="rId2487"/>
    <hyperlink ref="AW692" r:id="rId2488"/>
    <hyperlink ref="AW695" r:id="rId2489"/>
    <hyperlink ref="AW718" r:id="rId2490"/>
    <hyperlink ref="AW713" r:id="rId2491"/>
    <hyperlink ref="AW717" r:id="rId2492"/>
    <hyperlink ref="AW715" r:id="rId2493"/>
    <hyperlink ref="AW716" r:id="rId2494"/>
    <hyperlink ref="AW714" r:id="rId2495"/>
    <hyperlink ref="AW799" r:id="rId2496"/>
    <hyperlink ref="AW836" r:id="rId2497"/>
    <hyperlink ref="AW854" r:id="rId2498"/>
    <hyperlink ref="AW857" r:id="rId2499"/>
    <hyperlink ref="AW868" r:id="rId2500"/>
    <hyperlink ref="AW869" r:id="rId2501"/>
    <hyperlink ref="AW870" r:id="rId2502"/>
    <hyperlink ref="AW880" r:id="rId2503"/>
    <hyperlink ref="AW900" r:id="rId2504"/>
    <hyperlink ref="AW902" r:id="rId2505"/>
    <hyperlink ref="AW903" r:id="rId2506"/>
    <hyperlink ref="AW908" r:id="rId2507"/>
    <hyperlink ref="AW925" r:id="rId2508"/>
    <hyperlink ref="AW927" r:id="rId2509"/>
    <hyperlink ref="AW929" r:id="rId2510"/>
    <hyperlink ref="AW933" r:id="rId2511"/>
    <hyperlink ref="AW31" r:id="rId2512"/>
    <hyperlink ref="BB5" r:id="rId2513"/>
    <hyperlink ref="BB7" r:id="rId2514"/>
    <hyperlink ref="BB9" r:id="rId2515"/>
    <hyperlink ref="BB35" r:id="rId2516"/>
    <hyperlink ref="BB49" r:id="rId2517"/>
    <hyperlink ref="BB50" r:id="rId2518"/>
    <hyperlink ref="BB52" r:id="rId2519"/>
    <hyperlink ref="BB54" r:id="rId2520"/>
    <hyperlink ref="BB60" r:id="rId2521"/>
    <hyperlink ref="BB73" r:id="rId2522"/>
    <hyperlink ref="BB74" r:id="rId2523"/>
    <hyperlink ref="BB76" r:id="rId2524"/>
    <hyperlink ref="BB77" r:id="rId2525"/>
    <hyperlink ref="BB89" r:id="rId2526"/>
    <hyperlink ref="BB107" r:id="rId2527"/>
    <hyperlink ref="BB108" r:id="rId2528"/>
    <hyperlink ref="BB116" r:id="rId2529"/>
    <hyperlink ref="BB117" r:id="rId2530"/>
    <hyperlink ref="BB120" r:id="rId2531"/>
    <hyperlink ref="BB125" r:id="rId2532"/>
    <hyperlink ref="BB126" r:id="rId2533"/>
    <hyperlink ref="BB132" r:id="rId2534"/>
    <hyperlink ref="BB134" r:id="rId2535"/>
    <hyperlink ref="BB135" r:id="rId2536"/>
    <hyperlink ref="BB147" r:id="rId2537"/>
    <hyperlink ref="BB152" r:id="rId2538"/>
    <hyperlink ref="BB155" r:id="rId2539"/>
    <hyperlink ref="BB180" r:id="rId2540"/>
    <hyperlink ref="BB249" r:id="rId2541"/>
    <hyperlink ref="BB271" r:id="rId2542"/>
    <hyperlink ref="BB276" r:id="rId2543"/>
    <hyperlink ref="BB310" r:id="rId2544"/>
    <hyperlink ref="BB311" r:id="rId2545"/>
    <hyperlink ref="BB339" r:id="rId2546"/>
    <hyperlink ref="BB353" r:id="rId2547"/>
    <hyperlink ref="BB357" r:id="rId2548"/>
    <hyperlink ref="BB360" r:id="rId2549"/>
    <hyperlink ref="BB364" r:id="rId2550"/>
    <hyperlink ref="BB367" r:id="rId2551"/>
    <hyperlink ref="BB368" r:id="rId2552"/>
    <hyperlink ref="BB369" r:id="rId2553"/>
    <hyperlink ref="BB371" r:id="rId2554"/>
    <hyperlink ref="BB385" r:id="rId2555"/>
    <hyperlink ref="BB389" r:id="rId2556"/>
    <hyperlink ref="BB418" r:id="rId2557"/>
    <hyperlink ref="BB423" r:id="rId2558"/>
    <hyperlink ref="BB454" r:id="rId2559"/>
    <hyperlink ref="BB457" r:id="rId2560"/>
    <hyperlink ref="BB458" r:id="rId2561"/>
    <hyperlink ref="BB460" r:id="rId2562"/>
    <hyperlink ref="BB475" r:id="rId2563"/>
    <hyperlink ref="BB488" r:id="rId2564"/>
    <hyperlink ref="BB490" r:id="rId2565"/>
    <hyperlink ref="BB531" r:id="rId2566"/>
    <hyperlink ref="BB485" r:id="rId2567"/>
    <hyperlink ref="BB532" r:id="rId2568"/>
    <hyperlink ref="BB536" r:id="rId2569"/>
    <hyperlink ref="BB548" r:id="rId2570"/>
    <hyperlink ref="BB549" r:id="rId2571"/>
    <hyperlink ref="BB606" r:id="rId2572"/>
    <hyperlink ref="BB615" r:id="rId2573"/>
    <hyperlink ref="BB621" r:id="rId2574"/>
    <hyperlink ref="BB633" r:id="rId2575"/>
    <hyperlink ref="BB641" r:id="rId2576"/>
    <hyperlink ref="BB643" r:id="rId2577"/>
    <hyperlink ref="BB657" r:id="rId2578"/>
    <hyperlink ref="BB660" r:id="rId2579"/>
    <hyperlink ref="BB671" r:id="rId2580"/>
    <hyperlink ref="BB691" r:id="rId2581"/>
    <hyperlink ref="BB695" r:id="rId2582"/>
    <hyperlink ref="BB718" r:id="rId2583"/>
    <hyperlink ref="BB713" r:id="rId2584"/>
    <hyperlink ref="BB716" r:id="rId2585"/>
    <hyperlink ref="BB717" r:id="rId2586"/>
    <hyperlink ref="BB715" r:id="rId2587"/>
    <hyperlink ref="BB714" r:id="rId2588"/>
    <hyperlink ref="BB751" r:id="rId2589"/>
    <hyperlink ref="BB799" r:id="rId2590"/>
    <hyperlink ref="BB836" r:id="rId2591"/>
    <hyperlink ref="BB854" r:id="rId2592"/>
    <hyperlink ref="BB857" r:id="rId2593"/>
    <hyperlink ref="BB868" r:id="rId2594"/>
    <hyperlink ref="BB869" r:id="rId2595"/>
    <hyperlink ref="BB870" r:id="rId2596"/>
    <hyperlink ref="BB880" r:id="rId2597"/>
    <hyperlink ref="BB900" r:id="rId2598"/>
    <hyperlink ref="BB902" r:id="rId2599"/>
    <hyperlink ref="BB903" r:id="rId2600"/>
    <hyperlink ref="BB908" r:id="rId2601"/>
    <hyperlink ref="BB912" r:id="rId2602"/>
    <hyperlink ref="BB927" r:id="rId2603"/>
    <hyperlink ref="BB929" r:id="rId2604"/>
    <hyperlink ref="BB933" r:id="rId2605"/>
    <hyperlink ref="BB31" r:id="rId2606"/>
    <hyperlink ref="H85" r:id="rId2607"/>
    <hyperlink ref="AW102" r:id="rId2608"/>
    <hyperlink ref="AW183" r:id="rId2609"/>
    <hyperlink ref="AW618" r:id="rId2610"/>
    <hyperlink ref="AW442" r:id="rId2611"/>
    <hyperlink ref="AW239" r:id="rId2612"/>
    <hyperlink ref="BB102" r:id="rId2613"/>
    <hyperlink ref="BB183" r:id="rId2614"/>
    <hyperlink ref="BB618" r:id="rId2615"/>
    <hyperlink ref="BB442" r:id="rId2616"/>
    <hyperlink ref="BB239" r:id="rId2617"/>
    <hyperlink ref="BB349" r:id="rId2618"/>
    <hyperlink ref="BB876" r:id="rId2619"/>
    <hyperlink ref="BB761" r:id="rId2620"/>
    <hyperlink ref="BB762" r:id="rId2621"/>
    <hyperlink ref="BB578" r:id="rId2622"/>
    <hyperlink ref="BB669" r:id="rId2623"/>
    <hyperlink ref="BB68" r:id="rId2624"/>
    <hyperlink ref="BB256" r:id="rId2625"/>
    <hyperlink ref="BB363" r:id="rId2626"/>
    <hyperlink ref="BB113" r:id="rId2627"/>
    <hyperlink ref="BB685" r:id="rId2628"/>
    <hyperlink ref="BB947" r:id="rId2629"/>
    <hyperlink ref="BB948" r:id="rId2630"/>
    <hyperlink ref="BB949" r:id="rId2631"/>
    <hyperlink ref="BB950" r:id="rId2632"/>
    <hyperlink ref="BB951" r:id="rId2633"/>
    <hyperlink ref="BB952" r:id="rId2634"/>
    <hyperlink ref="BB953" r:id="rId2635"/>
    <hyperlink ref="BB438" r:id="rId2636"/>
    <hyperlink ref="BB225" r:id="rId2637"/>
    <hyperlink ref="BB226" r:id="rId2638"/>
    <hyperlink ref="BB227" r:id="rId2639"/>
    <hyperlink ref="BB609" r:id="rId2640"/>
    <hyperlink ref="BB430" r:id="rId2641"/>
    <hyperlink ref="BB478" r:id="rId2642"/>
    <hyperlink ref="BB79" r:id="rId2643"/>
    <hyperlink ref="BB351" r:id="rId2644"/>
    <hyperlink ref="BB326" r:id="rId2645"/>
    <hyperlink ref="BB917" r:id="rId2646"/>
    <hyperlink ref="BB224" r:id="rId2647"/>
    <hyperlink ref="BB69" r:id="rId2648"/>
    <hyperlink ref="BB879" r:id="rId2649"/>
    <hyperlink ref="BB863" r:id="rId2650"/>
    <hyperlink ref="BB215" r:id="rId2651"/>
    <hyperlink ref="BB93" r:id="rId2652"/>
    <hyperlink ref="BB847" r:id="rId2653"/>
    <hyperlink ref="BB118" r:id="rId2654"/>
    <hyperlink ref="BB346" r:id="rId2655"/>
    <hyperlink ref="BB160" r:id="rId2656"/>
    <hyperlink ref="BB428" r:id="rId2657"/>
    <hyperlink ref="BB273" r:id="rId2658"/>
    <hyperlink ref="BB753" r:id="rId2659"/>
    <hyperlink ref="BB338" r:id="rId2660"/>
    <hyperlink ref="BB771" r:id="rId2661"/>
    <hyperlink ref="BB365" r:id="rId2662"/>
    <hyperlink ref="BB851" r:id="rId2663"/>
    <hyperlink ref="BB577" r:id="rId2664"/>
    <hyperlink ref="BB214" r:id="rId2665"/>
    <hyperlink ref="BB203" r:id="rId2666"/>
    <hyperlink ref="BB370" r:id="rId2667"/>
    <hyperlink ref="BB915" r:id="rId2668"/>
    <hyperlink ref="BB429" r:id="rId2669"/>
    <hyperlink ref="BB173" r:id="rId2670"/>
    <hyperlink ref="BB355" r:id="rId2671"/>
    <hyperlink ref="BB71" r:id="rId2672"/>
    <hyperlink ref="BB186" r:id="rId2673"/>
    <hyperlink ref="BB96" r:id="rId2674"/>
    <hyperlink ref="BB97" r:id="rId2675"/>
    <hyperlink ref="BB944" r:id="rId2676"/>
    <hyperlink ref="BB945" r:id="rId2677"/>
    <hyperlink ref="BB600" r:id="rId2678"/>
    <hyperlink ref="BB95" r:id="rId2679"/>
    <hyperlink ref="BB44" r:id="rId2680"/>
    <hyperlink ref="BB288" r:id="rId2681"/>
    <hyperlink ref="BB57" r:id="rId2682"/>
    <hyperlink ref="BB268" r:id="rId2683"/>
    <hyperlink ref="BB10" r:id="rId2684"/>
    <hyperlink ref="BB3" r:id="rId2685"/>
    <hyperlink ref="BB46" r:id="rId2686"/>
    <hyperlink ref="BB825" r:id="rId2687"/>
    <hyperlink ref="BB935" r:id="rId2688"/>
    <hyperlink ref="BB416" r:id="rId2689"/>
    <hyperlink ref="BB174" r:id="rId2690"/>
    <hyperlink ref="BB784" r:id="rId2691"/>
    <hyperlink ref="BB190" r:id="rId2692"/>
    <hyperlink ref="BB386" r:id="rId2693"/>
    <hyperlink ref="BB221" r:id="rId2694"/>
    <hyperlink ref="BB185" r:id="rId2695"/>
    <hyperlink ref="BB754" r:id="rId2696"/>
    <hyperlink ref="BB590" r:id="rId2697"/>
    <hyperlink ref="BB412" r:id="rId2698"/>
    <hyperlink ref="BB801" r:id="rId2699"/>
    <hyperlink ref="BB202" r:id="rId2700"/>
    <hyperlink ref="BB665" r:id="rId2701"/>
    <hyperlink ref="BB163" r:id="rId2702"/>
    <hyperlink ref="BB620" r:id="rId2703"/>
    <hyperlink ref="BB15" r:id="rId2704"/>
    <hyperlink ref="BB605" r:id="rId2705"/>
    <hyperlink ref="BB287" r:id="rId2706"/>
    <hyperlink ref="BB255" r:id="rId2707"/>
    <hyperlink ref="BB639" r:id="rId2708"/>
    <hyperlink ref="BB361" r:id="rId2709"/>
    <hyperlink ref="BB608" r:id="rId2710"/>
    <hyperlink ref="BB130" r:id="rId2711"/>
    <hyperlink ref="BB545" r:id="rId2712"/>
    <hyperlink ref="BB768" r:id="rId2713"/>
    <hyperlink ref="BB332" r:id="rId2714"/>
    <hyperlink ref="BB333" r:id="rId2715"/>
    <hyperlink ref="BB546" r:id="rId2716"/>
    <hyperlink ref="BB58" r:id="rId2717"/>
    <hyperlink ref="BB814" r:id="rId2718"/>
    <hyperlink ref="BB932" r:id="rId2719"/>
    <hyperlink ref="BB553" r:id="rId2720"/>
    <hyperlink ref="BB198" r:id="rId2721"/>
    <hyperlink ref="BB244" r:id="rId2722"/>
    <hyperlink ref="BB348" r:id="rId2723"/>
    <hyperlink ref="BB137" r:id="rId2724"/>
    <hyperlink ref="BB141" r:id="rId2725"/>
    <hyperlink ref="BB84" r:id="rId2726"/>
    <hyperlink ref="BB785" r:id="rId2727"/>
    <hyperlink ref="BB45" r:id="rId2728"/>
    <hyperlink ref="BB822" r:id="rId2729"/>
    <hyperlink ref="BB427" r:id="rId2730"/>
    <hyperlink ref="BB168" r:id="rId2731"/>
    <hyperlink ref="BB83" r:id="rId2732"/>
    <hyperlink ref="BB547" r:id="rId2733"/>
    <hyperlink ref="BB327" r:id="rId2734"/>
    <hyperlink ref="BB328" r:id="rId2735"/>
    <hyperlink ref="BB139" r:id="rId2736"/>
    <hyperlink ref="BB487" r:id="rId2737"/>
    <hyperlink ref="BB795" r:id="rId2738"/>
    <hyperlink ref="BB434" r:id="rId2739"/>
    <hyperlink ref="BB747" r:id="rId2740"/>
    <hyperlink ref="BB931" r:id="rId2741"/>
    <hyperlink ref="BB245" r:id="rId2742"/>
    <hyperlink ref="BB824" r:id="rId2743"/>
    <hyperlink ref="BB243" r:id="rId2744"/>
    <hyperlink ref="BB90" r:id="rId2745"/>
    <hyperlink ref="BB379" r:id="rId2746"/>
    <hyperlink ref="BB11" r:id="rId2747"/>
    <hyperlink ref="BB894" r:id="rId2748"/>
    <hyperlink ref="BB424" r:id="rId2749"/>
    <hyperlink ref="BB94" r:id="rId2750"/>
    <hyperlink ref="BB39" r:id="rId2751"/>
    <hyperlink ref="BB422" r:id="rId2752"/>
    <hyperlink ref="BB749" r:id="rId2753"/>
    <hyperlink ref="BB830" r:id="rId2754"/>
    <hyperlink ref="BB16" r:id="rId2755"/>
    <hyperlink ref="BB304" r:id="rId2756"/>
    <hyperlink ref="BB435" r:id="rId2757"/>
    <hyperlink ref="BB396" r:id="rId2758"/>
    <hyperlink ref="BB140" r:id="rId2759"/>
    <hyperlink ref="BB101" r:id="rId2760"/>
    <hyperlink ref="BB219" r:id="rId2761"/>
    <hyperlink ref="BB356" r:id="rId2762"/>
    <hyperlink ref="BB447" r:id="rId2763"/>
    <hyperlink ref="BB324" r:id="rId2764"/>
    <hyperlink ref="BB285" r:id="rId2765"/>
    <hyperlink ref="BB452" r:id="rId2766"/>
    <hyperlink ref="BB896" r:id="rId2767"/>
    <hyperlink ref="BB29" r:id="rId2768"/>
    <hyperlink ref="BB834" r:id="rId2769"/>
    <hyperlink ref="BB833" r:id="rId2770"/>
    <hyperlink ref="BB702" r:id="rId2771"/>
    <hyperlink ref="BB482" r:id="rId2772"/>
    <hyperlink ref="BB496" r:id="rId2773"/>
    <hyperlink ref="BB670" r:id="rId2774"/>
    <hyperlink ref="BB479" r:id="rId2775"/>
    <hyperlink ref="BB802" r:id="rId2776"/>
    <hyperlink ref="BB631" r:id="rId2777"/>
    <hyperlink ref="BB638" r:id="rId2778"/>
    <hyperlink ref="BB720" r:id="rId2779"/>
    <hyperlink ref="BB721" r:id="rId2780"/>
    <hyperlink ref="BB218" r:id="rId2781"/>
    <hyperlink ref="BB574" r:id="rId2782"/>
    <hyperlink ref="BB217" r:id="rId2783"/>
    <hyperlink ref="BB539" r:id="rId2784"/>
    <hyperlink ref="BB540" r:id="rId2785"/>
    <hyperlink ref="BB537" r:id="rId2786"/>
    <hyperlink ref="BB663" r:id="rId2787"/>
    <hyperlink ref="BB232" r:id="rId2788"/>
    <hyperlink ref="BB230" r:id="rId2789"/>
    <hyperlink ref="BB468" r:id="rId2790"/>
    <hyperlink ref="BB238" r:id="rId2791"/>
    <hyperlink ref="BB705" r:id="rId2792"/>
    <hyperlink ref="BB32" r:id="rId2793"/>
    <hyperlink ref="BB462" r:id="rId2794"/>
    <hyperlink ref="BB733" r:id="rId2795"/>
    <hyperlink ref="BB674" r:id="rId2796"/>
    <hyperlink ref="H660" r:id="rId2797"/>
    <hyperlink ref="AW20" r:id="rId2798"/>
    <hyperlink ref="BB20" r:id="rId2799"/>
    <hyperlink ref="F878" r:id="rId2800"/>
    <hyperlink ref="AW878" r:id="rId2801"/>
    <hyperlink ref="BB878" r:id="rId2802"/>
    <hyperlink ref="AW874" r:id="rId2803"/>
    <hyperlink ref="BB874" r:id="rId2804"/>
    <hyperlink ref="H13" r:id="rId2805"/>
    <hyperlink ref="H20" r:id="rId2806"/>
    <hyperlink ref="H22" r:id="rId2807"/>
    <hyperlink ref="H23" r:id="rId2808"/>
    <hyperlink ref="H25" r:id="rId2809"/>
    <hyperlink ref="H26" r:id="rId2810"/>
    <hyperlink ref="H27" r:id="rId2811"/>
    <hyperlink ref="H30" r:id="rId2812"/>
    <hyperlink ref="H31" r:id="rId2813"/>
    <hyperlink ref="H38" r:id="rId2814"/>
    <hyperlink ref="H47" r:id="rId2815"/>
    <hyperlink ref="H56" r:id="rId2816"/>
    <hyperlink ref="H61" r:id="rId2817"/>
    <hyperlink ref="H81" r:id="rId2818"/>
    <hyperlink ref="H82" r:id="rId2819"/>
    <hyperlink ref="H88" r:id="rId2820"/>
    <hyperlink ref="H98" r:id="rId2821"/>
    <hyperlink ref="H99" r:id="rId2822"/>
    <hyperlink ref="H100" r:id="rId2823"/>
    <hyperlink ref="H103" r:id="rId2824"/>
    <hyperlink ref="H105" r:id="rId2825"/>
    <hyperlink ref="H106" r:id="rId2826"/>
    <hyperlink ref="H109" r:id="rId2827"/>
    <hyperlink ref="H112" r:id="rId2828"/>
    <hyperlink ref="H121" r:id="rId2829"/>
    <hyperlink ref="H123" r:id="rId2830"/>
    <hyperlink ref="H124" r:id="rId2831"/>
    <hyperlink ref="H128" r:id="rId2832"/>
    <hyperlink ref="H133" r:id="rId2833"/>
    <hyperlink ref="H136" r:id="rId2834"/>
    <hyperlink ref="H140" r:id="rId2835"/>
    <hyperlink ref="H142" r:id="rId2836"/>
    <hyperlink ref="H143" r:id="rId2837"/>
    <hyperlink ref="H145" r:id="rId2838"/>
    <hyperlink ref="H153" r:id="rId2839"/>
    <hyperlink ref="H154" r:id="rId2840"/>
    <hyperlink ref="H156" r:id="rId2841"/>
    <hyperlink ref="H158" r:id="rId2842"/>
    <hyperlink ref="H159" r:id="rId2843"/>
    <hyperlink ref="H161" r:id="rId2844"/>
    <hyperlink ref="H164" r:id="rId2845"/>
    <hyperlink ref="H165" r:id="rId2846"/>
    <hyperlink ref="H166" r:id="rId2847"/>
    <hyperlink ref="H170" r:id="rId2848"/>
    <hyperlink ref="H175" r:id="rId2849"/>
    <hyperlink ref="H176" r:id="rId2850"/>
    <hyperlink ref="H177" r:id="rId2851"/>
    <hyperlink ref="H178" r:id="rId2852"/>
    <hyperlink ref="H184" r:id="rId2853"/>
    <hyperlink ref="H187" r:id="rId2854"/>
    <hyperlink ref="H191" r:id="rId2855"/>
    <hyperlink ref="H192" r:id="rId2856"/>
    <hyperlink ref="H194" r:id="rId2857"/>
    <hyperlink ref="H206" r:id="rId2858"/>
    <hyperlink ref="H208" r:id="rId2859"/>
    <hyperlink ref="H209" r:id="rId2860"/>
    <hyperlink ref="H210" r:id="rId2861"/>
    <hyperlink ref="H211" r:id="rId2862"/>
    <hyperlink ref="H220" r:id="rId2863"/>
    <hyperlink ref="H231" r:id="rId2864"/>
    <hyperlink ref="H237" r:id="rId2865"/>
    <hyperlink ref="H241" r:id="rId2866"/>
    <hyperlink ref="H242" r:id="rId2867"/>
    <hyperlink ref="H247" r:id="rId2868"/>
    <hyperlink ref="H250" r:id="rId2869"/>
    <hyperlink ref="H251" r:id="rId2870"/>
    <hyperlink ref="H252" r:id="rId2871"/>
    <hyperlink ref="H253" r:id="rId2872"/>
    <hyperlink ref="H254" r:id="rId2873"/>
    <hyperlink ref="H257" r:id="rId2874"/>
    <hyperlink ref="H260" r:id="rId2875"/>
    <hyperlink ref="H262" r:id="rId2876"/>
    <hyperlink ref="H264" r:id="rId2877"/>
    <hyperlink ref="H265" r:id="rId2878"/>
    <hyperlink ref="H266" r:id="rId2879"/>
    <hyperlink ref="H270" r:id="rId2880"/>
    <hyperlink ref="H272" r:id="rId2881"/>
    <hyperlink ref="H275" r:id="rId2882"/>
    <hyperlink ref="H278" r:id="rId2883"/>
    <hyperlink ref="H277" r:id="rId2884"/>
    <hyperlink ref="H281" r:id="rId2885"/>
    <hyperlink ref="H282" r:id="rId2886"/>
    <hyperlink ref="H283" r:id="rId2887"/>
    <hyperlink ref="H289" r:id="rId2888"/>
    <hyperlink ref="H294" r:id="rId2889"/>
    <hyperlink ref="H293" r:id="rId2890"/>
    <hyperlink ref="H296" r:id="rId2891"/>
    <hyperlink ref="H303" r:id="rId2892"/>
    <hyperlink ref="H300" r:id="rId2893"/>
    <hyperlink ref="H308" r:id="rId2894"/>
    <hyperlink ref="H305" r:id="rId2895"/>
    <hyperlink ref="H306" r:id="rId2896"/>
    <hyperlink ref="H307" r:id="rId2897"/>
    <hyperlink ref="H312" r:id="rId2898"/>
    <hyperlink ref="H313" r:id="rId2899"/>
    <hyperlink ref="H314" r:id="rId2900"/>
    <hyperlink ref="H315" r:id="rId2901"/>
    <hyperlink ref="H318" r:id="rId2902"/>
    <hyperlink ref="H320" r:id="rId2903"/>
    <hyperlink ref="H321" r:id="rId2904"/>
    <hyperlink ref="H329" r:id="rId2905"/>
    <hyperlink ref="H330" r:id="rId2906"/>
    <hyperlink ref="H334" r:id="rId2907"/>
    <hyperlink ref="H335" r:id="rId2908"/>
    <hyperlink ref="H331" r:id="rId2909"/>
    <hyperlink ref="H337" r:id="rId2910"/>
    <hyperlink ref="H339" r:id="rId2911"/>
    <hyperlink ref="H340" r:id="rId2912"/>
    <hyperlink ref="H342" r:id="rId2913"/>
    <hyperlink ref="H345" r:id="rId2914"/>
    <hyperlink ref="H347" r:id="rId2915"/>
    <hyperlink ref="H350" r:id="rId2916"/>
    <hyperlink ref="H352" r:id="rId2917"/>
    <hyperlink ref="H366" r:id="rId2918"/>
    <hyperlink ref="H372" r:id="rId2919"/>
    <hyperlink ref="H373" r:id="rId2920"/>
    <hyperlink ref="H374" r:id="rId2921"/>
    <hyperlink ref="H375" r:id="rId2922"/>
    <hyperlink ref="H380" r:id="rId2923"/>
    <hyperlink ref="H381" r:id="rId2924"/>
    <hyperlink ref="H383" r:id="rId2925"/>
    <hyperlink ref="H384" r:id="rId2926"/>
    <hyperlink ref="H388" r:id="rId2927"/>
    <hyperlink ref="H390" r:id="rId2928"/>
    <hyperlink ref="H391" r:id="rId2929"/>
    <hyperlink ref="H394" r:id="rId2930"/>
    <hyperlink ref="H395" r:id="rId2931"/>
    <hyperlink ref="H397" r:id="rId2932"/>
    <hyperlink ref="H401" r:id="rId2933"/>
    <hyperlink ref="H402" r:id="rId2934"/>
    <hyperlink ref="H403" r:id="rId2935"/>
    <hyperlink ref="H404" r:id="rId2936"/>
    <hyperlink ref="H406" r:id="rId2937"/>
    <hyperlink ref="H408" r:id="rId2938"/>
    <hyperlink ref="H410" r:id="rId2939"/>
    <hyperlink ref="H411" r:id="rId2940"/>
    <hyperlink ref="H413" r:id="rId2941"/>
    <hyperlink ref="H420" r:id="rId2942"/>
    <hyperlink ref="H432" r:id="rId2943"/>
    <hyperlink ref="H433" r:id="rId2944"/>
    <hyperlink ref="H437" r:id="rId2945"/>
    <hyperlink ref="H449" r:id="rId2946"/>
    <hyperlink ref="H450" r:id="rId2947"/>
    <hyperlink ref="H451" r:id="rId2948"/>
    <hyperlink ref="H453" r:id="rId2949"/>
    <hyperlink ref="H455" r:id="rId2950"/>
    <hyperlink ref="H456" r:id="rId2951"/>
    <hyperlink ref="H459" r:id="rId2952"/>
    <hyperlink ref="H466" r:id="rId2953"/>
    <hyperlink ref="H471" r:id="rId2954"/>
    <hyperlink ref="H472" r:id="rId2955"/>
    <hyperlink ref="H476" r:id="rId2956"/>
    <hyperlink ref="H477" r:id="rId2957"/>
    <hyperlink ref="H480" r:id="rId2958"/>
    <hyperlink ref="H481" r:id="rId2959"/>
    <hyperlink ref="H483" r:id="rId2960"/>
    <hyperlink ref="H486" r:id="rId2961"/>
    <hyperlink ref="H489" r:id="rId2962"/>
    <hyperlink ref="H491" r:id="rId2963"/>
    <hyperlink ref="H492" r:id="rId2964"/>
    <hyperlink ref="H493" r:id="rId2965"/>
    <hyperlink ref="H497" r:id="rId2966"/>
    <hyperlink ref="H498" r:id="rId2967"/>
    <hyperlink ref="H503" r:id="rId2968"/>
    <hyperlink ref="H505" r:id="rId2969"/>
    <hyperlink ref="H506" r:id="rId2970"/>
    <hyperlink ref="H507" r:id="rId2971"/>
    <hyperlink ref="H508" r:id="rId2972"/>
    <hyperlink ref="H509" r:id="rId2973"/>
    <hyperlink ref="H510" r:id="rId2974"/>
    <hyperlink ref="H512" r:id="rId2975"/>
    <hyperlink ref="H514" r:id="rId2976"/>
    <hyperlink ref="H516" r:id="rId2977"/>
    <hyperlink ref="H517" r:id="rId2978"/>
    <hyperlink ref="H518" r:id="rId2979"/>
    <hyperlink ref="H520" r:id="rId2980"/>
    <hyperlink ref="H521" r:id="rId2981"/>
    <hyperlink ref="H522" r:id="rId2982"/>
    <hyperlink ref="H524" r:id="rId2983"/>
    <hyperlink ref="H525" r:id="rId2984"/>
    <hyperlink ref="H540" r:id="rId2985"/>
    <hyperlink ref="H541" r:id="rId2986"/>
    <hyperlink ref="H543" r:id="rId2987"/>
    <hyperlink ref="H552" r:id="rId2988"/>
    <hyperlink ref="H556" r:id="rId2989"/>
    <hyperlink ref="H557" r:id="rId2990"/>
    <hyperlink ref="H561" r:id="rId2991"/>
    <hyperlink ref="H565" r:id="rId2992"/>
    <hyperlink ref="H568" r:id="rId2993"/>
    <hyperlink ref="H569" r:id="rId2994"/>
    <hyperlink ref="H570" r:id="rId2995"/>
    <hyperlink ref="H571" r:id="rId2996"/>
    <hyperlink ref="H573" r:id="rId2997"/>
    <hyperlink ref="H579" r:id="rId2998"/>
    <hyperlink ref="H580" r:id="rId2999"/>
    <hyperlink ref="H581" r:id="rId3000"/>
    <hyperlink ref="H583" r:id="rId3001"/>
    <hyperlink ref="H584" r:id="rId3002"/>
    <hyperlink ref="H586" r:id="rId3003"/>
    <hyperlink ref="H587" r:id="rId3004"/>
    <hyperlink ref="H588" r:id="rId3005"/>
    <hyperlink ref="H589" r:id="rId3006"/>
    <hyperlink ref="H591" r:id="rId3007"/>
    <hyperlink ref="H592" r:id="rId3008"/>
    <hyperlink ref="H596" r:id="rId3009"/>
    <hyperlink ref="H597" r:id="rId3010"/>
    <hyperlink ref="H599" r:id="rId3011"/>
    <hyperlink ref="H604" r:id="rId3012"/>
    <hyperlink ref="H607" r:id="rId3013"/>
    <hyperlink ref="H611" r:id="rId3014"/>
    <hyperlink ref="H613" r:id="rId3015"/>
    <hyperlink ref="H616" r:id="rId3016"/>
    <hyperlink ref="H617" r:id="rId3017"/>
    <hyperlink ref="H619" r:id="rId3018"/>
    <hyperlink ref="H622" r:id="rId3019"/>
    <hyperlink ref="H623" r:id="rId3020"/>
    <hyperlink ref="H624" r:id="rId3021"/>
    <hyperlink ref="H625" r:id="rId3022"/>
    <hyperlink ref="H626" r:id="rId3023"/>
    <hyperlink ref="H629" r:id="rId3024"/>
    <hyperlink ref="H630" r:id="rId3025"/>
    <hyperlink ref="H632" r:id="rId3026"/>
    <hyperlink ref="H635" r:id="rId3027"/>
    <hyperlink ref="H644" r:id="rId3028"/>
    <hyperlink ref="H646" r:id="rId3029"/>
    <hyperlink ref="H647" r:id="rId3030"/>
    <hyperlink ref="H648" r:id="rId3031"/>
    <hyperlink ref="H651" r:id="rId3032"/>
    <hyperlink ref="H652" r:id="rId3033"/>
    <hyperlink ref="H653" r:id="rId3034"/>
    <hyperlink ref="H654" r:id="rId3035"/>
    <hyperlink ref="H656" r:id="rId3036"/>
    <hyperlink ref="H659" r:id="rId3037"/>
    <hyperlink ref="H658" r:id="rId3038"/>
    <hyperlink ref="H672" r:id="rId3039"/>
    <hyperlink ref="H673" r:id="rId3040"/>
    <hyperlink ref="H677" r:id="rId3041"/>
    <hyperlink ref="H680" r:id="rId3042"/>
    <hyperlink ref="H681" r:id="rId3043"/>
    <hyperlink ref="H686" r:id="rId3044"/>
    <hyperlink ref="H688" r:id="rId3045"/>
    <hyperlink ref="H689" r:id="rId3046"/>
    <hyperlink ref="H690" r:id="rId3047"/>
    <hyperlink ref="H696" r:id="rId3048"/>
    <hyperlink ref="H697" r:id="rId3049"/>
    <hyperlink ref="H698" r:id="rId3050"/>
    <hyperlink ref="H699" r:id="rId3051"/>
    <hyperlink ref="H700" r:id="rId3052"/>
    <hyperlink ref="H703" r:id="rId3053"/>
    <hyperlink ref="H707" r:id="rId3054"/>
    <hyperlink ref="H708" r:id="rId3055"/>
    <hyperlink ref="H719" r:id="rId3056"/>
    <hyperlink ref="H722" r:id="rId3057"/>
    <hyperlink ref="H723" r:id="rId3058"/>
    <hyperlink ref="H724" r:id="rId3059"/>
    <hyperlink ref="H729" r:id="rId3060"/>
    <hyperlink ref="H735" r:id="rId3061"/>
    <hyperlink ref="H737" r:id="rId3062"/>
    <hyperlink ref="H745" r:id="rId3063"/>
    <hyperlink ref="H741" r:id="rId3064"/>
    <hyperlink ref="H739" r:id="rId3065"/>
    <hyperlink ref="H740" r:id="rId3066"/>
    <hyperlink ref="H738" r:id="rId3067"/>
    <hyperlink ref="H744" r:id="rId3068"/>
    <hyperlink ref="H743" r:id="rId3069"/>
    <hyperlink ref="H742" r:id="rId3070"/>
    <hyperlink ref="H748" r:id="rId3071"/>
    <hyperlink ref="H755" r:id="rId3072"/>
    <hyperlink ref="H756" r:id="rId3073"/>
    <hyperlink ref="H757" r:id="rId3074"/>
    <hyperlink ref="H766" r:id="rId3075"/>
    <hyperlink ref="H767" r:id="rId3076"/>
    <hyperlink ref="H772" r:id="rId3077"/>
    <hyperlink ref="H774" r:id="rId3078"/>
    <hyperlink ref="H775" r:id="rId3079"/>
    <hyperlink ref="H778" r:id="rId3080"/>
    <hyperlink ref="H786" r:id="rId3081"/>
    <hyperlink ref="H787" r:id="rId3082"/>
    <hyperlink ref="H788" r:id="rId3083"/>
    <hyperlink ref="H789" r:id="rId3084"/>
    <hyperlink ref="H790" r:id="rId3085"/>
    <hyperlink ref="H796" r:id="rId3086"/>
    <hyperlink ref="H797" r:id="rId3087"/>
    <hyperlink ref="H792" r:id="rId3088"/>
    <hyperlink ref="H803" r:id="rId3089"/>
    <hyperlink ref="H804" r:id="rId3090"/>
    <hyperlink ref="H807" r:id="rId3091"/>
    <hyperlink ref="H808" r:id="rId3092"/>
    <hyperlink ref="H809" r:id="rId3093"/>
    <hyperlink ref="H810" r:id="rId3094"/>
    <hyperlink ref="H817" r:id="rId3095"/>
    <hyperlink ref="H820" r:id="rId3096"/>
    <hyperlink ref="H823" r:id="rId3097"/>
    <hyperlink ref="H826" r:id="rId3098"/>
    <hyperlink ref="H827" r:id="rId3099"/>
    <hyperlink ref="H829" r:id="rId3100"/>
    <hyperlink ref="H828" r:id="rId3101"/>
    <hyperlink ref="H830" r:id="rId3102"/>
    <hyperlink ref="H832" r:id="rId3103"/>
    <hyperlink ref="H831" r:id="rId3104"/>
    <hyperlink ref="H837" r:id="rId3105"/>
    <hyperlink ref="H850" r:id="rId3106"/>
    <hyperlink ref="H843" r:id="rId3107"/>
    <hyperlink ref="H845" r:id="rId3108"/>
    <hyperlink ref="H852" r:id="rId3109"/>
    <hyperlink ref="H855" r:id="rId3110"/>
    <hyperlink ref="H858" r:id="rId3111"/>
    <hyperlink ref="H859" r:id="rId3112"/>
    <hyperlink ref="H861" r:id="rId3113"/>
    <hyperlink ref="H865" r:id="rId3114"/>
    <hyperlink ref="H867" r:id="rId3115"/>
    <hyperlink ref="H871" r:id="rId3116"/>
    <hyperlink ref="H872" r:id="rId3117"/>
    <hyperlink ref="H873" r:id="rId3118"/>
    <hyperlink ref="H874" r:id="rId3119"/>
    <hyperlink ref="H875" r:id="rId3120"/>
    <hyperlink ref="H877" r:id="rId3121"/>
    <hyperlink ref="H878" r:id="rId3122"/>
    <hyperlink ref="H887" r:id="rId3123"/>
    <hyperlink ref="H889" r:id="rId3124"/>
    <hyperlink ref="H891" r:id="rId3125"/>
    <hyperlink ref="H901" r:id="rId3126"/>
    <hyperlink ref="H904" r:id="rId3127"/>
    <hyperlink ref="H906" r:id="rId3128"/>
    <hyperlink ref="H907" r:id="rId3129"/>
    <hyperlink ref="H911" r:id="rId3130"/>
    <hyperlink ref="H916" r:id="rId3131"/>
    <hyperlink ref="H918" r:id="rId3132"/>
    <hyperlink ref="H920" r:id="rId3133"/>
    <hyperlink ref="H921" r:id="rId3134"/>
    <hyperlink ref="H922" r:id="rId3135"/>
    <hyperlink ref="H923" r:id="rId3136"/>
    <hyperlink ref="H924" r:id="rId3137"/>
    <hyperlink ref="H928" r:id="rId3138"/>
    <hyperlink ref="H934" r:id="rId3139"/>
    <hyperlink ref="H936" r:id="rId3140"/>
    <hyperlink ref="H940" r:id="rId3141"/>
    <hyperlink ref="H938" r:id="rId3142"/>
    <hyperlink ref="H939" r:id="rId3143"/>
    <hyperlink ref="H937" r:id="rId3144"/>
    <hyperlink ref="H946" r:id="rId3145"/>
    <hyperlink ref="F233" r:id="rId3146" display="http://twiplomacy.com/info/asia/Azerbaijan"/>
    <hyperlink ref="H233" r:id="rId3147"/>
    <hyperlink ref="AW233" r:id="rId3148"/>
    <hyperlink ref="BB233" r:id="rId3149"/>
    <hyperlink ref="F440" r:id="rId3150" display="http://twiplomacy.com/info/asia/Uzbekistan"/>
    <hyperlink ref="H440" r:id="rId3151"/>
    <hyperlink ref="H765" r:id="rId3152"/>
    <hyperlink ref="F765" r:id="rId3153" display="http://twiplomacy.com/info/north-america/Costa-Rica"/>
    <hyperlink ref="F75" r:id="rId3154" display="http://twiplomacy.com/info/africa/Ethiopia"/>
    <hyperlink ref="H75" r:id="rId3155"/>
    <hyperlink ref="F188" r:id="rId3156" display="http://twiplomacy.com/info/africa/Tanzania"/>
    <hyperlink ref="H188" r:id="rId3157"/>
    <hyperlink ref="H612" r:id="rId3158"/>
    <hyperlink ref="H43" r:id="rId3159"/>
    <hyperlink ref="F612" r:id="rId3160" display="http://twiplomacy.com/info/europe/Montenegro"/>
    <hyperlink ref="F48" r:id="rId3161" display="http://twiplomacy.com/info/africa/Chad"/>
    <hyperlink ref="F902" r:id="rId3162" display="http://twiplomacy.com/info/south-america/Chile"/>
    <hyperlink ref="F919" r:id="rId3163" display="http://twiplomacy.com/info/south-america/Paraguay"/>
    <hyperlink ref="AW765" r:id="rId3164"/>
    <hyperlink ref="AW919" r:id="rId3165"/>
    <hyperlink ref="AW188" r:id="rId3166"/>
    <hyperlink ref="AW612" r:id="rId3167"/>
    <hyperlink ref="AW43" r:id="rId3168"/>
    <hyperlink ref="AW48" r:id="rId3169"/>
    <hyperlink ref="AW440" r:id="rId3170"/>
    <hyperlink ref="AW75" r:id="rId3171"/>
    <hyperlink ref="BB765" r:id="rId3172"/>
    <hyperlink ref="BB919" r:id="rId3173"/>
    <hyperlink ref="BB188" r:id="rId3174"/>
    <hyperlink ref="BB612" r:id="rId3175"/>
    <hyperlink ref="BB43" r:id="rId3176"/>
    <hyperlink ref="BB48" r:id="rId3177"/>
    <hyperlink ref="BB440" r:id="rId3178"/>
    <hyperlink ref="BB75" r:id="rId3179"/>
    <hyperlink ref="BB42" r:id="rId3180"/>
    <hyperlink ref="AW42" r:id="rId3181"/>
    <hyperlink ref="BB683" r:id="rId3182"/>
    <hyperlink ref="BB556" r:id="rId3183"/>
    <hyperlink ref="BB871" r:id="rId3184"/>
    <hyperlink ref="BB315" r:id="rId3185"/>
    <hyperlink ref="BB728" r:id="rId3186"/>
    <hyperlink ref="BB837" r:id="rId3187"/>
    <hyperlink ref="BB513" r:id="rId3188"/>
    <hyperlink ref="BB598" r:id="rId3189"/>
    <hyperlink ref="BB138" r:id="rId3190"/>
    <hyperlink ref="BB930" r:id="rId3191"/>
    <hyperlink ref="BB813" r:id="rId3192"/>
    <hyperlink ref="BB292" r:id="rId3193"/>
    <hyperlink ref="BB293" r:id="rId3194"/>
    <hyperlink ref="BB891" r:id="rId3195"/>
    <hyperlink ref="BB788" r:id="rId3196"/>
    <hyperlink ref="BB759" r:id="rId3197"/>
    <hyperlink ref="BB829" r:id="rId3198"/>
    <hyperlink ref="BB289" r:id="rId3199"/>
    <hyperlink ref="BB842" r:id="rId3200"/>
    <hyperlink ref="BB529" r:id="rId3201"/>
    <hyperlink ref="BB530" r:id="rId3202"/>
    <hyperlink ref="BB524" r:id="rId3203"/>
    <hyperlink ref="BB182" r:id="rId3204"/>
    <hyperlink ref="BB275" r:id="rId3205"/>
    <hyperlink ref="BB898" r:id="rId3206"/>
    <hyperlink ref="BB162" r:id="rId3207"/>
    <hyperlink ref="BB680" r:id="rId3208"/>
    <hyperlink ref="BB467" r:id="rId3209"/>
    <hyperlink ref="BB445" r:id="rId3210"/>
    <hyperlink ref="BB636" r:id="rId3211"/>
    <hyperlink ref="BB562" r:id="rId3212"/>
    <hyperlink ref="BB789" r:id="rId3213"/>
    <hyperlink ref="BB38" r:id="rId3214"/>
    <hyperlink ref="BB12" r:id="rId3215"/>
    <hyperlink ref="BB843" r:id="rId3216"/>
    <hyperlink ref="BB676" r:id="rId3217"/>
    <hyperlink ref="BB893" r:id="rId3218"/>
    <hyperlink ref="BB572" r:id="rId3219"/>
    <hyperlink ref="BB246" r:id="rId3220"/>
    <hyperlink ref="BB33" r:id="rId3221"/>
    <hyperlink ref="BB21" r:id="rId3222"/>
    <hyperlink ref="BB709" r:id="rId3223"/>
    <hyperlink ref="BB835" r:id="rId3224"/>
    <hyperlink ref="BB37" r:id="rId3225"/>
    <hyperlink ref="BB732" r:id="rId3226"/>
    <hyperlink ref="BB41" r:id="rId3227"/>
    <hyperlink ref="BB760" r:id="rId3228"/>
    <hyperlink ref="BB884" r:id="rId3229"/>
    <hyperlink ref="BB892" r:id="rId3230"/>
    <hyperlink ref="BB464" r:id="rId3231"/>
    <hyperlink ref="BB136" r:id="rId3232"/>
    <hyperlink ref="BB905" r:id="rId3233"/>
    <hyperlink ref="BB201" r:id="rId3234"/>
    <hyperlink ref="BB798" r:id="rId3235"/>
    <hyperlink ref="BB586" r:id="rId3236"/>
    <hyperlink ref="BB772" r:id="rId3237"/>
    <hyperlink ref="BB483" r:id="rId3238"/>
    <hyperlink ref="BB486" r:id="rId3239"/>
    <hyperlink ref="BB492" r:id="rId3240"/>
    <hyperlink ref="BB164" r:id="rId3241"/>
    <hyperlink ref="BB498" r:id="rId3242"/>
    <hyperlink ref="BB681" r:id="rId3243"/>
    <hyperlink ref="BB388" r:id="rId3244"/>
    <hyperlink ref="BB559" r:id="rId3245"/>
    <hyperlink ref="BB711" r:id="rId3246"/>
    <hyperlink ref="BB184" r:id="rId3247"/>
    <hyperlink ref="BB66" r:id="rId3248"/>
    <hyperlink ref="BB63" r:id="rId3249"/>
    <hyperlink ref="BB602" r:id="rId3250"/>
    <hyperlink ref="BB599" r:id="rId3251"/>
    <hyperlink ref="BB320" r:id="rId3252"/>
    <hyperlink ref="BB466" r:id="rId3253"/>
    <hyperlink ref="BB471" r:id="rId3254"/>
    <hyperlink ref="BB449" r:id="rId3255"/>
    <hyperlink ref="BB419" r:id="rId3256"/>
    <hyperlink ref="BB626" r:id="rId3257"/>
    <hyperlink ref="BB502" r:id="rId3258"/>
    <hyperlink ref="BB506" r:id="rId3259"/>
    <hyperlink ref="BB507" r:id="rId3260"/>
    <hyperlink ref="BB511" r:id="rId3261"/>
    <hyperlink ref="BB508" r:id="rId3262"/>
    <hyperlink ref="BB886" r:id="rId3263"/>
    <hyperlink ref="BB512" r:id="rId3264"/>
    <hyperlink ref="BB192" r:id="rId3265"/>
    <hyperlink ref="BB859" r:id="rId3266"/>
    <hyperlink ref="BB861" r:id="rId3267"/>
    <hyperlink ref="BB519" r:id="rId3268"/>
    <hyperlink ref="BB444" r:id="rId3269"/>
    <hyperlink ref="BB114" r:id="rId3270"/>
    <hyperlink ref="BB378" r:id="rId3271"/>
    <hyperlink ref="BB624" r:id="rId3272"/>
    <hyperlink ref="BB191" r:id="rId3273"/>
    <hyperlink ref="BB550" r:id="rId3274"/>
    <hyperlink ref="BB533" r:id="rId3275"/>
    <hyperlink ref="BB860" r:id="rId3276"/>
    <hyperlink ref="BB525" r:id="rId3277"/>
    <hyperlink ref="BB85" r:id="rId3278"/>
    <hyperlink ref="BB748" r:id="rId3279"/>
    <hyperlink ref="BB78" r:id="rId3280"/>
    <hyperlink ref="BB342" r:id="rId3281"/>
    <hyperlink ref="BB340" r:id="rId3282"/>
    <hyperlink ref="BB151" r:id="rId3283"/>
    <hyperlink ref="BB538" r:id="rId3284"/>
    <hyperlink ref="BB752" r:id="rId3285"/>
    <hyperlink ref="BB774" r:id="rId3286"/>
    <hyperlink ref="BB220" r:id="rId3287"/>
    <hyperlink ref="BB767" r:id="rId3288"/>
    <hyperlink ref="BB832" r:id="rId3289"/>
    <hyperlink ref="BB588" r:id="rId3290"/>
    <hyperlink ref="BB105" r:id="rId3291"/>
    <hyperlink ref="BB53" r:id="rId3292"/>
    <hyperlink ref="BB99" r:id="rId3293"/>
    <hyperlink ref="BB133" r:id="rId3294"/>
    <hyperlink ref="BB247" r:id="rId3295"/>
    <hyperlink ref="BB484" r:id="rId3296"/>
    <hyperlink ref="BB557" r:id="rId3297"/>
    <hyperlink ref="BB453" r:id="rId3298"/>
    <hyperlink ref="BB254" r:id="rId3299"/>
    <hyperlink ref="BB654" r:id="rId3300"/>
    <hyperlink ref="BB257" r:id="rId3301"/>
    <hyperlink ref="BB542" r:id="rId3302"/>
    <hyperlink ref="BB406" r:id="rId3303"/>
    <hyperlink ref="BB611" r:id="rId3304"/>
    <hyperlink ref="BB640" r:id="rId3305"/>
    <hyperlink ref="BB399" r:id="rId3306"/>
    <hyperlink ref="BB677" r:id="rId3307"/>
    <hyperlink ref="BB210" r:id="rId3308"/>
    <hyperlink ref="BB441" r:id="rId3309"/>
    <hyperlink ref="BB544" r:id="rId3310"/>
    <hyperlink ref="BB580" r:id="rId3311"/>
    <hyperlink ref="BB551" r:id="rId3312"/>
    <hyperlink ref="BB644" r:id="rId3313"/>
    <hyperlink ref="BB604" r:id="rId3314"/>
    <hyperlink ref="BB610" r:id="rId3315"/>
    <hyperlink ref="BB446" r:id="rId3316"/>
    <hyperlink ref="BB284" r:id="rId3317"/>
    <hyperlink ref="BB280" r:id="rId3318"/>
    <hyperlink ref="BB170" r:id="rId3319"/>
    <hyperlink ref="BB373" r:id="rId3320"/>
    <hyperlink ref="BB920" r:id="rId3321"/>
    <hyperlink ref="BB390" r:id="rId3322"/>
    <hyperlink ref="BB236" r:id="rId3323"/>
    <hyperlink ref="BB907" r:id="rId3324"/>
    <hyperlink ref="BB282" r:id="rId3325"/>
    <hyperlink ref="BB283" r:id="rId3326"/>
    <hyperlink ref="BB61" r:id="rId3327"/>
    <hyperlink ref="BB299" r:id="rId3328"/>
    <hyperlink ref="BB303" r:id="rId3329"/>
    <hyperlink ref="BB294" r:id="rId3330"/>
    <hyperlink ref="BB296" r:id="rId3331"/>
    <hyperlink ref="BB300" r:id="rId3332"/>
    <hyperlink ref="BB145" r:id="rId3333"/>
    <hyperlink ref="BB899" r:id="rId3334"/>
    <hyperlink ref="BB258" r:id="rId3335"/>
    <hyperlink ref="BB308" r:id="rId3336"/>
    <hyperlink ref="BB305" r:id="rId3337"/>
    <hyperlink ref="BB809" r:id="rId3338"/>
    <hyperlink ref="BB204" r:id="rId3339"/>
    <hyperlink ref="BB786" r:id="rId3340"/>
    <hyperlink ref="BB597" r:id="rId3341"/>
    <hyperlink ref="BB309" r:id="rId3342"/>
    <hyperlink ref="BB797" r:id="rId3343"/>
    <hyperlink ref="BB509" r:id="rId3344"/>
    <hyperlink ref="BB281" r:id="rId3345"/>
    <hyperlink ref="BB723" r:id="rId3346"/>
    <hyperlink ref="BB725" r:id="rId3347"/>
    <hyperlink ref="BB724" r:id="rId3348"/>
    <hyperlink ref="BB206" r:id="rId3349"/>
    <hyperlink ref="BB755" r:id="rId3350"/>
    <hyperlink ref="BB306" r:id="rId3351"/>
    <hyperlink ref="BB307" r:id="rId3352"/>
    <hyperlink ref="BB272" r:id="rId3353"/>
    <hyperlink ref="BB237" r:id="rId3354"/>
    <hyperlink ref="BB278" r:id="rId3355"/>
    <hyperlink ref="BB277" r:id="rId3356"/>
    <hyperlink ref="BB317" r:id="rId3357"/>
    <hyperlink ref="BB394" r:id="rId3358"/>
    <hyperlink ref="BB642" r:id="rId3359"/>
    <hyperlink ref="BB477" r:id="rId3360"/>
    <hyperlink ref="BB616" r:id="rId3361"/>
    <hyperlink ref="BB649" r:id="rId3362"/>
    <hyperlink ref="BB650" r:id="rId3363"/>
    <hyperlink ref="BB625" r:id="rId3364"/>
    <hyperlink ref="BB450" r:id="rId3365"/>
    <hyperlink ref="BB397" r:id="rId3366"/>
    <hyperlink ref="BB253" r:id="rId3367"/>
    <hyperlink ref="BB337" r:id="rId3368"/>
    <hyperlink ref="BB791" r:id="rId3369"/>
    <hyperlink ref="BB493" r:id="rId3370"/>
    <hyperlink ref="BB575" r:id="rId3371"/>
    <hyperlink ref="BB398" r:id="rId3372"/>
    <hyperlink ref="BB910" r:id="rId3373"/>
    <hyperlink ref="BB582" r:id="rId3374"/>
    <hyperlink ref="BB583" r:id="rId3375"/>
    <hyperlink ref="BB158" r:id="rId3376"/>
    <hyperlink ref="BB585" r:id="rId3377"/>
    <hyperlink ref="BB807" r:id="rId3378"/>
    <hyperlink ref="BB169" r:id="rId3379"/>
    <hyperlink ref="BB161" r:id="rId3380"/>
    <hyperlink ref="BB940" r:id="rId3381"/>
    <hyperlink ref="BB938" r:id="rId3382"/>
    <hyperlink ref="BB939" r:id="rId3383"/>
    <hyperlink ref="BB937" r:id="rId3384"/>
    <hyperlink ref="BB646" r:id="rId3385"/>
    <hyperlink ref="BB187" r:id="rId3386"/>
    <hyperlink ref="BB409" r:id="rId3387"/>
    <hyperlink ref="BB189" r:id="rId3388"/>
    <hyperlink ref="BB128" r:id="rId3389"/>
    <hyperlink ref="BB345" r:id="rId3390"/>
    <hyperlink ref="BB347" r:id="rId3391"/>
    <hyperlink ref="BB687" r:id="rId3392"/>
    <hyperlink ref="BB252" r:id="rId3393"/>
    <hyperlink ref="BB890" r:id="rId3394"/>
    <hyperlink ref="BB571" r:id="rId3395"/>
    <hyperlink ref="BB526" r:id="rId3396"/>
    <hyperlink ref="BB391" r:id="rId3397"/>
    <hyperlink ref="BB148" r:id="rId3398"/>
    <hyperlink ref="BB150" r:id="rId3399"/>
    <hyperlink ref="BB794" r:id="rId3400"/>
    <hyperlink ref="BB354" r:id="rId3401"/>
    <hyperlink ref="BB265" r:id="rId3402"/>
    <hyperlink ref="BB651" r:id="rId3403"/>
    <hyperlink ref="BB652" r:id="rId3404"/>
    <hyperlink ref="BB613" r:id="rId3405"/>
    <hyperlink ref="BB703" r:id="rId3406"/>
    <hyperlink ref="BB223" r:id="rId3407"/>
    <hyperlink ref="BB690" r:id="rId3408"/>
    <hyperlink ref="BB334" r:id="rId3409"/>
    <hyperlink ref="BB576" r:id="rId3410"/>
    <hyperlink ref="BB579" r:id="rId3411"/>
    <hyperlink ref="BB589" r:id="rId3412"/>
    <hyperlink ref="BB656" r:id="rId3413"/>
    <hyperlink ref="BB414" r:id="rId3414"/>
    <hyperlink ref="BB727" r:id="rId3415"/>
    <hyperlink ref="BB756" r:id="rId3416"/>
    <hyperlink ref="BB476" r:id="rId3417"/>
    <hyperlink ref="BB914" r:id="rId3418"/>
    <hyperlink ref="BB70" r:id="rId3419"/>
    <hyperlink ref="BB504" r:id="rId3420"/>
    <hyperlink ref="BB80" r:id="rId3421"/>
    <hyperlink ref="BB862" r:id="rId3422"/>
    <hyperlink ref="BB259" r:id="rId3423"/>
    <hyperlink ref="BB827" r:id="rId3424"/>
    <hyperlink ref="BB552" r:id="rId3425"/>
    <hyperlink ref="BB568" r:id="rId3426"/>
    <hyperlink ref="BB401" r:id="rId3427"/>
    <hyperlink ref="BB415" r:id="rId3428"/>
    <hyperlink ref="BB426" r:id="rId3429"/>
    <hyperlink ref="BB706" r:id="rId3430"/>
    <hyperlink ref="BB707" r:id="rId3431"/>
    <hyperlink ref="BB708" r:id="rId3432"/>
    <hyperlink ref="BB23" r:id="rId3433"/>
    <hyperlink ref="BB421" r:id="rId3434"/>
    <hyperlink ref="BB777" r:id="rId3435"/>
    <hyperlink ref="BB793" r:id="rId3436"/>
    <hyperlink ref="BB622" r:id="rId3437"/>
    <hyperlink ref="BB889" r:id="rId3438"/>
    <hyperlink ref="BB811" r:id="rId3439"/>
    <hyperlink ref="BB617" r:id="rId3440"/>
    <hyperlink ref="BB887" r:id="rId3441"/>
    <hyperlink ref="BB778" r:id="rId3442"/>
    <hyperlink ref="BB672" r:id="rId3443"/>
    <hyperlink ref="BB92" r:id="rId3444"/>
    <hyperlink ref="BB274" r:id="rId3445"/>
    <hyperlink ref="BB407" r:id="rId3446"/>
    <hyperlink ref="BB313" r:id="rId3447"/>
    <hyperlink ref="BB312" r:id="rId3448"/>
    <hyperlink ref="BB408" r:id="rId3449"/>
    <hyperlink ref="BB335" r:id="rId3450"/>
    <hyperlink ref="BB374" r:id="rId3451"/>
    <hyperlink ref="BB375" r:id="rId3452"/>
    <hyperlink ref="BB392" r:id="rId3453"/>
    <hyperlink ref="BB393" r:id="rId3454"/>
    <hyperlink ref="BB178" r:id="rId3455"/>
    <hyperlink ref="BB436" r:id="rId3456"/>
    <hyperlink ref="BB463" r:id="rId3457"/>
    <hyperlink ref="BB366" r:id="rId3458"/>
    <hyperlink ref="BB916" r:id="rId3459"/>
    <hyperlink ref="BB923" r:id="rId3460"/>
    <hyperlink ref="BB481" r:id="rId3461"/>
    <hyperlink ref="BB491" r:id="rId3462"/>
    <hyperlink ref="BB678" r:id="rId3463"/>
    <hyperlink ref="BB88" r:id="rId3464"/>
    <hyperlink ref="BB91" r:id="rId3465"/>
    <hyperlink ref="BB144" r:id="rId3466"/>
    <hyperlink ref="BB143" r:id="rId3467"/>
    <hyperlink ref="BB261" r:id="rId3468"/>
    <hyperlink ref="BB17" r:id="rId3469"/>
    <hyperlink ref="BB291" r:id="rId3470"/>
    <hyperlink ref="BB936" r:id="rId3471"/>
    <hyperlink ref="BB514" r:id="rId3472"/>
    <hyperlink ref="BB543" r:id="rId3473"/>
    <hyperlink ref="BB630" r:id="rId3474"/>
    <hyperlink ref="BB34" r:id="rId3475"/>
    <hyperlink ref="BB437" r:id="rId3476"/>
    <hyperlink ref="BB826" r:id="rId3477"/>
    <hyperlink ref="BB803" r:id="rId3478"/>
    <hyperlink ref="BB209" r:id="rId3479"/>
    <hyperlink ref="BB325" r:id="rId3480"/>
    <hyperlink ref="BB561" r:id="rId3481"/>
    <hyperlink ref="BB153" r:id="rId3482"/>
    <hyperlink ref="BB726" r:id="rId3483"/>
    <hyperlink ref="BB928" r:id="rId3484"/>
    <hyperlink ref="BB376" r:id="rId3485"/>
    <hyperlink ref="BB383" r:id="rId3486"/>
    <hyperlink ref="BB372" r:id="rId3487"/>
    <hyperlink ref="BB242" r:id="rId3488"/>
    <hyperlink ref="BB410" r:id="rId3489"/>
    <hyperlink ref="BB565" r:id="rId3490"/>
    <hyperlink ref="BB382" r:id="rId3491"/>
    <hyperlink ref="BB362" r:id="rId3492"/>
    <hyperlink ref="BB251" r:id="rId3493"/>
    <hyperlink ref="BB262" r:id="rId3494"/>
    <hyperlink ref="BB344" r:id="rId3495"/>
    <hyperlink ref="BB637" r:id="rId3496"/>
    <hyperlink ref="BB737" r:id="rId3497"/>
    <hyperlink ref="BB745" r:id="rId3498"/>
    <hyperlink ref="BB741" r:id="rId3499"/>
    <hyperlink ref="BB739" r:id="rId3500"/>
    <hyperlink ref="BB740" r:id="rId3501"/>
    <hyperlink ref="BB738" r:id="rId3502"/>
    <hyperlink ref="BB744" r:id="rId3503"/>
    <hyperlink ref="BB743" r:id="rId3504"/>
    <hyperlink ref="BB742" r:id="rId3505"/>
    <hyperlink ref="BB719" r:id="rId3506"/>
    <hyperlink ref="BB36" r:id="rId3507"/>
    <hyperlink ref="BB653" r:id="rId3508"/>
    <hyperlink ref="BB425" r:id="rId3509"/>
    <hyperlink ref="BB664" r:id="rId3510"/>
    <hyperlink ref="BB634" r:id="rId3511"/>
    <hyperlink ref="BB635" r:id="rId3512"/>
    <hyperlink ref="BB888" r:id="rId3513"/>
    <hyperlink ref="BB926" r:id="rId3514"/>
    <hyperlink ref="BB250" r:id="rId3515"/>
    <hyperlink ref="BB4" r:id="rId3516"/>
    <hyperlink ref="BB103" r:id="rId3517"/>
    <hyperlink ref="BB82" r:id="rId3518"/>
    <hyperlink ref="BB790" r:id="rId3519"/>
    <hyperlink ref="BB122" r:id="rId3520"/>
    <hyperlink ref="BB131" r:id="rId3521"/>
    <hyperlink ref="BB146" r:id="rId3522"/>
    <hyperlink ref="BB199" r:id="rId3523"/>
    <hyperlink ref="BB911" r:id="rId3524"/>
    <hyperlink ref="BB766" r:id="rId3525"/>
    <hyperlink ref="BB40" r:id="rId3526"/>
    <hyperlink ref="BB941" r:id="rId3527"/>
    <hyperlink ref="BB776" r:id="rId3528"/>
    <hyperlink ref="BB417" r:id="rId3529"/>
    <hyperlink ref="BB350" r:id="rId3530"/>
    <hyperlink ref="BB181" r:id="rId3531"/>
    <hyperlink ref="BB81" r:id="rId3532"/>
    <hyperlink ref="BB231" r:id="rId3533"/>
    <hyperlink ref="BB858" r:id="rId3534"/>
    <hyperlink ref="BB554" r:id="rId3535"/>
    <hyperlink ref="BB110" r:id="rId3536"/>
    <hyperlink ref="BB596" r:id="rId3537"/>
    <hyperlink ref="BB473" r:id="rId3538"/>
    <hyperlink ref="BB420" r:id="rId3539"/>
    <hyperlink ref="BB632" r:id="rId3540"/>
    <hyperlink ref="BB106" r:id="rId3541"/>
    <hyperlink ref="BB792" r:id="rId3542"/>
    <hyperlink ref="BB124" r:id="rId3543"/>
    <hyperlink ref="BB56" r:id="rId3544"/>
    <hyperlink ref="BB330" r:id="rId3545"/>
    <hyperlink ref="BB331" r:id="rId3546"/>
    <hyperlink ref="BB541" r:id="rId3547"/>
    <hyperlink ref="BB405" r:id="rId3548"/>
    <hyperlink ref="BB329" r:id="rId3549"/>
    <hyperlink ref="BB321" r:id="rId3550"/>
    <hyperlink ref="BB127" r:id="rId3551"/>
    <hyperlink ref="BB111" r:id="rId3552"/>
    <hyperlink ref="BB647" r:id="rId3553"/>
    <hyperlink ref="BB648" r:id="rId3554"/>
    <hyperlink ref="BB318" r:id="rId3555"/>
    <hyperlink ref="BB560" r:id="rId3556"/>
    <hyperlink ref="BB380" r:id="rId3557"/>
    <hyperlink ref="BB260" r:id="rId3558"/>
    <hyperlink ref="BB500" r:id="rId3559"/>
    <hyperlink ref="BB196" r:id="rId3560"/>
    <hyperlink ref="BB495" r:id="rId3561"/>
    <hyperlink ref="BB535" r:id="rId3562"/>
    <hyperlink ref="BB867" r:id="rId3563"/>
    <hyperlink ref="BB194" r:id="rId3564"/>
    <hyperlink ref="BB319" r:id="rId3565"/>
    <hyperlink ref="BB815" r:id="rId3566"/>
    <hyperlink ref="BB570" r:id="rId3567"/>
    <hyperlink ref="BB619" r:id="rId3568"/>
    <hyperlink ref="BB24" r:id="rId3569"/>
    <hyperlink ref="BB279" r:id="rId3570"/>
    <hyperlink ref="BB384" r:id="rId3571"/>
    <hyperlink ref="BB696" r:id="rId3572"/>
    <hyperlink ref="BB697" r:id="rId3573"/>
    <hyperlink ref="BB290" r:id="rId3574"/>
    <hyperlink ref="BB208" r:id="rId3575"/>
    <hyperlink ref="BB659" r:id="rId3576"/>
    <hyperlink ref="BB411" r:id="rId3577"/>
    <hyperlink ref="BB156" r:id="rId3578"/>
    <hyperlink ref="BB157" r:id="rId3579"/>
    <hyperlink ref="BB159" r:id="rId3580"/>
    <hyperlink ref="BB341" r:id="rId3581"/>
    <hyperlink ref="BB823" r:id="rId3582"/>
    <hyperlink ref="BB222" r:id="rId3583"/>
    <hyperlink ref="BB873" r:id="rId3584"/>
    <hyperlink ref="BB779" r:id="rId3585"/>
    <hyperlink ref="BB352" r:id="rId3586"/>
    <hyperlink ref="BB51" r:id="rId3587"/>
    <hyperlink ref="BB395" r:id="rId3588"/>
    <hyperlink ref="BB934" r:id="rId3589"/>
    <hyperlink ref="BB456" r:id="rId3590"/>
    <hyperlink ref="BB668" r:id="rId3591"/>
    <hyperlink ref="BB270" r:id="rId3592"/>
    <hyperlink ref="BB166" r:id="rId3593"/>
    <hyperlink ref="BB773" r:id="rId3594"/>
    <hyperlink ref="BB821" r:id="rId3595"/>
    <hyperlink ref="BB172" r:id="rId3596"/>
    <hyperlink ref="BB112" r:id="rId3597"/>
    <hyperlink ref="BB165" r:id="rId3598"/>
    <hyperlink ref="BB673" r:id="rId3599"/>
    <hyperlink ref="BB167" r:id="rId3600"/>
    <hyperlink ref="BB207" r:id="rId3601"/>
    <hyperlink ref="BB494" r:id="rId3602"/>
    <hyperlink ref="BB627" r:id="rId3603"/>
    <hyperlink ref="BB518" r:id="rId3604"/>
    <hyperlink ref="BB501" r:id="rId3605"/>
    <hyperlink ref="BB489" r:id="rId3606"/>
    <hyperlink ref="BB263" r:id="rId3607"/>
    <hyperlink ref="BB503" r:id="rId3608"/>
    <hyperlink ref="BB686" r:id="rId3609"/>
    <hyperlink ref="BB688" r:id="rId3610"/>
    <hyperlink ref="BB700" r:id="rId3611"/>
    <hyperlink ref="BB704" r:id="rId3612"/>
    <hyperlink ref="BB698" r:id="rId3613"/>
    <hyperlink ref="BB746" r:id="rId3614"/>
    <hyperlink ref="BB729" r:id="rId3615"/>
    <hyperlink ref="BB171" r:id="rId3616"/>
    <hyperlink ref="BB195" r:id="rId3617"/>
    <hyperlink ref="BB872" r:id="rId3618"/>
    <hyperlink ref="BB515" r:id="rId3619"/>
    <hyperlink ref="BB710" r:id="rId3620"/>
    <hyperlink ref="BB712" r:id="rId3621"/>
    <hyperlink ref="BB699" r:id="rId3622"/>
    <hyperlink ref="BB241" r:id="rId3623"/>
    <hyperlink ref="BB205" r:id="rId3624"/>
    <hyperlink ref="BB852" r:id="rId3625"/>
    <hyperlink ref="BB433" r:id="rId3626"/>
    <hyperlink ref="BB211" r:id="rId3627"/>
    <hyperlink ref="BB212" r:id="rId3628"/>
    <hyperlink ref="BB109" r:id="rId3629"/>
    <hyperlink ref="BB736" r:id="rId3630"/>
    <hyperlink ref="BB336" r:id="rId3631"/>
    <hyperlink ref="BB154" r:id="rId3632"/>
    <hyperlink ref="BB839" r:id="rId3633"/>
    <hyperlink ref="BB838" r:id="rId3634"/>
    <hyperlink ref="BB840" r:id="rId3635"/>
    <hyperlink ref="BB844" r:id="rId3636"/>
    <hyperlink ref="BB831" r:id="rId3637"/>
    <hyperlink ref="BB849" r:id="rId3638"/>
    <hyperlink ref="BB845" r:id="rId3639"/>
    <hyperlink ref="BB629" r:id="rId3640"/>
    <hyperlink ref="BB689" r:id="rId3641"/>
    <hyperlink ref="BB517" r:id="rId3642"/>
    <hyperlink ref="BB455" r:id="rId3643"/>
    <hyperlink ref="BB943" r:id="rId3644"/>
    <hyperlink ref="BB722" r:id="rId3645"/>
    <hyperlink ref="BB472" r:id="rId3646"/>
    <hyperlink ref="BB400" r:id="rId3647"/>
    <hyperlink ref="BB614" r:id="rId3648"/>
    <hyperlink ref="BB592" r:id="rId3649"/>
    <hyperlink ref="BB667" r:id="rId3650"/>
    <hyperlink ref="BB480" r:id="rId3651"/>
    <hyperlink ref="BB443" r:id="rId3652"/>
    <hyperlink ref="BB587" r:id="rId3653"/>
    <hyperlink ref="BB200" r:id="rId3654"/>
    <hyperlink ref="BB925" r:id="rId3655"/>
    <hyperlink ref="BB692" r:id="rId3656"/>
    <hyperlink ref="BB662" r:id="rId3657"/>
    <hyperlink ref="BB684" r:id="rId3658"/>
    <hyperlink ref="BB569" r:id="rId3659"/>
    <hyperlink ref="BB448" r:id="rId3660"/>
    <hyperlink ref="AW349" r:id="rId3661"/>
    <hyperlink ref="AW896" r:id="rId3662"/>
    <hyperlink ref="AW825" r:id="rId3663"/>
    <hyperlink ref="AW452" r:id="rId3664"/>
    <hyperlink ref="AW306" r:id="rId3665"/>
    <hyperlink ref="AW319" r:id="rId3666"/>
    <hyperlink ref="AW32" r:id="rId3667"/>
    <hyperlink ref="AW329" r:id="rId3668"/>
    <hyperlink ref="AW592" r:id="rId3669"/>
    <hyperlink ref="AW843" r:id="rId3670"/>
    <hyperlink ref="AW693" r:id="rId3671"/>
    <hyperlink ref="AW884" r:id="rId3672"/>
    <hyperlink ref="AW787" r:id="rId3673"/>
    <hyperlink ref="AW312" r:id="rId3674"/>
    <hyperlink ref="AW923" r:id="rId3675"/>
    <hyperlink ref="AW653" r:id="rId3676"/>
    <hyperlink ref="AW304" r:id="rId3677"/>
    <hyperlink ref="AW324" r:id="rId3678"/>
    <hyperlink ref="AW285" r:id="rId3679"/>
    <hyperlink ref="AW482" r:id="rId3680"/>
    <hyperlink ref="AW218" r:id="rId3681"/>
    <hyperlink ref="AW217" r:id="rId3682"/>
    <hyperlink ref="AW540" r:id="rId3683"/>
    <hyperlink ref="AW539" r:id="rId3684"/>
    <hyperlink ref="AW232" r:id="rId3685"/>
    <hyperlink ref="AW230" r:id="rId3686"/>
    <hyperlink ref="AW468" r:id="rId3687"/>
    <hyperlink ref="AW753" r:id="rId3688"/>
    <hyperlink ref="AW705" r:id="rId3689"/>
    <hyperlink ref="AW246" r:id="rId3690"/>
    <hyperlink ref="AW33" r:id="rId3691"/>
    <hyperlink ref="AW21" r:id="rId3692"/>
    <hyperlink ref="AW835" r:id="rId3693"/>
    <hyperlink ref="AW909" r:id="rId3694"/>
    <hyperlink ref="AW814" r:id="rId3695"/>
    <hyperlink ref="AW10" r:id="rId3696"/>
    <hyperlink ref="AW136" r:id="rId3697"/>
    <hyperlink ref="AW412" r:id="rId3698"/>
    <hyperlink ref="AW798" r:id="rId3699"/>
    <hyperlink ref="AW586" r:id="rId3700"/>
    <hyperlink ref="AW772" r:id="rId3701"/>
    <hyperlink ref="AW483" r:id="rId3702"/>
    <hyperlink ref="AW273" r:id="rId3703"/>
    <hyperlink ref="AW388" r:id="rId3704"/>
    <hyperlink ref="AW711" r:id="rId3705"/>
    <hyperlink ref="AW451" r:id="rId3706"/>
    <hyperlink ref="AW320" r:id="rId3707"/>
    <hyperlink ref="AW466" r:id="rId3708"/>
    <hyperlink ref="AW449" r:id="rId3709"/>
    <hyperlink ref="AW118" r:id="rId3710"/>
    <hyperlink ref="AW419" r:id="rId3711"/>
    <hyperlink ref="AW332" r:id="rId3712"/>
    <hyperlink ref="AW804" r:id="rId3713"/>
    <hyperlink ref="AW626" r:id="rId3714"/>
    <hyperlink ref="AW863" r:id="rId3715"/>
    <hyperlink ref="AW859" r:id="rId3716"/>
    <hyperlink ref="AW861" r:id="rId3717"/>
    <hyperlink ref="AW519" r:id="rId3718"/>
    <hyperlink ref="AW355" r:id="rId3719"/>
    <hyperlink ref="AW191" r:id="rId3720"/>
    <hyperlink ref="AW550" r:id="rId3721"/>
    <hyperlink ref="AW151" r:id="rId3722"/>
    <hyperlink ref="AW774" r:id="rId3723"/>
    <hyperlink ref="AW220" r:id="rId3724"/>
    <hyperlink ref="AW105" r:id="rId3725"/>
    <hyperlink ref="AW484" r:id="rId3726"/>
    <hyperlink ref="AW453" r:id="rId3727"/>
    <hyperlink ref="AW254" r:id="rId3728"/>
    <hyperlink ref="AW654" r:id="rId3729"/>
    <hyperlink ref="AW785" r:id="rId3730"/>
    <hyperlink ref="AW542" r:id="rId3731"/>
    <hyperlink ref="AW879" r:id="rId3732"/>
    <hyperlink ref="AW386" r:id="rId3733"/>
    <hyperlink ref="AW640" r:id="rId3734"/>
    <hyperlink ref="AW516" r:id="rId3735"/>
    <hyperlink ref="AW255" r:id="rId3736"/>
    <hyperlink ref="AW210" r:id="rId3737"/>
    <hyperlink ref="AW441" r:id="rId3738"/>
    <hyperlink ref="AW580" r:id="rId3739"/>
    <hyperlink ref="AW644" r:id="rId3740"/>
    <hyperlink ref="AW610" r:id="rId3741"/>
    <hyperlink ref="AW446" r:id="rId3742"/>
    <hyperlink ref="AW280" r:id="rId3743"/>
    <hyperlink ref="AW214" r:id="rId3744"/>
    <hyperlink ref="AW920" r:id="rId3745"/>
    <hyperlink ref="AW130" r:id="rId3746"/>
    <hyperlink ref="AW45" r:id="rId3747"/>
    <hyperlink ref="AW287" r:id="rId3748"/>
    <hyperlink ref="AW236" r:id="rId3749"/>
    <hyperlink ref="AW288" r:id="rId3750"/>
    <hyperlink ref="AW294" r:id="rId3751"/>
    <hyperlink ref="AW268" r:id="rId3752"/>
    <hyperlink ref="AW258" r:id="rId3753"/>
    <hyperlink ref="AW809" r:id="rId3754"/>
    <hyperlink ref="AW597" r:id="rId3755"/>
    <hyperlink ref="AW309" r:id="rId3756"/>
    <hyperlink ref="AW855" r:id="rId3757"/>
    <hyperlink ref="AW281" r:id="rId3758"/>
    <hyperlink ref="AW723" r:id="rId3759"/>
    <hyperlink ref="AW725" r:id="rId3760"/>
    <hyperlink ref="AW724" r:id="rId3761"/>
    <hyperlink ref="AW206" r:id="rId3762"/>
    <hyperlink ref="AW307" r:id="rId3763"/>
    <hyperlink ref="AW327" r:id="rId3764"/>
    <hyperlink ref="AW328" r:id="rId3765"/>
    <hyperlink ref="AW333" r:id="rId3766"/>
    <hyperlink ref="AW237" r:id="rId3767"/>
    <hyperlink ref="AW394" r:id="rId3768"/>
    <hyperlink ref="AW616" r:id="rId3769"/>
    <hyperlink ref="AW546" r:id="rId3770"/>
    <hyperlink ref="AW649" r:id="rId3771"/>
    <hyperlink ref="AW650" r:id="rId3772"/>
    <hyperlink ref="AW625" r:id="rId3773"/>
    <hyperlink ref="AW416" r:id="rId3774"/>
    <hyperlink ref="AW398" r:id="rId3775"/>
    <hyperlink ref="AW582" r:id="rId3776"/>
    <hyperlink ref="AW581" r:id="rId3777"/>
    <hyperlink ref="AW158" r:id="rId3778"/>
    <hyperlink ref="AW940" r:id="rId3779"/>
    <hyperlink ref="AW944" r:id="rId3780"/>
    <hyperlink ref="AW938" r:id="rId3781"/>
    <hyperlink ref="AW939" r:id="rId3782"/>
    <hyperlink ref="AW937" r:id="rId3783"/>
    <hyperlink ref="AW945" r:id="rId3784"/>
    <hyperlink ref="AW187" r:id="rId3785"/>
    <hyperlink ref="AW189" r:id="rId3786"/>
    <hyperlink ref="AW345" r:id="rId3787"/>
    <hyperlink ref="AW351" r:id="rId3788"/>
    <hyperlink ref="AW163" r:id="rId3789"/>
    <hyperlink ref="AW252" r:id="rId3790"/>
    <hyperlink ref="AW651" r:id="rId3791"/>
    <hyperlink ref="AW652" r:id="rId3792"/>
    <hyperlink ref="AW223" r:id="rId3793"/>
    <hyperlink ref="AW579" r:id="rId3794"/>
    <hyperlink ref="AW476" r:id="rId3795"/>
    <hyperlink ref="AW80" r:id="rId3796"/>
    <hyperlink ref="AW827" r:id="rId3797"/>
    <hyperlink ref="AW429" r:id="rId3798"/>
    <hyperlink ref="AW706" r:id="rId3799"/>
    <hyperlink ref="AW707" r:id="rId3800"/>
    <hyperlink ref="AW708" r:id="rId3801"/>
    <hyperlink ref="AW23" r:id="rId3802"/>
    <hyperlink ref="AW617" r:id="rId3803"/>
    <hyperlink ref="AW672" r:id="rId3804"/>
    <hyperlink ref="AW274" r:id="rId3805"/>
    <hyperlink ref="AW71" r:id="rId3806"/>
    <hyperlink ref="AW313" r:id="rId3807"/>
    <hyperlink ref="AW178" r:id="rId3808"/>
    <hyperlink ref="AW463" r:id="rId3809"/>
    <hyperlink ref="AW366" r:id="rId3810"/>
    <hyperlink ref="AW346" r:id="rId3811"/>
    <hyperlink ref="AW487" r:id="rId3812"/>
    <hyperlink ref="AW261" r:id="rId3813"/>
    <hyperlink ref="AW291" r:id="rId3814"/>
    <hyperlink ref="AW936" r:id="rId3815"/>
    <hyperlink ref="AW514" r:id="rId3816"/>
    <hyperlink ref="AW221" r:id="rId3817"/>
    <hyperlink ref="AW253" r:id="rId3818"/>
    <hyperlink ref="AW121" r:id="rId3819"/>
    <hyperlink ref="AW916" r:id="rId3820"/>
    <hyperlink ref="AW803" r:id="rId3821"/>
    <hyperlink ref="AW325" r:id="rId3822"/>
    <hyperlink ref="AW326" r:id="rId3823"/>
    <hyperlink ref="AW90" r:id="rId3824"/>
    <hyperlink ref="AW379" r:id="rId3825"/>
    <hyperlink ref="AW608" r:id="rId3826"/>
    <hyperlink ref="AW726" r:id="rId3827"/>
    <hyperlink ref="AW362" r:id="rId3828"/>
    <hyperlink ref="AW262" r:id="rId3829"/>
    <hyperlink ref="AW46" r:id="rId3830"/>
    <hyperlink ref="AW737" r:id="rId3831"/>
    <hyperlink ref="AW745" r:id="rId3832"/>
    <hyperlink ref="AW741" r:id="rId3833"/>
    <hyperlink ref="AW739" r:id="rId3834"/>
    <hyperlink ref="AW740" r:id="rId3835"/>
    <hyperlink ref="AW738" r:id="rId3836"/>
    <hyperlink ref="AW744" r:id="rId3837"/>
    <hyperlink ref="AW743" r:id="rId3838"/>
    <hyperlink ref="AW742" r:id="rId3839"/>
    <hyperlink ref="AW96" r:id="rId3840"/>
    <hyperlink ref="AW36" r:id="rId3841"/>
    <hyperlink ref="AW425" r:id="rId3842"/>
    <hyperlink ref="AW664" r:id="rId3843"/>
    <hyperlink ref="AW634" r:id="rId3844"/>
    <hyperlink ref="AW250" r:id="rId3845"/>
    <hyperlink ref="AW103" r:id="rId3846"/>
    <hyperlink ref="AW122" r:id="rId3847"/>
    <hyperlink ref="AW199" r:id="rId3848"/>
    <hyperlink ref="AW911" r:id="rId3849"/>
    <hyperlink ref="AW771" r:id="rId3850"/>
    <hyperlink ref="AW40" r:id="rId3851"/>
    <hyperlink ref="AW801" r:id="rId3852"/>
    <hyperlink ref="AW941" r:id="rId3853"/>
    <hyperlink ref="AW921" r:id="rId3854"/>
    <hyperlink ref="AW417" r:id="rId3855"/>
    <hyperlink ref="AW350" r:id="rId3856"/>
    <hyperlink ref="AW665" r:id="rId3857"/>
    <hyperlink ref="AW181" r:id="rId3858"/>
    <hyperlink ref="AW224" r:id="rId3859"/>
    <hyperlink ref="AW231" r:id="rId3860"/>
    <hyperlink ref="AW348" r:id="rId3861"/>
    <hyperlink ref="AW420" r:id="rId3862"/>
    <hyperlink ref="AW632" r:id="rId3863"/>
    <hyperlink ref="AW106" r:id="rId3864"/>
    <hyperlink ref="AW56" r:id="rId3865"/>
    <hyperlink ref="AW647" r:id="rId3866"/>
    <hyperlink ref="AW648" r:id="rId3867"/>
    <hyperlink ref="AW620" r:id="rId3868"/>
    <hyperlink ref="AW577" r:id="rId3869"/>
    <hyperlink ref="AW185" r:id="rId3870"/>
    <hyperlink ref="AW279" r:id="rId3871"/>
    <hyperlink ref="AW696" r:id="rId3872"/>
    <hyperlink ref="AW157" r:id="rId3873"/>
    <hyperlink ref="AW823" r:id="rId3874"/>
    <hyperlink ref="AW873" r:id="rId3875"/>
    <hyperlink ref="AW779" r:id="rId3876"/>
    <hyperlink ref="AW352" r:id="rId3877"/>
    <hyperlink ref="AW51" r:id="rId3878"/>
    <hyperlink ref="AW456" r:id="rId3879"/>
    <hyperlink ref="AW97" r:id="rId3880"/>
    <hyperlink ref="AW668" r:id="rId3881"/>
    <hyperlink ref="AW166" r:id="rId3882"/>
    <hyperlink ref="AW673" r:id="rId3883"/>
    <hyperlink ref="AW172" r:id="rId3884"/>
    <hyperlink ref="AW800" r:id="rId3885"/>
    <hyperlink ref="AW112" r:id="rId3886"/>
    <hyperlink ref="AW215" r:id="rId3887"/>
    <hyperlink ref="AW165" r:id="rId3888"/>
    <hyperlink ref="AW167" r:id="rId3889"/>
    <hyperlink ref="AW207" r:id="rId3890"/>
    <hyperlink ref="AW518" r:id="rId3891"/>
    <hyperlink ref="AW489" r:id="rId3892"/>
    <hyperlink ref="AW704" r:id="rId3893"/>
    <hyperlink ref="AW698" r:id="rId3894"/>
    <hyperlink ref="AW746" r:id="rId3895"/>
    <hyperlink ref="AW171" r:id="rId3896"/>
    <hyperlink ref="AW872" r:id="rId3897"/>
    <hyperlink ref="AW515" r:id="rId3898"/>
    <hyperlink ref="AW710" r:id="rId3899"/>
    <hyperlink ref="AW712" r:id="rId3900"/>
    <hyperlink ref="AW699" r:id="rId3901"/>
    <hyperlink ref="AW241" r:id="rId3902"/>
    <hyperlink ref="AW205" r:id="rId3903"/>
    <hyperlink ref="AW211" r:id="rId3904"/>
    <hyperlink ref="AW212" r:id="rId3905"/>
    <hyperlink ref="AW109" r:id="rId3906"/>
    <hyperlink ref="AW154" r:id="rId3907"/>
    <hyperlink ref="AW851" r:id="rId3908"/>
    <hyperlink ref="AW838" r:id="rId3909"/>
    <hyperlink ref="AW840" r:id="rId3910"/>
    <hyperlink ref="AW844" r:id="rId3911"/>
    <hyperlink ref="AW849" r:id="rId3912"/>
    <hyperlink ref="AW845" r:id="rId3913"/>
    <hyperlink ref="AW517" r:id="rId3914"/>
    <hyperlink ref="AW943" r:id="rId3915"/>
    <hyperlink ref="AW545" r:id="rId3916"/>
    <hyperlink ref="AW614" r:id="rId3917"/>
    <hyperlink ref="AW587" r:id="rId3918"/>
    <hyperlink ref="AW68" r:id="rId3919"/>
    <hyperlink ref="AW256" r:id="rId3920"/>
    <hyperlink ref="AW363" r:id="rId3921"/>
    <hyperlink ref="AW113" r:id="rId3922"/>
    <hyperlink ref="AW947" r:id="rId3923"/>
    <hyperlink ref="AW948" r:id="rId3924"/>
    <hyperlink ref="AW949" r:id="rId3925"/>
    <hyperlink ref="AW950" r:id="rId3926"/>
    <hyperlink ref="AW951" r:id="rId3927"/>
    <hyperlink ref="AW952" r:id="rId3928"/>
    <hyperlink ref="AW953" r:id="rId3929"/>
    <hyperlink ref="AW115" r:id="rId3930"/>
    <hyperlink ref="AW876" r:id="rId3931"/>
    <hyperlink ref="AW225" r:id="rId3932"/>
    <hyperlink ref="AW226" r:id="rId3933"/>
    <hyperlink ref="AW227" r:id="rId3934"/>
    <hyperlink ref="AW430" r:id="rId3935"/>
    <hyperlink ref="AW478" r:id="rId3936"/>
    <hyperlink ref="AW912" r:id="rId3937"/>
    <hyperlink ref="AW751" r:id="rId3938"/>
    <hyperlink ref="AW606" r:id="rId3939"/>
    <hyperlink ref="AW560" r:id="rId3940"/>
    <hyperlink ref="AW624" r:id="rId3941"/>
    <hyperlink ref="AZ574" r:id="rId3942"/>
    <hyperlink ref="AW730" r:id="rId3943"/>
    <hyperlink ref="AW497" r:id="rId3944"/>
    <hyperlink ref="AW795" r:id="rId3945"/>
    <hyperlink ref="AZ504" r:id="rId3946"/>
    <hyperlink ref="AZ834" r:id="rId3947"/>
    <hyperlink ref="AZ480" r:id="rId3948"/>
    <hyperlink ref="AZ623" r:id="rId3949"/>
    <hyperlink ref="AZ833" r:id="rId3950"/>
    <hyperlink ref="AZ655" r:id="rId3951"/>
    <hyperlink ref="H343" r:id="rId3952"/>
    <hyperlink ref="AW343" r:id="rId3953"/>
    <hyperlink ref="BB343" r:id="rId3954"/>
    <hyperlink ref="F343" r:id="rId3955" display="http://twiplomacy.com/info/asia/Malaysia"/>
    <hyperlink ref="H731" r:id="rId3956"/>
    <hyperlink ref="AW731" r:id="rId3957"/>
    <hyperlink ref="BB731" r:id="rId3958"/>
    <hyperlink ref="H769" r:id="rId3959"/>
    <hyperlink ref="F769" r:id="rId3960" display="http://twiplomacy.com/info/north-america/Costa-Rica"/>
    <hyperlink ref="AW769" r:id="rId3961"/>
    <hyperlink ref="BB769" r:id="rId3962"/>
    <hyperlink ref="H895" r:id="rId3963"/>
    <hyperlink ref="BL62" r:id="rId3964"/>
    <hyperlink ref="BL240" r:id="rId3965"/>
    <hyperlink ref="BL16" r:id="rId3966"/>
    <hyperlink ref="BL304" r:id="rId3967"/>
    <hyperlink ref="BL747" r:id="rId3968"/>
    <hyperlink ref="BL519" r:id="rId3969"/>
    <hyperlink ref="BL728" r:id="rId3970"/>
    <hyperlink ref="BL920" r:id="rId3971"/>
    <hyperlink ref="BL5" r:id="rId3972"/>
    <hyperlink ref="BL7" r:id="rId3973"/>
    <hyperlink ref="BL454" r:id="rId3974"/>
    <hyperlink ref="BL9" r:id="rId3975"/>
    <hyperlink ref="BL854" r:id="rId3976"/>
    <hyperlink ref="BL457" r:id="rId3977"/>
    <hyperlink ref="BL458" r:id="rId3978"/>
    <hyperlink ref="BL233" r:id="rId3979"/>
    <hyperlink ref="BL751" r:id="rId3980"/>
    <hyperlink ref="BL239" r:id="rId3981"/>
    <hyperlink ref="BL460" r:id="rId3982"/>
    <hyperlink ref="BL20" r:id="rId3983"/>
    <hyperlink ref="BL895" r:id="rId3984"/>
    <hyperlink ref="BL475" r:id="rId3985"/>
    <hyperlink ref="BL35" r:id="rId3986"/>
    <hyperlink ref="BL42" r:id="rId3987"/>
    <hyperlink ref="BL43" r:id="rId3988"/>
    <hyperlink ref="BL48" r:id="rId3989"/>
    <hyperlink ref="BL902" r:id="rId3990"/>
    <hyperlink ref="BL903" r:id="rId3991"/>
    <hyperlink ref="BL249" r:id="rId3992"/>
    <hyperlink ref="BL908" r:id="rId3993"/>
    <hyperlink ref="BL49" r:id="rId3994"/>
    <hyperlink ref="BL50" r:id="rId3995"/>
    <hyperlink ref="BL52" r:id="rId3996"/>
    <hyperlink ref="BL769" r:id="rId3997"/>
    <hyperlink ref="BL485" r:id="rId3998"/>
    <hyperlink ref="BL488" r:id="rId3999"/>
    <hyperlink ref="BL490" r:id="rId4000"/>
    <hyperlink ref="BL54" r:id="rId4001"/>
    <hyperlink ref="BL60" r:id="rId4002"/>
    <hyperlink ref="BL912" r:id="rId4003"/>
    <hyperlink ref="BL73" r:id="rId4004"/>
    <hyperlink ref="BL74" r:id="rId4005"/>
    <hyperlink ref="BL75" r:id="rId4006"/>
    <hyperlink ref="BL76" r:id="rId4007"/>
    <hyperlink ref="BL77" r:id="rId4008"/>
    <hyperlink ref="BL857" r:id="rId4009"/>
    <hyperlink ref="BL531" r:id="rId4010"/>
    <hyperlink ref="BL532" r:id="rId4011"/>
    <hyperlink ref="BL85" r:id="rId4012"/>
    <hyperlink ref="BL536" r:id="rId4013"/>
    <hyperlink ref="BL89" r:id="rId4014"/>
    <hyperlink ref="BL799" r:id="rId4015"/>
    <hyperlink ref="BL548" r:id="rId4016"/>
    <hyperlink ref="BL549" r:id="rId4017"/>
    <hyperlink ref="BL271" r:id="rId4018"/>
    <hyperlink ref="BL276" r:id="rId4019"/>
    <hyperlink ref="BL102" r:id="rId4020"/>
    <hyperlink ref="BL107" r:id="rId4021"/>
    <hyperlink ref="BL108" r:id="rId4022"/>
    <hyperlink ref="BL310" r:id="rId4023"/>
    <hyperlink ref="BL311" r:id="rId4024"/>
    <hyperlink ref="BL339" r:id="rId4025"/>
    <hyperlink ref="BL116" r:id="rId4026"/>
    <hyperlink ref="BL117" r:id="rId4027"/>
    <hyperlink ref="BL120" r:id="rId4028"/>
    <hyperlink ref="BL125" r:id="rId4029"/>
    <hyperlink ref="BL126" r:id="rId4030"/>
    <hyperlink ref="BL343" r:id="rId4031"/>
    <hyperlink ref="BL353" r:id="rId4032"/>
    <hyperlink ref="BL132" r:id="rId4033"/>
    <hyperlink ref="BL134" r:id="rId4034"/>
    <hyperlink ref="BL135" r:id="rId4035"/>
    <hyperlink ref="BL357" r:id="rId4036"/>
    <hyperlink ref="BL606" r:id="rId4037"/>
    <hyperlink ref="BL360" r:id="rId4038"/>
    <hyperlink ref="BL364" r:id="rId4039"/>
    <hyperlink ref="BL612" r:id="rId4040"/>
    <hyperlink ref="BL615" r:id="rId4041"/>
    <hyperlink ref="BL367" r:id="rId4042"/>
    <hyperlink ref="BL368" r:id="rId4043"/>
    <hyperlink ref="BL369" r:id="rId4044"/>
    <hyperlink ref="BL371" r:id="rId4045"/>
    <hyperlink ref="BL618" r:id="rId4046"/>
    <hyperlink ref="BL621" r:id="rId4047"/>
    <hyperlink ref="BL868" r:id="rId4048"/>
    <hyperlink ref="BL869" r:id="rId4049"/>
    <hyperlink ref="BL870" r:id="rId4050"/>
    <hyperlink ref="BL147" r:id="rId4051"/>
    <hyperlink ref="BL152" r:id="rId4052"/>
    <hyperlink ref="BL919" r:id="rId4053"/>
    <hyperlink ref="BL925" r:id="rId4054"/>
    <hyperlink ref="BL927" r:id="rId4055"/>
    <hyperlink ref="BL929" r:id="rId4056"/>
    <hyperlink ref="BL385" r:id="rId4057"/>
    <hyperlink ref="BL633" r:id="rId4058"/>
    <hyperlink ref="BL641" r:id="rId4059"/>
    <hyperlink ref="BL765" r:id="rId4060"/>
    <hyperlink ref="BL389" r:id="rId4061"/>
    <hyperlink ref="BL643" r:id="rId4062"/>
    <hyperlink ref="BL657" r:id="rId4063"/>
    <hyperlink ref="BL155" r:id="rId4064"/>
    <hyperlink ref="BL660" r:id="rId4065"/>
    <hyperlink ref="BL671" r:id="rId4066"/>
    <hyperlink ref="BL874" r:id="rId4067"/>
    <hyperlink ref="BL180" r:id="rId4068"/>
    <hyperlink ref="BL183" r:id="rId4069"/>
    <hyperlink ref="BL933" r:id="rId4070"/>
    <hyperlink ref="BL691" r:id="rId4071"/>
    <hyperlink ref="BL692" r:id="rId4072"/>
    <hyperlink ref="BL695" r:id="rId4073"/>
    <hyperlink ref="BL418" r:id="rId4074"/>
    <hyperlink ref="BL423" r:id="rId4075"/>
    <hyperlink ref="BL188" r:id="rId4076"/>
    <hyperlink ref="BL715" r:id="rId4077"/>
    <hyperlink ref="BL713" r:id="rId4078"/>
    <hyperlink ref="BL718" r:id="rId4079"/>
    <hyperlink ref="BL714" r:id="rId4080"/>
    <hyperlink ref="BL716" r:id="rId4081"/>
    <hyperlink ref="BL717" r:id="rId4082"/>
    <hyperlink ref="BL878" r:id="rId4083"/>
    <hyperlink ref="BL731" r:id="rId4084"/>
    <hyperlink ref="BL836" r:id="rId4085"/>
    <hyperlink ref="BL440" r:id="rId4086"/>
    <hyperlink ref="BL442" r:id="rId4087"/>
    <hyperlink ref="BL880" r:id="rId4088"/>
    <hyperlink ref="BL31" r:id="rId4089"/>
    <hyperlink ref="BL86" r:id="rId4090"/>
    <hyperlink ref="BL915" r:id="rId4091"/>
    <hyperlink ref="BL444" r:id="rId4092"/>
    <hyperlink ref="BL217" r:id="rId4093"/>
    <hyperlink ref="BL464" r:id="rId4094"/>
    <hyperlink ref="BL36" r:id="rId4095"/>
    <hyperlink ref="BL760" r:id="rId4096"/>
    <hyperlink ref="BL482" r:id="rId4097"/>
    <hyperlink ref="BL514" r:id="rId4098"/>
    <hyperlink ref="BL81" r:id="rId4099"/>
    <hyperlink ref="BL272" r:id="rId4100"/>
    <hyperlink ref="BL282" r:id="rId4101"/>
    <hyperlink ref="BL306" r:id="rId4102"/>
    <hyperlink ref="BL312" r:id="rId4103"/>
    <hyperlink ref="BL118" r:id="rId4104"/>
    <hyperlink ref="BL258" r:id="rId4105"/>
    <hyperlink ref="BL586" r:id="rId4106"/>
    <hyperlink ref="BL392" r:id="rId4107"/>
    <hyperlink ref="BL157" r:id="rId4108"/>
    <hyperlink ref="BL399" r:id="rId4109"/>
    <hyperlink ref="BL401" r:id="rId4110"/>
    <hyperlink ref="BL172" r:id="rId4111"/>
    <hyperlink ref="BL178" r:id="rId4112"/>
    <hyperlink ref="BL179" r:id="rId4113"/>
    <hyperlink ref="BL414" r:id="rId4114"/>
    <hyperlink ref="BL827" r:id="rId4115"/>
    <hyperlink ref="BL729" r:id="rId4116"/>
    <hyperlink ref="BL934" r:id="rId4117"/>
    <hyperlink ref="BL216" r:id="rId4118"/>
    <hyperlink ref="BL218" r:id="rId4119"/>
    <hyperlink ref="BL219" r:id="rId4120"/>
    <hyperlink ref="BL220" r:id="rId4121"/>
    <hyperlink ref="BL221" r:id="rId4122"/>
    <hyperlink ref="BL222" r:id="rId4123"/>
    <hyperlink ref="BL223" r:id="rId4124"/>
    <hyperlink ref="BL449" r:id="rId4125"/>
    <hyperlink ref="BL450" r:id="rId4126"/>
    <hyperlink ref="BL3" r:id="rId4127"/>
    <hyperlink ref="BL4" r:id="rId4128"/>
    <hyperlink ref="BL6" r:id="rId4129"/>
    <hyperlink ref="BL453" r:id="rId4130"/>
    <hyperlink ref="BL8" r:id="rId4131"/>
    <hyperlink ref="BL10" r:id="rId4132"/>
    <hyperlink ref="BL748" r:id="rId4133"/>
    <hyperlink ref="BL883" r:id="rId4134"/>
    <hyperlink ref="BL224" r:id="rId4135"/>
    <hyperlink ref="BL225" r:id="rId4136"/>
    <hyperlink ref="BL226" r:id="rId4137"/>
    <hyperlink ref="BL227" r:id="rId4138"/>
    <hyperlink ref="BL228" r:id="rId4139"/>
    <hyperlink ref="BL229" r:id="rId4140"/>
    <hyperlink ref="BL853" r:id="rId4141"/>
    <hyperlink ref="BL455" r:id="rId4142"/>
    <hyperlink ref="BL456" r:id="rId4143"/>
    <hyperlink ref="BL230" r:id="rId4144"/>
    <hyperlink ref="BL231" r:id="rId4145"/>
    <hyperlink ref="BL232" r:id="rId4146"/>
    <hyperlink ref="BL234" r:id="rId4147"/>
    <hyperlink ref="BL750" r:id="rId4148"/>
    <hyperlink ref="BL235" r:id="rId4149"/>
    <hyperlink ref="BL237" r:id="rId4150"/>
    <hyperlink ref="BL238" r:id="rId4151"/>
    <hyperlink ref="BL749" r:id="rId4152"/>
    <hyperlink ref="BL236" r:id="rId4153"/>
    <hyperlink ref="BL752" r:id="rId4154"/>
    <hyperlink ref="BL463" r:id="rId4155"/>
    <hyperlink ref="BL465" r:id="rId4156"/>
    <hyperlink ref="BL467" r:id="rId4157"/>
    <hyperlink ref="BL753" r:id="rId4158"/>
    <hyperlink ref="BL754" r:id="rId4159"/>
    <hyperlink ref="BL756" r:id="rId4160"/>
    <hyperlink ref="BL11" r:id="rId4161"/>
    <hyperlink ref="BL14" r:id="rId4162"/>
    <hyperlink ref="BL15" r:id="rId4163"/>
    <hyperlink ref="BL17" r:id="rId4164"/>
    <hyperlink ref="BL18" r:id="rId4165"/>
    <hyperlink ref="BL19" r:id="rId4166"/>
    <hyperlink ref="BL241" r:id="rId4167"/>
    <hyperlink ref="BL242" r:id="rId4168"/>
    <hyperlink ref="BL243" r:id="rId4169"/>
    <hyperlink ref="BL244" r:id="rId4170"/>
    <hyperlink ref="BL468" r:id="rId4171"/>
    <hyperlink ref="BL469" r:id="rId4172"/>
    <hyperlink ref="BL470" r:id="rId4173"/>
    <hyperlink ref="BL471" r:id="rId4174"/>
    <hyperlink ref="BL472" r:id="rId4175"/>
    <hyperlink ref="BL21" r:id="rId4176"/>
    <hyperlink ref="BL22" r:id="rId4177"/>
    <hyperlink ref="BL23" r:id="rId4178"/>
    <hyperlink ref="BL893" r:id="rId4179"/>
    <hyperlink ref="BL894" r:id="rId4180"/>
    <hyperlink ref="BL896" r:id="rId4181"/>
    <hyperlink ref="BL898" r:id="rId4182"/>
    <hyperlink ref="BL899" r:id="rId4183"/>
    <hyperlink ref="BL245" r:id="rId4184"/>
    <hyperlink ref="BL246" r:id="rId4185"/>
    <hyperlink ref="BL247" r:id="rId4186"/>
    <hyperlink ref="BL473" r:id="rId4187"/>
    <hyperlink ref="BL474" r:id="rId4188"/>
    <hyperlink ref="BL476" r:id="rId4189"/>
    <hyperlink ref="BL25" r:id="rId4190"/>
    <hyperlink ref="BL26" r:id="rId4191"/>
    <hyperlink ref="BL27" r:id="rId4192"/>
    <hyperlink ref="BL28" r:id="rId4193"/>
    <hyperlink ref="BL29" r:id="rId4194"/>
    <hyperlink ref="BL30" r:id="rId4195"/>
    <hyperlink ref="BL32" r:id="rId4196"/>
    <hyperlink ref="BL33" r:id="rId4197"/>
    <hyperlink ref="BL248" r:id="rId4198"/>
    <hyperlink ref="BL37" r:id="rId4199"/>
    <hyperlink ref="BL38" r:id="rId4200"/>
    <hyperlink ref="BL761" r:id="rId4201"/>
    <hyperlink ref="BL762" r:id="rId4202"/>
    <hyperlink ref="BL39" r:id="rId4203"/>
    <hyperlink ref="BL40" r:id="rId4204"/>
    <hyperlink ref="BL41" r:id="rId4205"/>
    <hyperlink ref="BL44" r:id="rId4206"/>
    <hyperlink ref="BL45" r:id="rId4207"/>
    <hyperlink ref="BL46" r:id="rId4208"/>
    <hyperlink ref="BL47" r:id="rId4209"/>
    <hyperlink ref="BL905" r:id="rId4210"/>
    <hyperlink ref="BL51" r:id="rId4211"/>
    <hyperlink ref="BL53" r:id="rId4212"/>
    <hyperlink ref="BL766" r:id="rId4213"/>
    <hyperlink ref="BL767" r:id="rId4214"/>
    <hyperlink ref="BL768" r:id="rId4215"/>
    <hyperlink ref="BL771" r:id="rId4216"/>
    <hyperlink ref="BL478" r:id="rId4217"/>
    <hyperlink ref="BL479" r:id="rId4218"/>
    <hyperlink ref="BL481" r:id="rId4219"/>
    <hyperlink ref="BL772" r:id="rId4220"/>
    <hyperlink ref="BL483" r:id="rId4221"/>
    <hyperlink ref="BL484" r:id="rId4222"/>
    <hyperlink ref="BL486" r:id="rId4223"/>
    <hyperlink ref="BL487" r:id="rId4224"/>
    <hyperlink ref="BL491" r:id="rId4225"/>
    <hyperlink ref="BL492" r:id="rId4226"/>
    <hyperlink ref="BL55" r:id="rId4227"/>
    <hyperlink ref="BL56" r:id="rId4228"/>
    <hyperlink ref="BL57" r:id="rId4229"/>
    <hyperlink ref="BL58" r:id="rId4230"/>
    <hyperlink ref="BL59" r:id="rId4231"/>
    <hyperlink ref="BL496" r:id="rId4232"/>
    <hyperlink ref="BL497" r:id="rId4233"/>
    <hyperlink ref="BL498" r:id="rId4234"/>
    <hyperlink ref="BL63" r:id="rId4235"/>
    <hyperlink ref="BL64" r:id="rId4236"/>
    <hyperlink ref="BL65" r:id="rId4237"/>
    <hyperlink ref="BL66" r:id="rId4238"/>
    <hyperlink ref="BL774" r:id="rId4239"/>
    <hyperlink ref="BL777" r:id="rId4240"/>
    <hyperlink ref="BL250" r:id="rId4241"/>
    <hyperlink ref="BL251" r:id="rId4242"/>
    <hyperlink ref="BL910" r:id="rId4243"/>
    <hyperlink ref="BL911" r:id="rId4244"/>
    <hyperlink ref="BL914" r:id="rId4245"/>
    <hyperlink ref="BL68" r:id="rId4246"/>
    <hyperlink ref="BL69" r:id="rId4247"/>
    <hyperlink ref="BL202" r:id="rId4248"/>
    <hyperlink ref="BL495" r:id="rId4249"/>
    <hyperlink ref="BL71" r:id="rId4250"/>
    <hyperlink ref="BL779" r:id="rId4251"/>
    <hyperlink ref="BL782" r:id="rId4252"/>
    <hyperlink ref="BL72" r:id="rId4253"/>
    <hyperlink ref="BL499" r:id="rId4254"/>
    <hyperlink ref="BL500" r:id="rId4255"/>
    <hyperlink ref="BL501" r:id="rId4256"/>
    <hyperlink ref="BL502" r:id="rId4257"/>
    <hyperlink ref="BL503" r:id="rId4258"/>
    <hyperlink ref="BL504" r:id="rId4259"/>
    <hyperlink ref="BL78" r:id="rId4260"/>
    <hyperlink ref="BL79" r:id="rId4261"/>
    <hyperlink ref="BL80" r:id="rId4262"/>
    <hyperlink ref="BL506" r:id="rId4263"/>
    <hyperlink ref="BL507" r:id="rId4264"/>
    <hyperlink ref="BL509" r:id="rId4265"/>
    <hyperlink ref="BL511" r:id="rId4266"/>
    <hyperlink ref="BL512" r:id="rId4267"/>
    <hyperlink ref="BL513" r:id="rId4268"/>
    <hyperlink ref="BL858" r:id="rId4269"/>
    <hyperlink ref="BL859" r:id="rId4270"/>
    <hyperlink ref="BL860" r:id="rId4271"/>
    <hyperlink ref="BL861" r:id="rId4272"/>
    <hyperlink ref="BL862" r:id="rId4273"/>
    <hyperlink ref="BL863" r:id="rId4274"/>
    <hyperlink ref="BL516" r:id="rId4275"/>
    <hyperlink ref="BL517" r:id="rId4276"/>
    <hyperlink ref="BL518" r:id="rId4277"/>
    <hyperlink ref="BL525" r:id="rId4278"/>
    <hyperlink ref="BL526" r:id="rId4279"/>
    <hyperlink ref="BL533" r:id="rId4280"/>
    <hyperlink ref="BL530" r:id="rId4281"/>
    <hyperlink ref="BL82" r:id="rId4282"/>
    <hyperlink ref="BL83" r:id="rId4283"/>
    <hyperlink ref="BL84" r:id="rId4284"/>
    <hyperlink ref="BL87" r:id="rId4285"/>
    <hyperlink ref="BL252" r:id="rId4286"/>
    <hyperlink ref="BL253" r:id="rId4287"/>
    <hyperlink ref="BL254" r:id="rId4288"/>
    <hyperlink ref="BL256" r:id="rId4289"/>
    <hyperlink ref="BL255" r:id="rId4290"/>
    <hyperlink ref="BL257" r:id="rId4291"/>
    <hyperlink ref="BL259" r:id="rId4292"/>
    <hyperlink ref="BL534" r:id="rId4293"/>
    <hyperlink ref="BL537" r:id="rId4294"/>
    <hyperlink ref="BL538" r:id="rId4295"/>
    <hyperlink ref="BL90" r:id="rId4296"/>
    <hyperlink ref="BL91" r:id="rId4297"/>
    <hyperlink ref="BL540" r:id="rId4298"/>
    <hyperlink ref="BL541" r:id="rId4299"/>
    <hyperlink ref="BL542" r:id="rId4300"/>
    <hyperlink ref="BL543" r:id="rId4301"/>
    <hyperlink ref="BL544" r:id="rId4302"/>
    <hyperlink ref="BL784" r:id="rId4303"/>
    <hyperlink ref="BL785" r:id="rId4304"/>
    <hyperlink ref="BL786" r:id="rId4305"/>
    <hyperlink ref="BL93" r:id="rId4306"/>
    <hyperlink ref="BL94" r:id="rId4307"/>
    <hyperlink ref="BL96" r:id="rId4308"/>
    <hyperlink ref="BL95" r:id="rId4309"/>
    <hyperlink ref="BL97" r:id="rId4310"/>
    <hyperlink ref="BL98" r:id="rId4311"/>
    <hyperlink ref="BL100" r:id="rId4312"/>
    <hyperlink ref="BL916" r:id="rId4313"/>
    <hyperlink ref="BL917" r:id="rId4314"/>
    <hyperlink ref="BL918" r:id="rId4315"/>
    <hyperlink ref="BL790" r:id="rId4316"/>
    <hyperlink ref="BL791" r:id="rId4317"/>
    <hyperlink ref="BL792" r:id="rId4318"/>
    <hyperlink ref="BL793" r:id="rId4319"/>
    <hyperlink ref="BL794" r:id="rId4320"/>
    <hyperlink ref="BL795" r:id="rId4321"/>
    <hyperlink ref="BL798" r:id="rId4322"/>
    <hyperlink ref="BL800" r:id="rId4323"/>
    <hyperlink ref="BL801" r:id="rId4324"/>
    <hyperlink ref="BL545" r:id="rId4325"/>
    <hyperlink ref="BL546" r:id="rId4326"/>
    <hyperlink ref="BL547" r:id="rId4327"/>
    <hyperlink ref="BL550" r:id="rId4328"/>
    <hyperlink ref="BL551" r:id="rId4329"/>
    <hyperlink ref="BL552" r:id="rId4330"/>
    <hyperlink ref="BL262" r:id="rId4331"/>
    <hyperlink ref="BL263" r:id="rId4332"/>
    <hyperlink ref="BL268" r:id="rId4333"/>
    <hyperlink ref="BL267" r:id="rId4334"/>
    <hyperlink ref="BL269" r:id="rId4335"/>
    <hyperlink ref="BL273" r:id="rId4336"/>
    <hyperlink ref="BL274" r:id="rId4337"/>
    <hyperlink ref="BL275" r:id="rId4338"/>
    <hyperlink ref="BL278" r:id="rId4339"/>
    <hyperlink ref="BL277" r:id="rId4340"/>
    <hyperlink ref="BL279" r:id="rId4341"/>
    <hyperlink ref="BL280" r:id="rId4342"/>
    <hyperlink ref="BL281" r:id="rId4343"/>
    <hyperlink ref="BL284" r:id="rId4344"/>
    <hyperlink ref="BL283" r:id="rId4345"/>
    <hyperlink ref="BL285" r:id="rId4346"/>
    <hyperlink ref="BL286" r:id="rId4347"/>
    <hyperlink ref="BL287" r:id="rId4348"/>
    <hyperlink ref="BL288" r:id="rId4349"/>
    <hyperlink ref="BL553" r:id="rId4350"/>
    <hyperlink ref="BL555" r:id="rId4351"/>
    <hyperlink ref="BL557" r:id="rId4352"/>
    <hyperlink ref="BL559" r:id="rId4353"/>
    <hyperlink ref="BL289" r:id="rId4354"/>
    <hyperlink ref="BL290" r:id="rId4355"/>
    <hyperlink ref="BL291" r:id="rId4356"/>
    <hyperlink ref="BL294" r:id="rId4357"/>
    <hyperlink ref="BL295" r:id="rId4358"/>
    <hyperlink ref="BL293" r:id="rId4359"/>
    <hyperlink ref="BL296" r:id="rId4360"/>
    <hyperlink ref="BL298" r:id="rId4361"/>
    <hyperlink ref="BL302" r:id="rId4362"/>
    <hyperlink ref="BL300" r:id="rId4363"/>
    <hyperlink ref="BL560" r:id="rId4364"/>
    <hyperlink ref="BL561" r:id="rId4365"/>
    <hyperlink ref="BL562" r:id="rId4366"/>
    <hyperlink ref="BL101" r:id="rId4367"/>
    <hyperlink ref="BL103" r:id="rId4368"/>
    <hyperlink ref="BL104" r:id="rId4369"/>
    <hyperlink ref="BL106" r:id="rId4370"/>
    <hyperlink ref="BL308" r:id="rId4371"/>
    <hyperlink ref="BL305" r:id="rId4372"/>
    <hyperlink ref="BL307" r:id="rId4373"/>
    <hyperlink ref="BL309" r:id="rId4374"/>
    <hyperlink ref="BL313" r:id="rId4375"/>
    <hyperlink ref="BL314" r:id="rId4376"/>
    <hyperlink ref="BL316" r:id="rId4377"/>
    <hyperlink ref="BL315" r:id="rId4378"/>
    <hyperlink ref="BL317" r:id="rId4379"/>
    <hyperlink ref="BL320" r:id="rId4380"/>
    <hyperlink ref="BL324" r:id="rId4381"/>
    <hyperlink ref="BL325" r:id="rId4382"/>
    <hyperlink ref="BL326" r:id="rId4383"/>
    <hyperlink ref="BL327" r:id="rId4384"/>
    <hyperlink ref="BL328" r:id="rId4385"/>
    <hyperlink ref="BL332" r:id="rId4386"/>
    <hyperlink ref="BL333" r:id="rId4387"/>
    <hyperlink ref="BL334" r:id="rId4388"/>
    <hyperlink ref="BL111" r:id="rId4389"/>
    <hyperlink ref="BL113" r:id="rId4390"/>
    <hyperlink ref="BL114" r:id="rId4391"/>
    <hyperlink ref="BL115" r:id="rId4392"/>
    <hyperlink ref="BL864" r:id="rId4393"/>
    <hyperlink ref="BL565" r:id="rId4394"/>
    <hyperlink ref="BL566" r:id="rId4395"/>
    <hyperlink ref="BL567" r:id="rId4396"/>
    <hyperlink ref="BL568" r:id="rId4397"/>
    <hyperlink ref="BL335" r:id="rId4398"/>
    <hyperlink ref="BL336" r:id="rId4399"/>
    <hyperlink ref="BL337" r:id="rId4400"/>
    <hyperlink ref="BL338" r:id="rId4401"/>
    <hyperlink ref="BL570" r:id="rId4402"/>
    <hyperlink ref="BL571" r:id="rId4403"/>
    <hyperlink ref="BL574" r:id="rId4404"/>
    <hyperlink ref="BL575" r:id="rId4405"/>
    <hyperlink ref="BL340" r:id="rId4406"/>
    <hyperlink ref="BL342" r:id="rId4407"/>
    <hyperlink ref="BL119" r:id="rId4408"/>
    <hyperlink ref="BL121" r:id="rId4409"/>
    <hyperlink ref="BL576" r:id="rId4410"/>
    <hyperlink ref="BL577" r:id="rId4411"/>
    <hyperlink ref="BL578" r:id="rId4412"/>
    <hyperlink ref="BL579" r:id="rId4413"/>
    <hyperlink ref="BL580" r:id="rId4414"/>
    <hyperlink ref="BL581" r:id="rId4415"/>
    <hyperlink ref="BL582" r:id="rId4416"/>
    <hyperlink ref="BL584" r:id="rId4417"/>
    <hyperlink ref="BL587" r:id="rId4418"/>
    <hyperlink ref="BL588" r:id="rId4419"/>
    <hyperlink ref="BL589" r:id="rId4420"/>
    <hyperlink ref="BL590" r:id="rId4421"/>
    <hyperlink ref="BL591" r:id="rId4422"/>
    <hyperlink ref="BL592" r:id="rId4423"/>
    <hyperlink ref="BL595" r:id="rId4424"/>
    <hyperlink ref="BL122" r:id="rId4425"/>
    <hyperlink ref="BL123" r:id="rId4426"/>
    <hyperlink ref="BL124" r:id="rId4427"/>
    <hyperlink ref="BL127" r:id="rId4428"/>
    <hyperlink ref="BL128" r:id="rId4429"/>
    <hyperlink ref="BL129" r:id="rId4430"/>
    <hyperlink ref="BL345" r:id="rId4431"/>
    <hyperlink ref="BL344" r:id="rId4432"/>
    <hyperlink ref="BL346" r:id="rId4433"/>
    <hyperlink ref="BL347" r:id="rId4434"/>
    <hyperlink ref="BL348" r:id="rId4435"/>
    <hyperlink ref="BL349" r:id="rId4436"/>
    <hyperlink ref="BL350" r:id="rId4437"/>
    <hyperlink ref="BL351" r:id="rId4438"/>
    <hyperlink ref="BL352" r:id="rId4439"/>
    <hyperlink ref="BL355" r:id="rId4440"/>
    <hyperlink ref="BL354" r:id="rId4441"/>
    <hyperlink ref="BL130" r:id="rId4442"/>
    <hyperlink ref="BL131" r:id="rId4443"/>
    <hyperlink ref="BL133" r:id="rId4444"/>
    <hyperlink ref="BL596" r:id="rId4445"/>
    <hyperlink ref="BL597" r:id="rId4446"/>
    <hyperlink ref="BL599" r:id="rId4447"/>
    <hyperlink ref="BL598" r:id="rId4448"/>
    <hyperlink ref="BL600" r:id="rId4449"/>
    <hyperlink ref="BL601" r:id="rId4450"/>
    <hyperlink ref="BL865" r:id="rId4451"/>
    <hyperlink ref="BL866" r:id="rId4452"/>
    <hyperlink ref="BL356" r:id="rId4453"/>
    <hyperlink ref="BL358" r:id="rId4454"/>
    <hyperlink ref="BL602" r:id="rId4455"/>
    <hyperlink ref="BL604" r:id="rId4456"/>
    <hyperlink ref="BL605" r:id="rId4457"/>
    <hyperlink ref="BL607" r:id="rId4458"/>
    <hyperlink ref="BL608" r:id="rId4459"/>
    <hyperlink ref="BL609" r:id="rId4460"/>
    <hyperlink ref="BL610" r:id="rId4461"/>
    <hyperlink ref="BL611" r:id="rId4462"/>
    <hyperlink ref="BL359" r:id="rId4463"/>
    <hyperlink ref="BL361" r:id="rId4464"/>
    <hyperlink ref="BL363" r:id="rId4465"/>
    <hyperlink ref="BL365" r:id="rId4466"/>
    <hyperlink ref="BL366" r:id="rId4467"/>
    <hyperlink ref="BL136" r:id="rId4468"/>
    <hyperlink ref="BL137" r:id="rId4469"/>
    <hyperlink ref="BL139" r:id="rId4470"/>
    <hyperlink ref="BL140" r:id="rId4471"/>
    <hyperlink ref="BL141" r:id="rId4472"/>
    <hyperlink ref="BL144" r:id="rId4473"/>
    <hyperlink ref="BL867" r:id="rId4474"/>
    <hyperlink ref="BL370" r:id="rId4475"/>
    <hyperlink ref="BL372" r:id="rId4476"/>
    <hyperlink ref="BL373" r:id="rId4477"/>
    <hyperlink ref="BL374" r:id="rId4478"/>
    <hyperlink ref="BL616" r:id="rId4479"/>
    <hyperlink ref="BL617" r:id="rId4480"/>
    <hyperlink ref="BL619" r:id="rId4481"/>
    <hyperlink ref="BL620" r:id="rId4482"/>
    <hyperlink ref="BL624" r:id="rId4483"/>
    <hyperlink ref="BL146" r:id="rId4484"/>
    <hyperlink ref="BL148" r:id="rId4485"/>
    <hyperlink ref="BL151" r:id="rId4486"/>
    <hyperlink ref="BL626" r:id="rId4487"/>
    <hyperlink ref="BL627" r:id="rId4488"/>
    <hyperlink ref="BL628" r:id="rId4489"/>
    <hyperlink ref="BL629" r:id="rId4490"/>
    <hyperlink ref="BL375" r:id="rId4491"/>
    <hyperlink ref="BL377" r:id="rId4492"/>
    <hyperlink ref="BL378" r:id="rId4493"/>
    <hyperlink ref="BL379" r:id="rId4494"/>
    <hyperlink ref="BL872" r:id="rId4495"/>
    <hyperlink ref="BL380" r:id="rId4496"/>
    <hyperlink ref="BL381" r:id="rId4497"/>
    <hyperlink ref="BL382" r:id="rId4498"/>
    <hyperlink ref="BL809" r:id="rId4499"/>
    <hyperlink ref="BL814" r:id="rId4500"/>
    <hyperlink ref="BL383" r:id="rId4501"/>
    <hyperlink ref="BL922" r:id="rId4502"/>
    <hyperlink ref="BL924" r:id="rId4503"/>
    <hyperlink ref="BL928" r:id="rId4504"/>
    <hyperlink ref="BL384" r:id="rId4505"/>
    <hyperlink ref="BL386" r:id="rId4506"/>
    <hyperlink ref="BL387" r:id="rId4507"/>
    <hyperlink ref="BL388" r:id="rId4508"/>
    <hyperlink ref="BL631" r:id="rId4509"/>
    <hyperlink ref="BL632" r:id="rId4510"/>
    <hyperlink ref="BL635" r:id="rId4511"/>
    <hyperlink ref="BL637" r:id="rId4512"/>
    <hyperlink ref="BL638" r:id="rId4513"/>
    <hyperlink ref="BL639" r:id="rId4514"/>
    <hyperlink ref="BL391" r:id="rId4515"/>
    <hyperlink ref="BL393" r:id="rId4516"/>
    <hyperlink ref="BL642" r:id="rId4517"/>
    <hyperlink ref="BL644" r:id="rId4518"/>
    <hyperlink ref="BL645" r:id="rId4519"/>
    <hyperlink ref="BL646" r:id="rId4520"/>
    <hyperlink ref="BL647" r:id="rId4521"/>
    <hyperlink ref="BL649" r:id="rId4522"/>
    <hyperlink ref="BL650" r:id="rId4523"/>
    <hyperlink ref="BL651" r:id="rId4524"/>
    <hyperlink ref="BL652" r:id="rId4525"/>
    <hyperlink ref="BL653" r:id="rId4526"/>
    <hyperlink ref="BL654" r:id="rId4527"/>
    <hyperlink ref="BL659" r:id="rId4528"/>
    <hyperlink ref="BL658" r:id="rId4529"/>
    <hyperlink ref="BL153" r:id="rId4530"/>
    <hyperlink ref="BL154" r:id="rId4531"/>
    <hyperlink ref="BL156" r:id="rId4532"/>
    <hyperlink ref="BL158" r:id="rId4533"/>
    <hyperlink ref="BL159" r:id="rId4534"/>
    <hyperlink ref="BL820" r:id="rId4535"/>
    <hyperlink ref="BL822" r:id="rId4536"/>
    <hyperlink ref="BL873" r:id="rId4537"/>
    <hyperlink ref="BL661" r:id="rId4538"/>
    <hyperlink ref="BL160" r:id="rId4539"/>
    <hyperlink ref="BL394" r:id="rId4540"/>
    <hyperlink ref="BL395" r:id="rId4541"/>
    <hyperlink ref="BL396" r:id="rId4542"/>
    <hyperlink ref="BL162" r:id="rId4543"/>
    <hyperlink ref="BL163" r:id="rId4544"/>
    <hyperlink ref="BL663" r:id="rId4545"/>
    <hyperlink ref="BL664" r:id="rId4546"/>
    <hyperlink ref="BL662" r:id="rId4547"/>
    <hyperlink ref="BL665" r:id="rId4548"/>
    <hyperlink ref="BL666" r:id="rId4549"/>
    <hyperlink ref="BL668" r:id="rId4550"/>
    <hyperlink ref="BL667" r:id="rId4551"/>
    <hyperlink ref="BL669" r:id="rId4552"/>
    <hyperlink ref="BL164" r:id="rId4553"/>
    <hyperlink ref="BL165" r:id="rId4554"/>
    <hyperlink ref="BL166" r:id="rId4555"/>
    <hyperlink ref="BL167" r:id="rId4556"/>
    <hyperlink ref="BL168" r:id="rId4557"/>
    <hyperlink ref="BL398" r:id="rId4558"/>
    <hyperlink ref="BL670" r:id="rId4559"/>
    <hyperlink ref="BL672" r:id="rId4560"/>
    <hyperlink ref="BL673" r:id="rId4561"/>
    <hyperlink ref="BL674" r:id="rId4562"/>
    <hyperlink ref="BL676" r:id="rId4563"/>
    <hyperlink ref="BL677" r:id="rId4564"/>
    <hyperlink ref="BL170" r:id="rId4565"/>
    <hyperlink ref="BL171" r:id="rId4566"/>
    <hyperlink ref="BL173" r:id="rId4567"/>
    <hyperlink ref="BL174" r:id="rId4568"/>
    <hyperlink ref="BL176" r:id="rId4569"/>
    <hyperlink ref="BL175" r:id="rId4570"/>
    <hyperlink ref="BL177" r:id="rId4571"/>
    <hyperlink ref="BL181" r:id="rId4572"/>
    <hyperlink ref="BL403" r:id="rId4573"/>
    <hyperlink ref="BL404" r:id="rId4574"/>
    <hyperlink ref="BL405" r:id="rId4575"/>
    <hyperlink ref="BL406" r:id="rId4576"/>
    <hyperlink ref="BL407" r:id="rId4577"/>
    <hyperlink ref="BL408" r:id="rId4578"/>
    <hyperlink ref="BL185" r:id="rId4579"/>
    <hyperlink ref="BL681" r:id="rId4580"/>
    <hyperlink ref="BL683" r:id="rId4581"/>
    <hyperlink ref="BL684" r:id="rId4582"/>
    <hyperlink ref="BL410" r:id="rId4583"/>
    <hyperlink ref="BL411" r:id="rId4584"/>
    <hyperlink ref="BL412" r:id="rId4585"/>
    <hyperlink ref="BL413" r:id="rId4586"/>
    <hyperlink ref="BL416" r:id="rId4587"/>
    <hyperlink ref="BL415" r:id="rId4588"/>
    <hyperlink ref="BL824" r:id="rId4589"/>
    <hyperlink ref="BL186" r:id="rId4590"/>
    <hyperlink ref="BL931" r:id="rId4591"/>
    <hyperlink ref="BL932" r:id="rId4592"/>
    <hyperlink ref="BL685" r:id="rId4593"/>
    <hyperlink ref="BL686" r:id="rId4594"/>
    <hyperlink ref="BL690" r:id="rId4595"/>
    <hyperlink ref="BL693" r:id="rId4596"/>
    <hyperlink ref="BL419" r:id="rId4597"/>
    <hyperlink ref="BL420" r:id="rId4598"/>
    <hyperlink ref="BL421" r:id="rId4599"/>
    <hyperlink ref="BL422" r:id="rId4600"/>
    <hyperlink ref="BL187" r:id="rId4601"/>
    <hyperlink ref="BL189" r:id="rId4602"/>
    <hyperlink ref="BL190" r:id="rId4603"/>
    <hyperlink ref="BL191" r:id="rId4604"/>
    <hyperlink ref="BL424" r:id="rId4605"/>
    <hyperlink ref="BL425" r:id="rId4606"/>
    <hyperlink ref="BL426" r:id="rId4607"/>
    <hyperlink ref="BL429" r:id="rId4608"/>
    <hyperlink ref="BL428" r:id="rId4609"/>
    <hyperlink ref="BL427" r:id="rId4610"/>
    <hyperlink ref="BL430" r:id="rId4611"/>
    <hyperlink ref="BL192" r:id="rId4612"/>
    <hyperlink ref="BL193" r:id="rId4613"/>
    <hyperlink ref="BL194" r:id="rId4614"/>
    <hyperlink ref="BL195" r:id="rId4615"/>
    <hyperlink ref="BL196" r:id="rId4616"/>
    <hyperlink ref="BL197" r:id="rId4617"/>
    <hyperlink ref="BL875" r:id="rId4618"/>
    <hyperlink ref="BL876" r:id="rId4619"/>
    <hyperlink ref="BL877" r:id="rId4620"/>
    <hyperlink ref="BL825" r:id="rId4621"/>
    <hyperlink ref="BL826" r:id="rId4622"/>
    <hyperlink ref="BL198" r:id="rId4623"/>
    <hyperlink ref="BL199" r:id="rId4624"/>
    <hyperlink ref="BL200" r:id="rId4625"/>
    <hyperlink ref="BL201" r:id="rId4626"/>
    <hyperlink ref="BL203" r:id="rId4627"/>
    <hyperlink ref="BL204" r:id="rId4628"/>
    <hyperlink ref="BL205" r:id="rId4629"/>
    <hyperlink ref="BL697" r:id="rId4630"/>
    <hyperlink ref="BL699" r:id="rId4631"/>
    <hyperlink ref="BL702" r:id="rId4632"/>
    <hyperlink ref="BL704" r:id="rId4633"/>
    <hyperlink ref="BL705" r:id="rId4634"/>
    <hyperlink ref="BL706" r:id="rId4635"/>
    <hyperlink ref="BL707" r:id="rId4636"/>
    <hyperlink ref="BL708" r:id="rId4637"/>
    <hyperlink ref="BL709" r:id="rId4638"/>
    <hyperlink ref="BL711" r:id="rId4639"/>
    <hyperlink ref="BL710" r:id="rId4640"/>
    <hyperlink ref="BL712" r:id="rId4641"/>
    <hyperlink ref="BL206" r:id="rId4642"/>
    <hyperlink ref="BL207" r:id="rId4643"/>
    <hyperlink ref="BL208" r:id="rId4644"/>
    <hyperlink ref="BL209" r:id="rId4645"/>
    <hyperlink ref="BL210" r:id="rId4646"/>
    <hyperlink ref="BL211" r:id="rId4647"/>
    <hyperlink ref="BL720" r:id="rId4648"/>
    <hyperlink ref="BL721" r:id="rId4649"/>
    <hyperlink ref="BL722" r:id="rId4650"/>
    <hyperlink ref="BL723" r:id="rId4651"/>
    <hyperlink ref="BL725" r:id="rId4652"/>
    <hyperlink ref="BL724" r:id="rId4653"/>
    <hyperlink ref="BL726" r:id="rId4654"/>
    <hyperlink ref="BL431" r:id="rId4655"/>
    <hyperlink ref="BL433" r:id="rId4656"/>
    <hyperlink ref="BL434" r:id="rId4657"/>
    <hyperlink ref="BL435" r:id="rId4658"/>
    <hyperlink ref="BL436" r:id="rId4659"/>
    <hyperlink ref="BL438" r:id="rId4660"/>
    <hyperlink ref="BL437" r:id="rId4661"/>
    <hyperlink ref="BL733" r:id="rId4662"/>
    <hyperlink ref="BL736" r:id="rId4663"/>
    <hyperlink ref="BL829" r:id="rId4664"/>
    <hyperlink ref="BL830" r:id="rId4665"/>
    <hyperlink ref="BL834" r:id="rId4666"/>
    <hyperlink ref="BL833" r:id="rId4667"/>
    <hyperlink ref="BL832" r:id="rId4668"/>
    <hyperlink ref="BL831" r:id="rId4669"/>
    <hyperlink ref="BL835" r:id="rId4670"/>
    <hyperlink ref="BL837" r:id="rId4671"/>
    <hyperlink ref="BL838" r:id="rId4672"/>
    <hyperlink ref="BL846" r:id="rId4673"/>
    <hyperlink ref="BL841" r:id="rId4674"/>
    <hyperlink ref="BL850" r:id="rId4675"/>
    <hyperlink ref="BL851" r:id="rId4676"/>
    <hyperlink ref="BL839" r:id="rId4677"/>
    <hyperlink ref="BL849" r:id="rId4678"/>
    <hyperlink ref="BL843" r:id="rId4679"/>
    <hyperlink ref="BL845" r:id="rId4680"/>
    <hyperlink ref="BL935" r:id="rId4681"/>
    <hyperlink ref="BL439" r:id="rId4682"/>
    <hyperlink ref="BL441" r:id="rId4683"/>
    <hyperlink ref="BL879" r:id="rId4684"/>
    <hyperlink ref="BL737" r:id="rId4685"/>
    <hyperlink ref="BL745" r:id="rId4686"/>
    <hyperlink ref="BL741" r:id="rId4687"/>
    <hyperlink ref="BL739" r:id="rId4688"/>
    <hyperlink ref="BL740" r:id="rId4689"/>
    <hyperlink ref="BL738" r:id="rId4690"/>
    <hyperlink ref="BL744" r:id="rId4691"/>
    <hyperlink ref="BL743" r:id="rId4692"/>
    <hyperlink ref="BL742" r:id="rId4693"/>
    <hyperlink ref="BL746" r:id="rId4694"/>
    <hyperlink ref="BL940" r:id="rId4695"/>
    <hyperlink ref="BL938" r:id="rId4696"/>
    <hyperlink ref="BL939" r:id="rId4697"/>
    <hyperlink ref="BL937" r:id="rId4698"/>
    <hyperlink ref="BL942" r:id="rId4699"/>
    <hyperlink ref="BL947" r:id="rId4700"/>
    <hyperlink ref="BL944" r:id="rId4701"/>
    <hyperlink ref="BL948" r:id="rId4702"/>
    <hyperlink ref="BL949" r:id="rId4703"/>
    <hyperlink ref="BL950" r:id="rId4704"/>
    <hyperlink ref="BL951" r:id="rId4705"/>
    <hyperlink ref="BL952" r:id="rId4706"/>
    <hyperlink ref="BL953" r:id="rId4707"/>
    <hyperlink ref="BL946" r:id="rId4708"/>
    <hyperlink ref="BL945" r:id="rId4709"/>
    <hyperlink ref="BL443" r:id="rId4710"/>
    <hyperlink ref="BL445" r:id="rId4711"/>
    <hyperlink ref="BL446" r:id="rId4712"/>
    <hyperlink ref="BL447" r:id="rId4713"/>
    <hyperlink ref="BL213" r:id="rId4714"/>
    <hyperlink ref="BL214" r:id="rId4715"/>
    <hyperlink ref="BL215" r:id="rId4716"/>
    <hyperlink ref="F894" r:id="rId4717" display="http://twiplomacy.com/info/south-america/Brazi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Lüfkens, Matthias</dc:creator>
  <cp:lastModifiedBy>Lüfkens, Matthias</cp:lastModifiedBy>
  <dcterms:created xsi:type="dcterms:W3CDTF">2018-07-10T05:44:11Z</dcterms:created>
  <dcterms:modified xsi:type="dcterms:W3CDTF">2018-07-10T05:45:42Z</dcterms:modified>
</cp:coreProperties>
</file>